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9.xml" ContentType="application/vnd.openxmlformats-officedocument.drawing+xml"/>
  <Override PartName="/xl/comments2.xml" ContentType="application/vnd.openxmlformats-officedocument.spreadsheetml.comments+xml"/>
  <Override PartName="/xl/threadedComments/threadedComment2.xml" ContentType="application/vnd.ms-excel.threadedcomments+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omments3.xml" ContentType="application/vnd.openxmlformats-officedocument.spreadsheetml.comments+xml"/>
  <Override PartName="/xl/threadedComments/threadedComment3.xml" ContentType="application/vnd.ms-excel.threadedcomments+xml"/>
  <Override PartName="/xl/drawings/drawing16.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charts/chart26.xml" ContentType="application/vnd.openxmlformats-officedocument.drawingml.chart+xml"/>
  <Override PartName="/xl/charts/style26.xml" ContentType="application/vnd.ms-office.chartstyle+xml"/>
  <Override PartName="/xl/charts/colors26.xml" ContentType="application/vnd.ms-office.chartcolorstyle+xml"/>
  <Override PartName="/xl/charts/chart27.xml" ContentType="application/vnd.openxmlformats-officedocument.drawingml.chart+xml"/>
  <Override PartName="/xl/charts/style27.xml" ContentType="application/vnd.ms-office.chartstyle+xml"/>
  <Override PartName="/xl/charts/colors27.xml" ContentType="application/vnd.ms-office.chartcolorstyle+xml"/>
  <Override PartName="/xl/charts/chart28.xml" ContentType="application/vnd.openxmlformats-officedocument.drawingml.chart+xml"/>
  <Override PartName="/xl/charts/style28.xml" ContentType="application/vnd.ms-office.chartstyle+xml"/>
  <Override PartName="/xl/charts/colors28.xml" ContentType="application/vnd.ms-office.chartcolorstyle+xml"/>
  <Override PartName="/xl/charts/chart29.xml" ContentType="application/vnd.openxmlformats-officedocument.drawingml.chart+xml"/>
  <Override PartName="/xl/charts/style29.xml" ContentType="application/vnd.ms-office.chartstyle+xml"/>
  <Override PartName="/xl/charts/colors29.xml" ContentType="application/vnd.ms-office.chartcolorstyle+xml"/>
  <Override PartName="/xl/charts/chart30.xml" ContentType="application/vnd.openxmlformats-officedocument.drawingml.chart+xml"/>
  <Override PartName="/xl/charts/style30.xml" ContentType="application/vnd.ms-office.chartstyle+xml"/>
  <Override PartName="/xl/charts/colors30.xml" ContentType="application/vnd.ms-office.chartcolorstyle+xml"/>
  <Override PartName="/xl/charts/chart31.xml" ContentType="application/vnd.openxmlformats-officedocument.drawingml.chart+xml"/>
  <Override PartName="/xl/charts/style31.xml" ContentType="application/vnd.ms-office.chartstyle+xml"/>
  <Override PartName="/xl/charts/colors31.xml" ContentType="application/vnd.ms-office.chartcolorstyle+xml"/>
  <Override PartName="/xl/charts/chart32.xml" ContentType="application/vnd.openxmlformats-officedocument.drawingml.chart+xml"/>
  <Override PartName="/xl/charts/style32.xml" ContentType="application/vnd.ms-office.chartstyle+xml"/>
  <Override PartName="/xl/charts/colors32.xml" ContentType="application/vnd.ms-office.chartcolorstyle+xml"/>
  <Override PartName="/xl/charts/chart33.xml" ContentType="application/vnd.openxmlformats-officedocument.drawingml.chart+xml"/>
  <Override PartName="/xl/charts/style33.xml" ContentType="application/vnd.ms-office.chartstyle+xml"/>
  <Override PartName="/xl/charts/colors33.xml" ContentType="application/vnd.ms-office.chartcolorstyle+xml"/>
  <Override PartName="/xl/charts/chart34.xml" ContentType="application/vnd.openxmlformats-officedocument.drawingml.chart+xml"/>
  <Override PartName="/xl/charts/style34.xml" ContentType="application/vnd.ms-office.chartstyle+xml"/>
  <Override PartName="/xl/charts/colors34.xml" ContentType="application/vnd.ms-office.chartcolorstyle+xml"/>
  <Override PartName="/xl/charts/chart35.xml" ContentType="application/vnd.openxmlformats-officedocument.drawingml.chart+xml"/>
  <Override PartName="/xl/charts/style35.xml" ContentType="application/vnd.ms-office.chartstyle+xml"/>
  <Override PartName="/xl/charts/colors35.xml" ContentType="application/vnd.ms-office.chartcolorstyle+xml"/>
  <Override PartName="/xl/charts/chart36.xml" ContentType="application/vnd.openxmlformats-officedocument.drawingml.chart+xml"/>
  <Override PartName="/xl/charts/style36.xml" ContentType="application/vnd.ms-office.chartstyle+xml"/>
  <Override PartName="/xl/charts/colors36.xml" ContentType="application/vnd.ms-office.chartcolorstyle+xml"/>
  <Override PartName="/xl/charts/chart37.xml" ContentType="application/vnd.openxmlformats-officedocument.drawingml.chart+xml"/>
  <Override PartName="/xl/charts/style37.xml" ContentType="application/vnd.ms-office.chartstyle+xml"/>
  <Override PartName="/xl/charts/colors37.xml" ContentType="application/vnd.ms-office.chartcolorstyle+xml"/>
  <Override PartName="/xl/charts/chart38.xml" ContentType="application/vnd.openxmlformats-officedocument.drawingml.chart+xml"/>
  <Override PartName="/xl/charts/style38.xml" ContentType="application/vnd.ms-office.chartstyle+xml"/>
  <Override PartName="/xl/charts/colors38.xml" ContentType="application/vnd.ms-office.chartcolorstyle+xml"/>
  <Override PartName="/xl/charts/chart39.xml" ContentType="application/vnd.openxmlformats-officedocument.drawingml.chart+xml"/>
  <Override PartName="/xl/charts/style39.xml" ContentType="application/vnd.ms-office.chartstyle+xml"/>
  <Override PartName="/xl/charts/colors39.xml" ContentType="application/vnd.ms-office.chartcolorstyle+xml"/>
  <Override PartName="/xl/charts/chart40.xml" ContentType="application/vnd.openxmlformats-officedocument.drawingml.chart+xml"/>
  <Override PartName="/xl/charts/style40.xml" ContentType="application/vnd.ms-office.chartstyle+xml"/>
  <Override PartName="/xl/charts/colors40.xml" ContentType="application/vnd.ms-office.chartcolorstyle+xml"/>
  <Override PartName="/xl/charts/chart41.xml" ContentType="application/vnd.openxmlformats-officedocument.drawingml.chart+xml"/>
  <Override PartName="/xl/charts/style41.xml" ContentType="application/vnd.ms-office.chartstyle+xml"/>
  <Override PartName="/xl/charts/colors41.xml" ContentType="application/vnd.ms-office.chartcolorstyle+xml"/>
  <Override PartName="/xl/charts/chart42.xml" ContentType="application/vnd.openxmlformats-officedocument.drawingml.chart+xml"/>
  <Override PartName="/xl/charts/style42.xml" ContentType="application/vnd.ms-office.chartstyle+xml"/>
  <Override PartName="/xl/charts/colors42.xml" ContentType="application/vnd.ms-office.chartcolorstyle+xml"/>
  <Override PartName="/xl/charts/chart43.xml" ContentType="application/vnd.openxmlformats-officedocument.drawingml.chart+xml"/>
  <Override PartName="/xl/charts/style43.xml" ContentType="application/vnd.ms-office.chartstyle+xml"/>
  <Override PartName="/xl/charts/colors43.xml" ContentType="application/vnd.ms-office.chartcolorstyle+xml"/>
  <Override PartName="/xl/charts/chart44.xml" ContentType="application/vnd.openxmlformats-officedocument.drawingml.chart+xml"/>
  <Override PartName="/xl/charts/style44.xml" ContentType="application/vnd.ms-office.chartstyle+xml"/>
  <Override PartName="/xl/charts/colors44.xml" ContentType="application/vnd.ms-office.chartcolorstyle+xml"/>
  <Override PartName="/xl/charts/chart45.xml" ContentType="application/vnd.openxmlformats-officedocument.drawingml.chart+xml"/>
  <Override PartName="/xl/charts/style45.xml" ContentType="application/vnd.ms-office.chartstyle+xml"/>
  <Override PartName="/xl/charts/colors45.xml" ContentType="application/vnd.ms-office.chartcolorstyle+xml"/>
  <Override PartName="/xl/charts/chart46.xml" ContentType="application/vnd.openxmlformats-officedocument.drawingml.chart+xml"/>
  <Override PartName="/xl/charts/style46.xml" ContentType="application/vnd.ms-office.chartstyle+xml"/>
  <Override PartName="/xl/charts/colors46.xml" ContentType="application/vnd.ms-office.chartcolorstyle+xml"/>
  <Override PartName="/xl/charts/chart47.xml" ContentType="application/vnd.openxmlformats-officedocument.drawingml.chart+xml"/>
  <Override PartName="/xl/charts/style47.xml" ContentType="application/vnd.ms-office.chartstyle+xml"/>
  <Override PartName="/xl/charts/colors47.xml" ContentType="application/vnd.ms-office.chartcolorstyle+xml"/>
  <Override PartName="/xl/charts/chart48.xml" ContentType="application/vnd.openxmlformats-officedocument.drawingml.chart+xml"/>
  <Override PartName="/xl/charts/style48.xml" ContentType="application/vnd.ms-office.chartstyle+xml"/>
  <Override PartName="/xl/charts/colors48.xml" ContentType="application/vnd.ms-office.chartcolorstyle+xml"/>
  <Override PartName="/xl/charts/chart49.xml" ContentType="application/vnd.openxmlformats-officedocument.drawingml.chart+xml"/>
  <Override PartName="/xl/charts/style49.xml" ContentType="application/vnd.ms-office.chartstyle+xml"/>
  <Override PartName="/xl/charts/colors49.xml" ContentType="application/vnd.ms-office.chartcolorstyle+xml"/>
  <Override PartName="/xl/charts/chart50.xml" ContentType="application/vnd.openxmlformats-officedocument.drawingml.chart+xml"/>
  <Override PartName="/xl/charts/style50.xml" ContentType="application/vnd.ms-office.chartstyle+xml"/>
  <Override PartName="/xl/charts/colors50.xml" ContentType="application/vnd.ms-office.chartcolorstyle+xml"/>
  <Override PartName="/xl/charts/chart51.xml" ContentType="application/vnd.openxmlformats-officedocument.drawingml.chart+xml"/>
  <Override PartName="/xl/charts/style51.xml" ContentType="application/vnd.ms-office.chartstyle+xml"/>
  <Override PartName="/xl/charts/colors51.xml" ContentType="application/vnd.ms-office.chartcolorstyle+xml"/>
  <Override PartName="/xl/charts/chart52.xml" ContentType="application/vnd.openxmlformats-officedocument.drawingml.chart+xml"/>
  <Override PartName="/xl/charts/style52.xml" ContentType="application/vnd.ms-office.chartstyle+xml"/>
  <Override PartName="/xl/charts/colors52.xml" ContentType="application/vnd.ms-office.chartcolorstyle+xml"/>
  <Override PartName="/xl/charts/chart53.xml" ContentType="application/vnd.openxmlformats-officedocument.drawingml.chart+xml"/>
  <Override PartName="/xl/charts/style53.xml" ContentType="application/vnd.ms-office.chartstyle+xml"/>
  <Override PartName="/xl/charts/colors53.xml" ContentType="application/vnd.ms-office.chartcolorstyle+xml"/>
  <Override PartName="/xl/charts/chart54.xml" ContentType="application/vnd.openxmlformats-officedocument.drawingml.chart+xml"/>
  <Override PartName="/xl/charts/style54.xml" ContentType="application/vnd.ms-office.chartstyle+xml"/>
  <Override PartName="/xl/charts/colors54.xml" ContentType="application/vnd.ms-office.chartcolorstyle+xml"/>
  <Override PartName="/xl/charts/chart55.xml" ContentType="application/vnd.openxmlformats-officedocument.drawingml.chart+xml"/>
  <Override PartName="/xl/charts/style55.xml" ContentType="application/vnd.ms-office.chartstyle+xml"/>
  <Override PartName="/xl/charts/colors55.xml" ContentType="application/vnd.ms-office.chartcolorstyle+xml"/>
  <Override PartName="/xl/charts/chart56.xml" ContentType="application/vnd.openxmlformats-officedocument.drawingml.chart+xml"/>
  <Override PartName="/xl/charts/style56.xml" ContentType="application/vnd.ms-office.chartstyle+xml"/>
  <Override PartName="/xl/charts/colors56.xml" ContentType="application/vnd.ms-office.chartcolorstyle+xml"/>
  <Override PartName="/xl/charts/chart57.xml" ContentType="application/vnd.openxmlformats-officedocument.drawingml.chart+xml"/>
  <Override PartName="/xl/charts/style57.xml" ContentType="application/vnd.ms-office.chartstyle+xml"/>
  <Override PartName="/xl/charts/colors57.xml" ContentType="application/vnd.ms-office.chartcolorstyle+xml"/>
  <Override PartName="/xl/charts/chart58.xml" ContentType="application/vnd.openxmlformats-officedocument.drawingml.chart+xml"/>
  <Override PartName="/xl/charts/style58.xml" ContentType="application/vnd.ms-office.chartstyle+xml"/>
  <Override PartName="/xl/charts/colors58.xml" ContentType="application/vnd.ms-office.chartcolorstyle+xml"/>
  <Override PartName="/xl/charts/chart59.xml" ContentType="application/vnd.openxmlformats-officedocument.drawingml.chart+xml"/>
  <Override PartName="/xl/charts/style59.xml" ContentType="application/vnd.ms-office.chartstyle+xml"/>
  <Override PartName="/xl/charts/colors59.xml" ContentType="application/vnd.ms-office.chartcolorstyle+xml"/>
  <Override PartName="/xl/drawings/drawing17.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mc:AlternateContent xmlns:mc="http://schemas.openxmlformats.org/markup-compatibility/2006">
    <mc:Choice Requires="x15">
      <x15ac:absPath xmlns:x15ac="http://schemas.microsoft.com/office/spreadsheetml/2010/11/ac" url="https://shdgov-my.sharepoint.com/personal/hbriceno_shd_gov_co/Documents/SGD/Seguimientos/PINAR/"/>
    </mc:Choice>
  </mc:AlternateContent>
  <xr:revisionPtr revIDLastSave="1115" documentId="8_{12C37664-EAB0-4D9D-86C7-D0B9E30FCAC5}" xr6:coauthVersionLast="47" xr6:coauthVersionMax="47" xr10:uidLastSave="{FDCAB192-9116-428C-864C-F1E98B0C14C6}"/>
  <bookViews>
    <workbookView xWindow="-120" yWindow="-120" windowWidth="29040" windowHeight="15840" tabRatio="933" activeTab="6" xr2:uid="{00000000-000D-0000-FFFF-FFFF00000000}"/>
  </bookViews>
  <sheets>
    <sheet name="INDICE" sheetId="23" r:id="rId1"/>
    <sheet name="IDEN ASPECTOS CRÍTICOS" sheetId="11" r:id="rId2"/>
    <sheet name="PRIORI ASPECTOS CRÍTICOS" sheetId="8" r:id="rId3"/>
    <sheet name="OBJETIVOS" sheetId="9" r:id="rId4"/>
    <sheet name="SUMATORIA DE LA PRIORIZACIÓN" sheetId="12" r:id="rId5"/>
    <sheet name="ORDEN DE LA PRIORIZACIÓN" sheetId="13" r:id="rId6"/>
    <sheet name="PO-01" sheetId="21" r:id="rId7"/>
    <sheet name="PO-02" sheetId="17" r:id="rId8"/>
    <sheet name="PO-03" sheetId="14" r:id="rId9"/>
    <sheet name="PO-04" sheetId="35" r:id="rId10"/>
    <sheet name="PO-05" sheetId="20" r:id="rId11"/>
    <sheet name="PO-06" sheetId="2" r:id="rId12"/>
    <sheet name="PO-07" sheetId="16" r:id="rId13"/>
    <sheet name="PO-08" sheetId="22" r:id="rId14"/>
    <sheet name="MAPA DE RUTA PINAR" sheetId="10" r:id="rId15"/>
    <sheet name="INDICADORES " sheetId="33" r:id="rId16"/>
    <sheet name="AVANCE Y CUMPLIMIENTO" sheetId="31" r:id="rId17"/>
    <sheet name="Doc SGC act 1" sheetId="26" state="hidden" r:id="rId18"/>
  </sheets>
  <externalReferences>
    <externalReference r:id="rId19"/>
    <externalReference r:id="rId20"/>
  </externalReferences>
  <definedNames>
    <definedName name="_xlnm._FilterDatabase" localSheetId="15" hidden="1">'INDICADORES '!$B$6:$AG$36</definedName>
    <definedName name="_xlnm._FilterDatabase" localSheetId="14" hidden="1">'MAPA DE RUTA PINAR'!$B$5:$AD$79</definedName>
    <definedName name="_xlnm._FilterDatabase" localSheetId="7" hidden="1">'PO-02'!$A$17:$AB$40</definedName>
    <definedName name="_xlnm.Print_Area" localSheetId="16">'AVANCE Y CUMPLIMIENTO'!$A$1:$N$29</definedName>
    <definedName name="_xlnm.Print_Area" localSheetId="1">'IDEN ASPECTOS CRÍTICOS'!$A$1:$E$33</definedName>
    <definedName name="_xlnm.Print_Area" localSheetId="15">'INDICADORES '!$A$1:$AG$66</definedName>
    <definedName name="_xlnm.Print_Area" localSheetId="14">'MAPA DE RUTA PINAR'!$A$1:$AD$85</definedName>
    <definedName name="_xlnm.Print_Area" localSheetId="3">OBJETIVOS!$A$1:$E$27</definedName>
    <definedName name="_xlnm.Print_Area" localSheetId="5">'ORDEN DE LA PRIORIZACIÓN'!$A$1:$E$33</definedName>
    <definedName name="_xlnm.Print_Area" localSheetId="6">'PO-01'!$A$1:$N$34</definedName>
    <definedName name="_xlnm.Print_Area" localSheetId="7">'PO-02'!$A$1:$S$64</definedName>
    <definedName name="_xlnm.Print_Area" localSheetId="8">'PO-03'!$A$1:$S$46</definedName>
    <definedName name="_xlnm.Print_Area" localSheetId="10">'PO-05'!$A$1:$K$46</definedName>
    <definedName name="_xlnm.Print_Area" localSheetId="11">'PO-06'!$A$1:$R$37</definedName>
    <definedName name="_xlnm.Print_Area" localSheetId="12">'PO-07'!$A$1:$P$57</definedName>
    <definedName name="_xlnm.Print_Area" localSheetId="13">'PO-08'!$A$1:$AW$40</definedName>
    <definedName name="_xlnm.Print_Area" localSheetId="2">'PRIORI ASPECTOS CRÍTICOS'!$A$1:$Y$67</definedName>
    <definedName name="_xlnm.Print_Area" localSheetId="4">'SUMATORIA DE LA PRIORIZACIÓN'!$A$1:$J$28</definedName>
    <definedName name="_xlnm.Print_Titles" localSheetId="15">'INDICADORES '!$1:$10</definedName>
    <definedName name="_xlnm.Print_Titles" localSheetId="2">'PRIORI ASPECTOS CRÍTICOS'!$1:$3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4" i="17" l="1"/>
  <c r="W34" i="33"/>
  <c r="W20" i="33"/>
  <c r="W36" i="33"/>
  <c r="W35" i="33"/>
  <c r="W19" i="33"/>
  <c r="W18" i="33"/>
  <c r="W17" i="33"/>
  <c r="W15" i="33"/>
  <c r="W14" i="33"/>
  <c r="C4" i="21" l="1"/>
  <c r="V36" i="33" l="1"/>
  <c r="V35" i="33"/>
  <c r="V34" i="33"/>
  <c r="V24" i="33"/>
  <c r="V19" i="33"/>
  <c r="V18" i="33"/>
  <c r="V15" i="33"/>
  <c r="V14" i="33"/>
  <c r="C19" i="2"/>
  <c r="C25" i="35"/>
  <c r="C24" i="35"/>
  <c r="C23" i="35"/>
  <c r="C35" i="35"/>
  <c r="C34" i="35"/>
  <c r="C33" i="35"/>
  <c r="C31" i="35"/>
  <c r="C30" i="35"/>
  <c r="C29" i="35"/>
  <c r="C28" i="35"/>
  <c r="C27" i="35"/>
  <c r="C22" i="35"/>
  <c r="C21" i="35"/>
  <c r="C13" i="35"/>
  <c r="U19" i="33"/>
  <c r="P35" i="33"/>
  <c r="Q35" i="33"/>
  <c r="T35" i="33"/>
  <c r="R35" i="33"/>
  <c r="Q33" i="33"/>
  <c r="R33" i="33"/>
  <c r="T33" i="33"/>
  <c r="S33" i="33"/>
  <c r="Q32" i="33"/>
  <c r="R32" i="33"/>
  <c r="S32" i="33"/>
  <c r="T32" i="33"/>
  <c r="T25" i="33"/>
  <c r="R24" i="33"/>
  <c r="S24" i="33"/>
  <c r="T24" i="33"/>
  <c r="T23" i="33"/>
  <c r="P19" i="33"/>
  <c r="Q19" i="33"/>
  <c r="R19" i="33"/>
  <c r="S19" i="33"/>
  <c r="S21" i="33"/>
  <c r="P22" i="33"/>
  <c r="Q22" i="33"/>
  <c r="R22" i="33"/>
  <c r="P17" i="33"/>
  <c r="Q17" i="33"/>
  <c r="R17" i="33"/>
  <c r="S17" i="33"/>
  <c r="P18" i="33"/>
  <c r="Q18" i="33"/>
  <c r="R18" i="33"/>
  <c r="S18" i="33"/>
  <c r="P15" i="33"/>
  <c r="Q15" i="33"/>
  <c r="R15" i="33"/>
  <c r="S15" i="33"/>
  <c r="P14" i="33"/>
  <c r="Q14" i="33"/>
  <c r="R14" i="33"/>
  <c r="S14" i="33"/>
  <c r="P11" i="33"/>
  <c r="Q11" i="33"/>
  <c r="R11" i="33"/>
  <c r="S11" i="33"/>
  <c r="P12" i="33"/>
  <c r="Q12" i="33"/>
  <c r="R12" i="33"/>
  <c r="U36" i="33"/>
  <c r="U35" i="33"/>
  <c r="U34" i="33"/>
  <c r="U18" i="33"/>
  <c r="U15" i="33"/>
  <c r="U14" i="33"/>
  <c r="U17" i="33"/>
  <c r="S36" i="33"/>
  <c r="R36" i="33"/>
  <c r="Q36" i="33"/>
  <c r="P36" i="33"/>
  <c r="O36" i="33"/>
  <c r="N35" i="33"/>
  <c r="M35" i="33"/>
  <c r="L35" i="33"/>
  <c r="K35" i="33"/>
  <c r="I35" i="33"/>
  <c r="H35" i="33"/>
  <c r="G35" i="33"/>
  <c r="F35" i="33"/>
  <c r="O33" i="33"/>
  <c r="O32" i="33"/>
  <c r="S31" i="33"/>
  <c r="T31" i="33"/>
  <c r="O31" i="33"/>
  <c r="T30" i="33"/>
  <c r="O30" i="33"/>
  <c r="J29" i="33"/>
  <c r="G29" i="33"/>
  <c r="F29" i="33"/>
  <c r="AM28" i="33"/>
  <c r="J28" i="33"/>
  <c r="F28" i="33"/>
  <c r="E28" i="33"/>
  <c r="O27" i="33"/>
  <c r="J27" i="33"/>
  <c r="E27" i="33"/>
  <c r="T26" i="33"/>
  <c r="O26" i="33"/>
  <c r="O25" i="33"/>
  <c r="Z24" i="33" a="1"/>
  <c r="Z24" i="33"/>
  <c r="O24" i="33"/>
  <c r="N24" i="33"/>
  <c r="M24" i="33"/>
  <c r="L24" i="33"/>
  <c r="K24" i="33"/>
  <c r="I24" i="33"/>
  <c r="H24" i="33"/>
  <c r="G24" i="33"/>
  <c r="E24" i="33"/>
  <c r="O23" i="33"/>
  <c r="N23" i="33"/>
  <c r="M23" i="33"/>
  <c r="L23" i="33"/>
  <c r="K23" i="33"/>
  <c r="I23" i="33"/>
  <c r="H23" i="33"/>
  <c r="G23" i="33"/>
  <c r="E23" i="33"/>
  <c r="N22" i="33"/>
  <c r="M22" i="33"/>
  <c r="L22" i="33"/>
  <c r="K22" i="33"/>
  <c r="I22" i="33"/>
  <c r="H22" i="33"/>
  <c r="G22" i="33"/>
  <c r="F22" i="33"/>
  <c r="E22" i="33"/>
  <c r="O21" i="33"/>
  <c r="O20" i="33"/>
  <c r="J20" i="33"/>
  <c r="E20" i="33"/>
  <c r="N19" i="33"/>
  <c r="M19" i="33"/>
  <c r="L19" i="33"/>
  <c r="K19" i="33"/>
  <c r="I19" i="33"/>
  <c r="H19" i="33"/>
  <c r="G19" i="33"/>
  <c r="F19" i="33"/>
  <c r="J18" i="33"/>
  <c r="E18" i="33"/>
  <c r="T17" i="33"/>
  <c r="N17" i="33"/>
  <c r="M17" i="33"/>
  <c r="L17" i="33"/>
  <c r="K17" i="33"/>
  <c r="I17" i="33"/>
  <c r="H17" i="33"/>
  <c r="G17" i="33"/>
  <c r="F17" i="33"/>
  <c r="O16" i="33"/>
  <c r="J16" i="33"/>
  <c r="I16" i="33"/>
  <c r="H16" i="33"/>
  <c r="G16" i="33"/>
  <c r="F16" i="33"/>
  <c r="I15" i="33"/>
  <c r="H15" i="33"/>
  <c r="E15" i="33"/>
  <c r="N14" i="33"/>
  <c r="M14" i="33"/>
  <c r="L14" i="33"/>
  <c r="K14" i="33"/>
  <c r="I14" i="33"/>
  <c r="H14" i="33"/>
  <c r="G14" i="33"/>
  <c r="AN13" i="33"/>
  <c r="AQ13" i="33"/>
  <c r="AK13" i="33"/>
  <c r="L13" i="33"/>
  <c r="O13" i="33"/>
  <c r="I13" i="33"/>
  <c r="E13" i="33"/>
  <c r="N12" i="33"/>
  <c r="M12" i="33"/>
  <c r="L12" i="33"/>
  <c r="K12" i="33"/>
  <c r="I12" i="33"/>
  <c r="H12" i="33"/>
  <c r="G12" i="33"/>
  <c r="F12" i="33"/>
  <c r="AK11" i="33"/>
  <c r="T11" i="33"/>
  <c r="N11" i="33"/>
  <c r="L11" i="33"/>
  <c r="K11" i="33"/>
  <c r="J11" i="33"/>
  <c r="I11" i="33"/>
  <c r="H11" i="33"/>
  <c r="G11" i="33"/>
  <c r="F11" i="33"/>
  <c r="C26" i="14"/>
  <c r="C25" i="20"/>
  <c r="C21" i="14"/>
  <c r="E29" i="33"/>
  <c r="O11" i="33"/>
  <c r="O19" i="33"/>
  <c r="J23" i="33"/>
  <c r="O14" i="33"/>
  <c r="J17" i="33"/>
  <c r="J22" i="33"/>
  <c r="O35" i="33"/>
  <c r="O12" i="33"/>
  <c r="E14" i="33"/>
  <c r="J19" i="33"/>
  <c r="E17" i="33"/>
  <c r="E19" i="33"/>
  <c r="O18" i="33"/>
  <c r="O15" i="33"/>
  <c r="T19" i="33"/>
  <c r="J24" i="33"/>
  <c r="E35" i="33"/>
  <c r="T22" i="33"/>
  <c r="J14" i="33"/>
  <c r="E16" i="33"/>
  <c r="E11" i="33"/>
  <c r="E12" i="33"/>
  <c r="J13" i="33"/>
  <c r="O17" i="33"/>
  <c r="J35" i="33"/>
  <c r="O22" i="33"/>
  <c r="T21" i="33"/>
  <c r="J12" i="33"/>
  <c r="AP13" i="33"/>
  <c r="C20" i="14"/>
  <c r="C22" i="14"/>
  <c r="C23" i="14"/>
  <c r="C24" i="14"/>
  <c r="I15" i="31"/>
  <c r="K15" i="31"/>
  <c r="G15" i="31"/>
  <c r="L19" i="31"/>
  <c r="L18" i="31"/>
  <c r="C18" i="21"/>
  <c r="C17" i="21"/>
  <c r="C14" i="21"/>
  <c r="C36" i="17"/>
  <c r="C12" i="22"/>
  <c r="C13" i="22"/>
  <c r="C15" i="22"/>
  <c r="C16" i="22"/>
  <c r="C17" i="22"/>
  <c r="C18" i="22"/>
  <c r="C16" i="21"/>
  <c r="C28" i="17"/>
  <c r="C27" i="17"/>
  <c r="C25" i="17"/>
  <c r="C19" i="21"/>
  <c r="C20" i="21"/>
  <c r="C22" i="17"/>
  <c r="C23" i="17"/>
  <c r="C33" i="16"/>
  <c r="C12" i="21"/>
  <c r="C23" i="16"/>
  <c r="C40" i="23"/>
  <c r="L15" i="31"/>
  <c r="C25" i="16"/>
  <c r="C20" i="17"/>
  <c r="C21" i="20"/>
  <c r="C20" i="20"/>
  <c r="C32" i="17"/>
  <c r="C33" i="17"/>
  <c r="B63" i="10"/>
  <c r="B61" i="10"/>
  <c r="B42" i="10"/>
  <c r="B6" i="10"/>
  <c r="C23" i="21"/>
  <c r="C22" i="21"/>
  <c r="B35" i="10"/>
  <c r="C12" i="17"/>
  <c r="D4" i="12"/>
  <c r="D5" i="12"/>
  <c r="E5" i="12"/>
  <c r="F5" i="12"/>
  <c r="G5" i="12"/>
  <c r="H5" i="12"/>
  <c r="D7" i="12"/>
  <c r="E7" i="12"/>
  <c r="F7" i="12"/>
  <c r="G7" i="12"/>
  <c r="H7" i="12"/>
  <c r="D9" i="12"/>
  <c r="E9" i="12"/>
  <c r="F9" i="12"/>
  <c r="G9" i="12"/>
  <c r="H9" i="12"/>
  <c r="C22" i="20"/>
  <c r="C23" i="20"/>
  <c r="C39" i="17"/>
  <c r="C35" i="17"/>
  <c r="C4" i="22"/>
  <c r="C22" i="16"/>
  <c r="C27" i="16"/>
  <c r="C28" i="16"/>
  <c r="C29" i="16"/>
  <c r="C30" i="16"/>
  <c r="C32" i="16"/>
  <c r="C21" i="16"/>
  <c r="C27" i="20"/>
  <c r="C12" i="20"/>
  <c r="C13" i="16"/>
  <c r="C21" i="2"/>
  <c r="C12" i="2"/>
  <c r="C12" i="14"/>
  <c r="C26" i="17"/>
  <c r="C29" i="17"/>
  <c r="C30" i="17"/>
  <c r="C37" i="17"/>
  <c r="C38" i="17"/>
  <c r="C40" i="17"/>
  <c r="C21" i="17"/>
  <c r="B73" i="10"/>
  <c r="B55" i="10"/>
  <c r="B15" i="10"/>
  <c r="C13" i="21"/>
  <c r="H22" i="12"/>
  <c r="G22" i="12"/>
  <c r="F22" i="12"/>
  <c r="E22" i="12"/>
  <c r="D22" i="12"/>
  <c r="H21" i="12"/>
  <c r="G21" i="12"/>
  <c r="F21" i="12"/>
  <c r="E21" i="12"/>
  <c r="D21" i="12"/>
  <c r="H20" i="12"/>
  <c r="G20" i="12"/>
  <c r="F20" i="12"/>
  <c r="E20" i="12"/>
  <c r="D20" i="12"/>
  <c r="H19" i="12"/>
  <c r="G19" i="12"/>
  <c r="F19" i="12"/>
  <c r="E19" i="12"/>
  <c r="D19" i="12"/>
  <c r="H18" i="12"/>
  <c r="G18" i="12"/>
  <c r="F18" i="12"/>
  <c r="E18" i="12"/>
  <c r="D18" i="12"/>
  <c r="H17" i="12"/>
  <c r="F17" i="12"/>
  <c r="G17" i="12"/>
  <c r="E17" i="12"/>
  <c r="D17" i="12"/>
  <c r="H16" i="12"/>
  <c r="G16" i="12"/>
  <c r="F16" i="12"/>
  <c r="E16" i="12"/>
  <c r="D16" i="12"/>
  <c r="H15" i="12"/>
  <c r="G15" i="12"/>
  <c r="F15" i="12"/>
  <c r="E15" i="12"/>
  <c r="D15" i="12"/>
  <c r="H14" i="12"/>
  <c r="G14" i="12"/>
  <c r="F14" i="12"/>
  <c r="E14" i="12"/>
  <c r="D14" i="12"/>
  <c r="H13" i="12"/>
  <c r="G13" i="12"/>
  <c r="F13" i="12"/>
  <c r="E13" i="12"/>
  <c r="D13" i="12"/>
  <c r="H12" i="12"/>
  <c r="G12" i="12"/>
  <c r="F12" i="12"/>
  <c r="E12" i="12"/>
  <c r="D12" i="12"/>
  <c r="H11" i="12"/>
  <c r="G11" i="12"/>
  <c r="F11" i="12"/>
  <c r="E11" i="12"/>
  <c r="D11" i="12"/>
  <c r="H10" i="12"/>
  <c r="G10" i="12"/>
  <c r="F10" i="12"/>
  <c r="E10" i="12"/>
  <c r="D10" i="12"/>
  <c r="H8" i="12"/>
  <c r="G8" i="12"/>
  <c r="F8" i="12"/>
  <c r="E8" i="12"/>
  <c r="D8" i="12"/>
  <c r="H6" i="12"/>
  <c r="F6" i="12"/>
  <c r="E6" i="12"/>
  <c r="D6" i="12"/>
  <c r="H64" i="8"/>
  <c r="G64" i="8"/>
  <c r="F64" i="8"/>
  <c r="Q64" i="8"/>
  <c r="G6" i="12"/>
  <c r="H4" i="12"/>
  <c r="G4" i="12"/>
  <c r="F4" i="12"/>
  <c r="E4" i="12"/>
  <c r="I64" i="8"/>
  <c r="J64" i="8"/>
  <c r="K64" i="8"/>
  <c r="L64" i="8"/>
  <c r="M64" i="8"/>
  <c r="N64" i="8"/>
  <c r="O64" i="8"/>
  <c r="P64" i="8"/>
  <c r="R64" i="8"/>
  <c r="S64" i="8"/>
  <c r="T64" i="8"/>
  <c r="U64" i="8"/>
  <c r="V64" i="8"/>
  <c r="W64" i="8"/>
  <c r="X64" i="8"/>
  <c r="I8" i="12"/>
  <c r="I15" i="12"/>
  <c r="I4" i="12"/>
  <c r="I10" i="12"/>
  <c r="I22" i="12"/>
  <c r="I11" i="12"/>
  <c r="I20" i="12"/>
  <c r="I21" i="12"/>
  <c r="I19" i="12"/>
  <c r="I17" i="12"/>
  <c r="I9" i="12"/>
  <c r="I14" i="12"/>
  <c r="I13" i="12"/>
  <c r="D23" i="12"/>
  <c r="I16" i="12"/>
  <c r="H23" i="12"/>
  <c r="F23" i="12"/>
  <c r="I6" i="12"/>
  <c r="I7" i="12"/>
  <c r="I18" i="12"/>
  <c r="I5" i="12"/>
  <c r="I12" i="12"/>
  <c r="E23" i="12"/>
  <c r="G23" i="1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tc={E652CFAA-9DE0-4244-B001-9806A5B38EB8}</author>
  </authors>
  <commentList>
    <comment ref="E21" authorId="0" shapeId="0" xr:uid="{E652CFAA-9DE0-4244-B001-9806A5B38EB8}">
      <text>
        <t>[Comentario encadenado]
Su versión de Excel le permite leer este comentario encadenado; sin embargo, las ediciones que se apliquen se quitarán si el archivo se abre en una versión más reciente de Excel. Más información: https://go.microsoft.com/fwlink/?linkid=870924
Comentario:
    Estas actividades se deben dejar cerradas para la vigencia 2023, teniendo en cuenta que por necesidades de la Entidad se tuvo que reformular el PNFF, por lo cual para la vigencia 2024 sólo debe qquedar la actividad de Ejecutar el PNFF.</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tc={1E63B78B-C602-4300-B173-11D519263B9B}</author>
  </authors>
  <commentList>
    <comment ref="C24" authorId="0" shapeId="0" xr:uid="{1E63B78B-C602-4300-B173-11D519263B9B}">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Respuesta:
    Revisar desde el proceso de correspondencia la viabilidad por el tamaño de los archivos y el cargue en el CRM</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tc={EEB944D0-147B-44DC-B5E8-89F6878A0179}</author>
  </authors>
  <commentList>
    <comment ref="R66" authorId="0" shapeId="0" xr:uid="{EEB944D0-147B-44DC-B5E8-89F6878A0179}">
      <text>
        <t>[Comentario encadenado]
Su versión de Excel le permite leer este comentario encadenado; sin embargo, las ediciones que se apliquen se quitarán si el archivo se abre en una versión más reciente de Excel. Más información: https://go.microsoft.com/fwlink/?linkid=870924
Comentario:
    Hasta esta fecha se llamaba la actividad: Brindar el soporte requerido a los servicios que se generen entre SAP y WCC</t>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<sst xmlns="http://schemas.openxmlformats.org/spreadsheetml/2006/main" count="2737" uniqueCount="1011">
  <si>
    <t xml:space="preserve"> </t>
  </si>
  <si>
    <t>IDENTIFICACIÓN DE ASPECTOS CRÍTICOS</t>
  </si>
  <si>
    <t>Nº</t>
  </si>
  <si>
    <t>ASPECTO</t>
  </si>
  <si>
    <t>RIESGO</t>
  </si>
  <si>
    <t>Procedimientos desactualizados en el marco del nuevo mapa de procesos y de la entrada en producción de BOGDATA.</t>
  </si>
  <si>
    <t>SDH072R - Ejecutar inadecuadamente las actividades del proceso.</t>
  </si>
  <si>
    <t>Insuficiencia en el seguimiento y control a las actividades relacionadas con el proceso de gestión documental.</t>
  </si>
  <si>
    <t>SDH004R - Administrar en forma inadecuada el ciclo vital de los documentos.</t>
  </si>
  <si>
    <t>Es necesario articular la planeación definida en el PGD de la SDH a los nuevos requerimientos del Plan de Gobierno 2020 - 2024, respondiendo a la normatividad en materia de gestión documental.</t>
  </si>
  <si>
    <t>SDH011R - Realizar aplicación inadecuada y/o tener desactualizadas las herramientas archivísticas.</t>
  </si>
  <si>
    <t>Es conveniente el seguimiento y control en la aplicación de los instrumentos archivísticos, para asegurar la gestión de los documentos de la SDH.</t>
  </si>
  <si>
    <t>Acumulación de información generada en medio electrónico en ocasión de la emergencia sanitaria, almacenada en sitios compartidos y equipos de funcionarios y contratista.</t>
  </si>
  <si>
    <t>SDH139R - Dificultad para conocer la ubicación de un expediente.</t>
  </si>
  <si>
    <t>SDH192R - Perdida de documentación.</t>
  </si>
  <si>
    <t>Normalización de la producción documental en los diferentes soportes (físicos y electrónicos), asegurando el uso de medios tecnológicos y buenas prácticas para la implementación del PGD  en la Entidad.</t>
  </si>
  <si>
    <t>Retraso en la aprobación y convalidación de los periodos de TRD de los últimos decretos, lo cual ocasiona diferencias entre la producción documental y los inventarios documentales que deben ser migrados entre los diferentes periodos, por la continua modernización de la Entidad.</t>
  </si>
  <si>
    <t>Se requiere armonizar la conformación en gestión de los expedientes (físicos, electrónicos e híbridos ), su consulta,  préstamo y actualización en el marco del programa de gestión de documentos electrónicos, asociados a las funciones de la Entidad, permitiendo evidenciar los registros que soportan las actuaciones de la misma.</t>
  </si>
  <si>
    <t>SDH192R - Perdida de documentación</t>
  </si>
  <si>
    <t>Insuficiencia en el personal encargado de manejar los archivos de gestión de las diferentes áreas de la Entidad.</t>
  </si>
  <si>
    <t>Se requiere la identificación y el control de los documentos esenciales y vitales de cada una de las dependencias de la SDH.</t>
  </si>
  <si>
    <t>Acumulación de carpetas que ya han cumplido tiempos de retención en los archivos de gestión.</t>
  </si>
  <si>
    <t>Es necesario aplicar procesos de descripción documental a nivel de ISADG, que permitan la adecuada migración al momento de la aplicación de TRD de los expedientes electrónicos.</t>
  </si>
  <si>
    <t>Aplicación de las TRD  y TVD convalidadas, normalizando el ciclo vital de los documentos.</t>
  </si>
  <si>
    <t xml:space="preserve">Hace falta formalizar e implementar el Sistema Integrado de Conservación - SIC, en el marco del Plan de Conservación Documental, para asegurar la mejora continua de las condiciones ambientales y la optimización de la capacidad instalada para la guarda y custodia de la documentación que se genera en la Entidad.  </t>
  </si>
  <si>
    <t>SDH054R - Deterioro de expedientes.</t>
  </si>
  <si>
    <t>Es necesario formalizar e implementar Hace falta formalizar e implementar el Sistema Integrado de Conservación - SIC, en el marco del Plan de Preservación Digital a Largo Plazo, identificando estrategias que permitan de manera integral asegurar las condiciones óptimas para los registros de expedientes del SGDEA de la SDH.</t>
  </si>
  <si>
    <t>Soporte en el SGDEA que garantice el adecuado funcionamiento del esquema actual y la implementación de futuros desarrollos asociados a las herramientas archivísticas de la Entidad.</t>
  </si>
  <si>
    <t>SDH011R - Realizar aplicación inadecuada y/o tener desactualizadas las herramientas archivísticas</t>
  </si>
  <si>
    <t xml:space="preserve">Estabilización de la nueva aplicación de radicación - CRM. </t>
  </si>
  <si>
    <t>SDH064R - Radicar comunicaciones oficiales de manera equivocada</t>
  </si>
  <si>
    <t>La entrada en producción de la plataforma BOGDATA, requiere la identificación de los documentos de archivo que se van a producir de la misma y garantizar su migración o almacenamiento en el SGDEA - WCC.</t>
  </si>
  <si>
    <t>Desconocimiento del proceso de Gestión Documental y las funcionalidades del SGDEA-WCC por parte de los funcionarios, debido a la alta rotación de personal en las diferentes áreas, como consecuencia de la modernización institucional y el concurso de la planta definitiva.</t>
  </si>
  <si>
    <t>EJES ARTICULADORES</t>
  </si>
  <si>
    <t>ASPECTOS CRÍTICOS</t>
  </si>
  <si>
    <t xml:space="preserve">Implementación y estabilización de la nueva aplicación de radicación - CRM. </t>
  </si>
  <si>
    <t>Se requiere armonizar la conformación en gestión de los expedientes (físicos, electrónicos e híbridos ) y su consulta, préstamo y actualización en el marco del programa de gestión de documentos electrónicos, asociados a las funciones de la Entidad, permitiendo evidenciar los registros que soportan las actuaciones de la misma.</t>
  </si>
  <si>
    <t>La entrada en producción de la plataforma BOGDATA, requiere la identificación de los documentos de archivo que se van a producir desde la misma y garantizar su migración o almacenamiento en el SGDEA - WCC.</t>
  </si>
  <si>
    <t>ADMINISTRACIÓN DE ARCHIVOS</t>
  </si>
  <si>
    <t>Se considera el ciclo vital de los documentos integrando aspectos administrativos, legales, funcionales y técnicos.</t>
  </si>
  <si>
    <t>X</t>
  </si>
  <si>
    <t>Se cuenta con todos los instrumentos archivísticos socializados e implementados.</t>
  </si>
  <si>
    <t>Auxiliar o Técnico Operativo</t>
  </si>
  <si>
    <t>Se cuenta con procesos de seguimiento, evaluación y mejora para la gestión de documentos.</t>
  </si>
  <si>
    <t>Se tiene establecida la Política de Gestión Documental.</t>
  </si>
  <si>
    <t>Los instrumentos archivísticos involucran la documentación electrónica.</t>
  </si>
  <si>
    <t>Se cuenta con procesos y flujos documentales normalizados medibles.</t>
  </si>
  <si>
    <t>Se documentan procesos o actividades de gestión de documentos.</t>
  </si>
  <si>
    <t>Se cuenta con la infraestructura adecuada para resolver las necesidades documentales y de archivo.</t>
  </si>
  <si>
    <t>El personal de la Entidad conoce la importancia de los documentos e interioriza las políticas y directrices concernientes a la gestión de los documentos.</t>
  </si>
  <si>
    <t>Se cuenta con el presupuesto adecuado para atender las necesidades documentales y de archivo.</t>
  </si>
  <si>
    <t>Total de criterios impactados</t>
  </si>
  <si>
    <t>ACCESO A LA INFORMACIÓN</t>
  </si>
  <si>
    <t>Se cuenta con políticas que garanticen la disponibilidad y accesibilidad de la información.</t>
  </si>
  <si>
    <t>Se cuenta con personal idóneo y suficiente para atender las necesidades documentales y de archivo de los ciudadanos.</t>
  </si>
  <si>
    <t>Se tienen los esquemas de comunicación en la Entidad para difundir la importancia de la gestión de documentos.</t>
  </si>
  <si>
    <t>Existen esquemas de capacitación y formación internos para la gestión de documentos, articulados con el Plan Institucional de Capacitación.</t>
  </si>
  <si>
    <t>Se cuenta con instrumentos archivísticos de descripción y clasificación para sus archivos.</t>
  </si>
  <si>
    <t>El personal hace buen uso de las herramientas tecnológicas destinatarias a la administración de la información de la Entidad.</t>
  </si>
  <si>
    <t>Se ha establecido la caracterización de usuarios de acuerdo con sus necesidades de información.</t>
  </si>
  <si>
    <t>Se cuenta con iniciativas para fomentar el uso de nuevas tecnologías para optimizar el uso del papel.</t>
  </si>
  <si>
    <t>Se tiene implementada la estrategia de Gobierno en Línea (GEL).</t>
  </si>
  <si>
    <t>Se cuenta con canales (locales y en línea) de servicio, atención y orientación al ciudadano.</t>
  </si>
  <si>
    <t>PRESERVACIÓN DE LA INFORMACIÓN</t>
  </si>
  <si>
    <t>Se cuenta con procesos y herramientas normalizadas para la preservación y conservación a largo plazo de los documentos.</t>
  </si>
  <si>
    <t>Se tiene un esquema de metadatos integrando a otros sistemas de gestión.</t>
  </si>
  <si>
    <t>Se cuenta con archivos centrales e históricos.</t>
  </si>
  <si>
    <t>La conservación y preservación se basan en la normatividad, requisitos legales, administrativos y técnicos que le aplican a la Entidad.</t>
  </si>
  <si>
    <t>Se cuenta con el Sistema Integrado de Conservación (SIC).</t>
  </si>
  <si>
    <t>Se tiene la infraestructura adecuada para el almacenamiento, conservación y preservación de la documentación física y electrónica.</t>
  </si>
  <si>
    <t>Se cuenta con procesos documentados de valoración y disposición final.</t>
  </si>
  <si>
    <t>Están implementados estándares que garantizan la preservación y conservación de los documentos.</t>
  </si>
  <si>
    <t>Se cuenta con esquemas de migración y conversión normalizados.</t>
  </si>
  <si>
    <t>Se cuenta con modelos o esquemas de continuidad del negocio.</t>
  </si>
  <si>
    <t>ASPECTOS TECNOLÓGICOS Y DE SEGURIDAD</t>
  </si>
  <si>
    <t>Se cuenta con políticas asociadas a las herramientas tecnológicas que respaldan la seguridad, usabilidad, accesibilidad, integridad y autenticidad de la información.</t>
  </si>
  <si>
    <t>Se tienen herramientas tecnológicas acordes a las necesidades de la Entidad, las cuales permiten hacer buen uso de los documentos.</t>
  </si>
  <si>
    <t>Se cuenta con acuerdos de confidencialidad y políticas de protección de datos a nivel interno y con terceros.</t>
  </si>
  <si>
    <t>Se cuenta con políticas que permitan adoptar tecnologías que contemplen servicios y contenidos orientados a la gestión de los documentos.</t>
  </si>
  <si>
    <t>Las aplicaciones son capaces de generar y gestionar documentos de valor archivístico en cumplimento de los procesos establecidos.</t>
  </si>
  <si>
    <t>Se encuentra estandarizada la administración, gestión de la información y los datos en herramientas tecnológicas articuladas con el Sistema de Gestión de Seguridad de la Información y los procesos archivísticos.</t>
  </si>
  <si>
    <t>Se han implementado mecanismos técnicos que permitan mejorar la adquisición, uso y mantenimiento de las herramientas tecnológicas.</t>
  </si>
  <si>
    <t>Se cuenta con tecnología asociada al servicio al ciudadano que le permite la participación e interacción.</t>
  </si>
  <si>
    <t>Se cuenta con modelos para la identificación, la evaluación y el análisis de riesgos.</t>
  </si>
  <si>
    <t>Se tienen directrices de seguridad de información con relación al recurso humano, al entorno físico y electrónico, al acceso y a los sistemas de información.</t>
  </si>
  <si>
    <t>FORTALECIMIENTO Y ARTICULACIÓN</t>
  </si>
  <si>
    <t>La gestión documental se encuentra implementada acorde con el modelo integrado de planeación y gestión.</t>
  </si>
  <si>
    <t>Se tiene articulada la Política de Gestión Documental con los sistemas y modelos de gestión de la Entidad.</t>
  </si>
  <si>
    <t>Se cuenta con alianzas estratégicas que permitan mejorar e innovar la función archivística de la SDH.</t>
  </si>
  <si>
    <t>Se aplica el marco legal y normativo concerniente a la función archivística.</t>
  </si>
  <si>
    <t>Se cuenta con un Sistema de Gestión Documental basado en estándares nacionales e internacionales.</t>
  </si>
  <si>
    <t>Se tienen implementadas acciones para la gestión del cambio.</t>
  </si>
  <si>
    <t>Se cuenta con procesos de mejora continua.</t>
  </si>
  <si>
    <t>Se cuenta con instancias asesoras que formulen lineamientos para la aplicación de la función archivística de la Entidad.</t>
  </si>
  <si>
    <t>Se tienen identificados los roles y responsabilidades del personal y de las áreas frente a los documentos.</t>
  </si>
  <si>
    <t>La alta dirección está comprometida con el desarrollo de la función archivística de la Entidad.</t>
  </si>
  <si>
    <t>ASPECTO CRÍTICO</t>
  </si>
  <si>
    <t>OBJETIVOS</t>
  </si>
  <si>
    <t>PLANES / PROYECTOS</t>
  </si>
  <si>
    <t>Normalizar la producción documental y el manejo de los documentos de archivo físicos y electrónicos que producen las dependencias de la entidad en el marco de sus funciones y procedimientos.</t>
  </si>
  <si>
    <t>PO-02 Producción documental</t>
  </si>
  <si>
    <t>Desarrollar estrategias que permitan potencializar el conocimiento técnico y funcional en el proceso de  gestión documental de los funcionarios de la Entidad.</t>
  </si>
  <si>
    <t xml:space="preserve">PO-08 Potenciación de capacidades en 
gestión documental
</t>
  </si>
  <si>
    <t>Articular la planeación definida en el Programa de Gestión Documental, con la dinámica actual de la Entidad en cuanto al manejo de sus procesos, permitiendo realizar el seguimiento y control , en concordancia con el direccionamiento estratégico para el periodo 2020-2024</t>
  </si>
  <si>
    <t xml:space="preserve">PO-01 Planeación Gestión Documental
</t>
  </si>
  <si>
    <t>Asegurar las condiciones técnicas requeridas normativamente para los expedientes electrónicos de archivo, que permitan la adecuada gestión apoyada en el SGDEA</t>
  </si>
  <si>
    <t xml:space="preserve">PO-03 Gestión y trámite documental
</t>
  </si>
  <si>
    <t xml:space="preserve">PO-02 Producción documental
</t>
  </si>
  <si>
    <t>Integrar el SGDEA con los módulos de la plataforma BOGDATA, con el fin de migrar o almacenar los documentos de archivo que se produzcan en la misma.</t>
  </si>
  <si>
    <t>PO-07 Estabilización de SGDEA con BOGDATA</t>
  </si>
  <si>
    <t>Articular la planeación definida en Programa de Gestión Documental, con la dinámica actual de la Entidad en cuanto al manejo de sus procesos, permitiendo realizar el seguimiento y control , en concordancia con el direccionamiento estratégico para el periodo 2020-2024</t>
  </si>
  <si>
    <t>PO-01 Planeación Gestión Documental</t>
  </si>
  <si>
    <t>Aplicar e implementar los instrumentos archivísticos con el fin de garantizar la integridad y la recuperación del patrimonio documental durante todo el ciclo de vida.</t>
  </si>
  <si>
    <t>PO-06 Disposición documental</t>
  </si>
  <si>
    <t>Ejecutar los programas de transferencias primarias y secundarias, aplicando procesos de descripción documental que permitan su futura migración y recuperación de la información</t>
  </si>
  <si>
    <t>PO-05 Transferencias documentales</t>
  </si>
  <si>
    <t>Integrar el SGDEA con los módulos de la plataforma BOGDATA, comer fin de migrar o almacenar los documentos de archivo que se produzcan en la misma.</t>
  </si>
  <si>
    <t>PO-07 Estabilización de SGDEA con BOGDATA </t>
  </si>
  <si>
    <t>PO-06 Disposición, conservación y preservación documental</t>
  </si>
  <si>
    <t xml:space="preserve">Identificar las necesidades en materia de gestión documental que tienen las dependencias de la Entidad, con el fin de apoyar los requerimientos relacionados con la organización de los documentos de archivo en soporte físico o electrónico. </t>
  </si>
  <si>
    <t>PO-04 Organización</t>
  </si>
  <si>
    <t xml:space="preserve">PO-1 Planeación Gestión Documental
</t>
  </si>
  <si>
    <t>TOTAL</t>
  </si>
  <si>
    <t>6+</t>
  </si>
  <si>
    <t>NOMBRE DEL PLAN: PO-01 Planeación Gestión Documental</t>
  </si>
  <si>
    <t xml:space="preserve">OBJETIVO: </t>
  </si>
  <si>
    <r>
      <t xml:space="preserve">RESPONSABLE DEL PLAN: </t>
    </r>
    <r>
      <rPr>
        <b/>
        <sz val="11"/>
        <color indexed="8"/>
        <rFont val="Times New Roman"/>
        <family val="1"/>
      </rPr>
      <t>Subdirección de Gestión Documental -SGD; Oficina de Operación del Sistema de Gestión Documental - OOSGD; Oficina Técnica del Sistema de Gestión Documental - OTSGD</t>
    </r>
  </si>
  <si>
    <t>N°</t>
  </si>
  <si>
    <t>ACTIVIDAD</t>
  </si>
  <si>
    <t>RESPONSABLE</t>
  </si>
  <si>
    <t>FECHA INICIAL</t>
  </si>
  <si>
    <t>FECHA FINAL</t>
  </si>
  <si>
    <t>ENTREGABLE</t>
  </si>
  <si>
    <t>RECURSOS</t>
  </si>
  <si>
    <t>SEGUIMIENTO</t>
  </si>
  <si>
    <t>Tipo</t>
  </si>
  <si>
    <t>Características</t>
  </si>
  <si>
    <t>PE01-01</t>
  </si>
  <si>
    <t>Actualizar procesos SIG, ANS y articulación estrategia Gobierno Digital</t>
  </si>
  <si>
    <t xml:space="preserve"> SGD - OOSGD - OTSGD</t>
  </si>
  <si>
    <t>Documentos del SGC 
* Actualizacón de guías de correspondencia
*Indicadores de correspondencia</t>
  </si>
  <si>
    <t>Humano</t>
  </si>
  <si>
    <t xml:space="preserve"> Jefes, Profesionales, Técnicos Operativos y Auxiliares OOSGD y OTSGD, Profesional de la SGD</t>
  </si>
  <si>
    <t>DGC - SGD - OOSGD - OTSGD - OAP</t>
  </si>
  <si>
    <t>Documentos publicados en SGC</t>
  </si>
  <si>
    <t>Director de Gestión Corporativa, Subdirector de Gestión Documental, Jefes OOSGD y OTSGD, Profesional de la SGD, Profesional OAP</t>
  </si>
  <si>
    <t>Documentos publicados en SGC
Guias de Correspondencia
Indicadores de correspondencia</t>
  </si>
  <si>
    <r>
      <rPr>
        <b/>
        <sz val="11"/>
        <color rgb="FF000000"/>
        <rFont val="Times New Roman"/>
        <family val="1"/>
      </rPr>
      <t xml:space="preserve">Durante el mes de Enero se actualizaron las siguientes Guías CER:
</t>
    </r>
    <r>
      <rPr>
        <sz val="11"/>
        <color rgb="FF000000"/>
        <rFont val="Times New Roman"/>
        <family val="1"/>
      </rPr>
      <t xml:space="preserve">-Despacho del secretario de Hacienda 
-Dirección de Presupuesto 
-Dirección de Contabilidad
</t>
    </r>
  </si>
  <si>
    <r>
      <rPr>
        <b/>
        <sz val="11"/>
        <color rgb="FF000000"/>
        <rFont val="Times New Roman"/>
        <family val="1"/>
      </rPr>
      <t xml:space="preserve">Durante el mes de febrero se parametrizaron las siguientes Guías CER:
</t>
    </r>
    <r>
      <rPr>
        <sz val="11"/>
        <color rgb="FF000000"/>
        <rFont val="Times New Roman"/>
        <family val="1"/>
      </rPr>
      <t xml:space="preserve">-Dirección de Tecnología e Informática
-Oficina de Atención al Ciudadano 
-Dirección de Cobro
-Subdirección de Talento Humano
-Dirección Jurídica de Hacienda                                            </t>
    </r>
    <r>
      <rPr>
        <b/>
        <sz val="11"/>
        <color rgb="FF000000"/>
        <rFont val="Times New Roman"/>
        <family val="1"/>
      </rPr>
      <t xml:space="preserve">INDICADORES                                                                   </t>
    </r>
    <r>
      <rPr>
        <sz val="11"/>
        <color rgb="FF000000"/>
        <rFont val="Times New Roman"/>
        <family val="1"/>
      </rPr>
      <t>En cuanto a indicadores, se formulo un nuevo indicador para las Comunicaciones Externas Recibidas midiendo tiempos de cargue de imagen, y se eliminaron los dos indicadores de la vigencia anterior.</t>
    </r>
  </si>
  <si>
    <t>Durante el mes de marzo se recinbieron los comentarios de la guia de reconstruccion de expedientes por partr de la OAP.</t>
  </si>
  <si>
    <t>Durante el segundo Trimestre, se realizaron los ajustes indicados por la OAP a la guia de reconstrucción de expedientes 120-G-04, F-52, F-53, F-55, y 120-P05, los cuales pasaron flujo de aprobación al Director de Gestión Corporativa.
Asi mismo se solicito ajuste al formato 120- F-09 y 120-F-10 los cuales se encuentra en proceso de validación por la OAP.
Frente a las guias de correspondencia se actualizó la guia de la Subdirecciòn Adiministrativa y Financiera.</t>
  </si>
  <si>
    <t>PE01-02</t>
  </si>
  <si>
    <t>Programa de auditoría y control</t>
  </si>
  <si>
    <t>OOSGD - OTSGD</t>
  </si>
  <si>
    <t>Ayuda de memoria</t>
  </si>
  <si>
    <t>Profesionales de la OOSGD  y Tecnicos Operativos de la OTSGD</t>
  </si>
  <si>
    <t>La sesión esta programada para el mes de febrero.</t>
  </si>
  <si>
    <t xml:space="preserve">Se llevo a cabo la mesa de trabajo inicial de matriz de caracterizacion documental - PMAI el dia 8 de febrero. En esta sesion se definieron las actividades a identificar (volumenes, implementación de correo electrónico certificado, uso de firmas electrónicas certificadas y la socialización de formatos a normalizar). De igual manera, se aclararon dudas de diligenciamiento de la matriz y se acordo llevar a cabo el acercamiento con los nuevos jefes, citar a los seguimientos iniciales a los jefes de las OTSGD y OOSGD, asi como a Sandra Palomino. </t>
  </si>
  <si>
    <t>Actividad cerrada</t>
  </si>
  <si>
    <t>Matriz de caracterización de la gestión documental actualizada</t>
  </si>
  <si>
    <t xml:space="preserve">Se actualizo el diagnostico en 6 dependencias. </t>
  </si>
  <si>
    <t>Teniendo en cuenta la disponibilidad de las dependencias, se levantaron volumenes de información por procesar con 48 dependencias lo que corresponde a un 63%</t>
  </si>
  <si>
    <t>Teniendo en cuenta la disponibilidad de las dependencias, se levantaron volumenes de información por procesar con 57 dependencias lo que corresponde a un 75%</t>
  </si>
  <si>
    <t>Se adelantaron 7 sesiones de acompañamiento en 6 dependencias para orientar las actividades en materia de gestión documental.</t>
  </si>
  <si>
    <t>Se adelantaron siete sesiones de acompañamiento en cuatro dependencias y una sesión de seguimiento, con el fin de identificar volumenes y orientar las actividades en materia de gestión documental.</t>
  </si>
  <si>
    <t>Se adelantaron 24 sesiones de acompañamientos en 16 dependencias y 28 sesiones de seguimiento, con el fin de identificar volumenes y orientar las actividades en materia de gestión documental.</t>
  </si>
  <si>
    <t>Seguimientos: 26
Acompañamientos: 70</t>
  </si>
  <si>
    <t>Matriz de caracterización de la gestión documental actualizada
Instrumentos archivisticos que se requieran actualizar.</t>
  </si>
  <si>
    <t>Tecnicos operativos OTSGD y Profesionales  de la OOSGD</t>
  </si>
  <si>
    <t>Enero
* Inventarios Documentales: Se revisaron 76 dependencias y se consolidaron 73 inventarios documentales (Semestre 2023-2). Se remitió solicitud de publicación el 19/01/2024.</t>
  </si>
  <si>
    <t>Febrero
* Inventarios Documentales: Se realizó la publicación de 73 inventarios en la pagina Web (Semestre 2023-2).</t>
  </si>
  <si>
    <t>Marzo:
*No se reportan actividades para este mes.</t>
  </si>
  <si>
    <t>Se adelanta la generación del Diagnóstico integral de la Gestión Documental y Administración de Archivos, de acuerdo con lo requerido por el Acuerdo 001 de 2024</t>
  </si>
  <si>
    <t>OTSGD</t>
  </si>
  <si>
    <t>Instrumentos archivísticos elaborados y/o actualizados</t>
  </si>
  <si>
    <t>Jefe, Profesional y Técnico Operativo de la OTSGD</t>
  </si>
  <si>
    <t>Enero:
* No se reportan actividades en este mes.</t>
  </si>
  <si>
    <t>Febrero:
* Se reporta avance en: 
Banco Terminológico: Se actualizaron 89 Fichas de Descripción.
Inventarios Documentales: Se revisaron 52 dependencias y se consolidaron 49 inventarios documentales para publicar en la Página Web (Semestre 2022-2).</t>
  </si>
  <si>
    <t>Marzo:
* Se reporta avance en: 
Banco Terminológico: Se actualizaron 199 Fichas de Descripción.
Inventarios Documentales: Se revisaron 10 dependencias y se consolidaron 10 inventarios documentales para publicar en la Página Web (Semestre 2022-2). Se remitió solicitud de publicación el 03/03/2023 a publicocorporativaSGD@shd.gov.co</t>
  </si>
  <si>
    <t>Abril:
*Se reporta avance en:
- Banco Terminológico: se culminó con la actualización de las fichas de descripción y se actualizó el documento en PDF con la estructura del BANTER. Se realizó propuesta de publicación para la página WEB.
- Inventarios Documentales: Se realizó la publicación de 73 inventarios documentales en la Página WEB (Semestre 2022-2).
- Modelo de Requisitos SGDEA: Se realizó la publicación en la Página WEB.
- Tablas de Control de Acceso: Se realizó la publicación en la Página WEB.
- El dia 27 de abril se realizó la Sensibilización de los Instrumentos Archivísticos.</t>
  </si>
  <si>
    <t>PE01-03</t>
  </si>
  <si>
    <t xml:space="preserve">Articulación de las perspectivas de Procesos (P) y de Desarrollo Humano y Organizacional (DHO) del mapa estratégico de la Entidad con los procesos estratégicos, misionales, de soporte y control, en el marco del Programa de Gestión Documental – PGD </t>
  </si>
  <si>
    <t>OTSGD - OAC - OOSGD</t>
  </si>
  <si>
    <t>Programas específicos actualizados.</t>
  </si>
  <si>
    <t xml:space="preserve"> Técnico Operativo OTSGD, Profesional OOSGD, Profesional OAC</t>
  </si>
  <si>
    <t>Enero:
*No se reportan actividades para este mes.</t>
  </si>
  <si>
    <t>Febrero:
*No se reportan actividades para este mes.</t>
  </si>
  <si>
    <t xml:space="preserve">
*No se ha generado actualizaciones a los programas especificos.</t>
  </si>
  <si>
    <t>OTSGD - OAC - OOSGD - SGD</t>
  </si>
  <si>
    <t>Correo electrónico de publicación en comunicaciones</t>
  </si>
  <si>
    <t>Auxiliar  o Técnico Operativo OTSGD, Profesional OOSGD, Profesional OAC, Profesional SGD</t>
  </si>
  <si>
    <t>INDICADORES</t>
  </si>
  <si>
    <t>INDICADOR</t>
  </si>
  <si>
    <t>ÍNDICE</t>
  </si>
  <si>
    <t>META</t>
  </si>
  <si>
    <t>Actualización de documentos del SGC -  CPR-120</t>
  </si>
  <si>
    <t>Total de documentos actualizados/Total de documentos del SGC * 100</t>
  </si>
  <si>
    <t>No aplica indicador cerrado vigencia 2023</t>
  </si>
  <si>
    <t>Elaboración y actualización de instrumentos archivísticos</t>
  </si>
  <si>
    <t>Total de instrumentos archivísticos elaborados y/o actualizados /Total de instrumentos archivísticos requeridos * 100</t>
  </si>
  <si>
    <t>NOMBRE DEL PLAN: PO-02 Producción documental</t>
  </si>
  <si>
    <t>RESPONSABLE DEL PLAN:  Oficina de Operación del Sistema de Gestión Documental - OOSGD; Oficina Técnica del Sistema de Gestión Documental - OTSGD</t>
  </si>
  <si>
    <t>I Trimestre</t>
  </si>
  <si>
    <t>II Trimestre</t>
  </si>
  <si>
    <t>enero</t>
  </si>
  <si>
    <t>febrero</t>
  </si>
  <si>
    <t>marzo</t>
  </si>
  <si>
    <t>PE02-04</t>
  </si>
  <si>
    <t xml:space="preserve"> Normalización de formas y formularios electrónicos</t>
  </si>
  <si>
    <t>OOSGD</t>
  </si>
  <si>
    <t>Programa específico de normalización de formas y formularios electrónicos</t>
  </si>
  <si>
    <t>Profesionales OOSGD</t>
  </si>
  <si>
    <t xml:space="preserve">Enero:
* No se reportan actividades en este mes.
</t>
  </si>
  <si>
    <t>Febrero:
*Se adelantó el Procedimiento de Producción Documental, el cual está en revisión con el Subdirector de Gestión Documental y Jefes de OTSGD y OOSGD. Se cargará la evidencia en el mes en el que se culmine el documento.</t>
  </si>
  <si>
    <t xml:space="preserve">Marzo:
* Se documentó el Programa de Formas y Formularios, este fue revisado por el Jefe de la OOSGD.
* Se documentó el Procedimiento de Produccion Documental, ha tenido diferentes revisiones por los profesionales de la OOSGD  y Jefes de las OTSGD y OOSGD.
</t>
  </si>
  <si>
    <t xml:space="preserve">Abril:
* Se revisó el programa de formas y formularios por parte de SGD, se adelantó la primera sesión de revisión y validación por parte de la OAP, OACR y la  DIT. Se encuentra en espera de observaciones para continuar con el trámite de publicación del programa y el procedimiento de producción. </t>
  </si>
  <si>
    <t>Mayo: 
*Se adelantaron mesas de trabajo con la OAP, OACR y la  DIT, en donde se adicionaron actividades para la primera etapa de la metodología del programa. Se actualizó el documento del programa y quedó aprobado para ejecución.</t>
  </si>
  <si>
    <t>Junio:
Se envia documento final (editable y PDF) del Programa de Normalización de Formas y Formularios a la jefe de la OTSGD, para la gestion pertinente con el PGD.</t>
  </si>
  <si>
    <t>Julio:
* Actividad cumplida.</t>
  </si>
  <si>
    <t>Agosto:
*Actividad cumplida.</t>
  </si>
  <si>
    <t>Septiembre:
*Actividad cumplida.</t>
  </si>
  <si>
    <t>Cronograma de formatos a normalizar</t>
  </si>
  <si>
    <t>Febrero:
* No se reportan actividades en este mes.</t>
  </si>
  <si>
    <t>Marzo:
* No se reportan actividades en este mes.</t>
  </si>
  <si>
    <t>Abril:
* Se elaboró el cronograma, se validó por la SGD y se encuentra en revision por la OAP, OACR y DIT.</t>
  </si>
  <si>
    <t>Mayo:
* Se ajustó el cronograma, con la inclusión de  las actividades definidas para la primera fase en las mesas de trabajo. Se definieron las fechas y quedó aprobado para ejecución.</t>
  </si>
  <si>
    <t>Junio:
* La identificación de los formatos se encuentra dentro del cronograma ajustado del Programa.</t>
  </si>
  <si>
    <t>Julio:
* La identificación de los formatos se encuentra dentro del cronograma ajustado del Programa. (02-10-2023 al 22-03-2024)</t>
  </si>
  <si>
    <t>Agosto:
* La identificación de los formatos se encuentra dentro del cronograma ajustado del Programa. (02-10-2023 al 22-03-2024)</t>
  </si>
  <si>
    <t>Septiembre:
* La identificación de los formatos se encuentra dentro del cronograma ajustado del Programa. (02-10-2023 al 22-03-2024)</t>
  </si>
  <si>
    <t>Formatos normalizados</t>
  </si>
  <si>
    <t>Humano y técnico</t>
  </si>
  <si>
    <t>Profesional, Auxiliar o Técnico OOSGD
Licencias Adobe Pro Dc</t>
  </si>
  <si>
    <t>Cronograma con el avance de la ejecución.</t>
  </si>
  <si>
    <t>* No se reportan actividades en este mes.</t>
  </si>
  <si>
    <t>Dando continuidad al cronograma:
*Se adelanto una sesión de seguimiento al programa con la Oficina de Comunicaciones.
*Se adelanto una sesión de seguimiento interno al cronograma.
*Se llevaron a cabo dos sesiones en las que se adelanto la normalizacion de los formatos de manual de estilo.</t>
  </si>
  <si>
    <t xml:space="preserve">Dando continuidad al cronograma, actividades 2.2 y 2.3:
*Se adelanto una sesion para identificar los metadatos obligatorios en los formatos de manual de estilo.
*Se reviso la propuesta de formatos de manual de estilo con la jefatura de la OOSGD.
*Se presento la propuesta de los formatos de manual de estilo a la Oficina de Comunicaciones. </t>
  </si>
  <si>
    <t>En el trimestre se ejecutaron las siguientes actividades conforme lo establecido en el cronograma:
2.1. Designar el responsable para identificar en la matriz de documentos vitales y esenciales, las formas y formularios que deben ser normalizados en cada dependencia.
3.1. Definir línea de trabajo que se va a adelantar en cada una de las áreas.
3.2. Socializar con los profesionales que intervienen en la matriz de caracterización, los formatos que deben normalizarse por área conforme a lo identificado en la matriz de documentos vitales y esenciales. Así como los metadatos mínimos que deben contener los formatos a normalizar.
De igual forma se hizo seguimiento a la actividad:
1.6. Adelantar la actualización de los documentos publicados   en el SGC con la inclusión del etiquetado de acceso a la información de acuerdo con índice de información clasificada y reservada.</t>
  </si>
  <si>
    <t>PE02-05</t>
  </si>
  <si>
    <t>Proceso de Indexación y Migración</t>
  </si>
  <si>
    <t>Cronograma del plan de digitalización</t>
  </si>
  <si>
    <t>Profesional y Técnico OOSGD</t>
  </si>
  <si>
    <t>Enero:
Se realizan sesiones con las dependencias que manifiestan la necesidad de digitalización para la vigencia 2024, con el fin de establecer el cronograma de digitalización.</t>
  </si>
  <si>
    <t>Febrero:
Se actualiza el cronograma con la proyeccion de digitalización para la vigencia conforme la información suministrada por las dependencias para posteriormente ser socializado con la jefe de oficina.</t>
  </si>
  <si>
    <t>Marzo:
El cronograma fue aprobado por la jefe de la OOSGD y se da inicio a su socialización con las dependencias y ejecución. 
Actividad cerrada.</t>
  </si>
  <si>
    <t>Actividad finalizada</t>
  </si>
  <si>
    <t>Cronograma con el avance de la ejecución del plan de digitalización
Informe mensual proceso de digitalización
Reporte solicitudes proceso de digitalización</t>
  </si>
  <si>
    <t>Enero:
Se tienen 115 solicitudes en total:
- 86 solicitudes corresponden a digitalización de 112.862 documentos;
-16 solicitudes relacionadas a otras categorías del proceso;
- 8 solicitudes continuan en gestión y;
- 5 solicitudes cerradas sin atender.</t>
  </si>
  <si>
    <t>Febrero:
Se tienen 148 solicitudes en total:
- 113 solicitudes corresponden a digitalización de 1,309 documentos;
-23 solicitudes relacionadas a otras categorías del proceso;
- 5 solicitudes continuan en gestión y;
- 7 solicitudes cerradas sin atender.</t>
  </si>
  <si>
    <t>Marzo:
Se tienen 139 solicitudes en total:
- 93 solicitudes corresponden a digitalización de 624 documentos;
-4 solicitudes relacionadas a otras categorías del proceso;
- 22 solicitudes continuan en gestión y;
- 7 solicitudes cerradas sin atender."</t>
  </si>
  <si>
    <t>Documentos digitalizados: 151.881 
Documentos proyectados: 67.735</t>
  </si>
  <si>
    <t xml:space="preserve">Matriz de indexación </t>
  </si>
  <si>
    <t xml:space="preserve">Se realizo la indexacion de documentos al SGDEA de la siguiente manera:
*Indexación masiva: 74 documentos
*Indexación asignada: 4.275
Para un total de 4.349 documentos </t>
  </si>
  <si>
    <t xml:space="preserve">Se realizo la indexacion de documentos al SGDEA de la siguiente manera:
*Indexación masiva: 1.127 documentos
*Indexación asignada: 2.097 documentos
Para un total de 3.224 documentos </t>
  </si>
  <si>
    <t xml:space="preserve">Se realizo la indexacion de documentos al SGDEA de la siguiente manera:
*Indexación masiva: 0 documentos
*Indexación asignada: 3.545 documentos
Para un total de 3.545 documentos </t>
  </si>
  <si>
    <t>Para el trimestre se indexaron 13.494 documentos en el SGDEA</t>
  </si>
  <si>
    <t>Matriz de seguimiento</t>
  </si>
  <si>
    <t>Enero:
Se establece la Matriz de seguimiento de 2024 y se comparte con el equipo para iniciar su diligenciamiento a partir del mes de febrero</t>
  </si>
  <si>
    <t>Febrero:
Se carga el entregable con información actualizada a 29 de febrero de 2024</t>
  </si>
  <si>
    <t>Marzo:
Se carga el entregable con información actualizada a 27 de marzo de 2024</t>
  </si>
  <si>
    <t xml:space="preserve">Cantidad de documentos: 144.813 </t>
  </si>
  <si>
    <t>Reportes de inventarios con identificación de registros a trasladar</t>
  </si>
  <si>
    <t>Técnico y/o Auxiliar OTSGD</t>
  </si>
  <si>
    <t xml:space="preserve">Enero:
Se trabaja en reporte identificando la data en WCC, del inventario total de carpetas creadas, se va agendar reunión el día 20 de febrero con los jefes encargados  </t>
  </si>
  <si>
    <t xml:space="preserve">Febrero:
Se trabaja realiza reunión, para el análisis de los datos con Subirección Documental y Oficina de Operaciones de Gestión Documental  </t>
  </si>
  <si>
    <t>Marzo:
Se envia solicitud al ingeniero Edgar Dangond, respecto a modificación de reportes por identificación de falta de información</t>
  </si>
  <si>
    <t>No se han generado actualización del reporte para identificar registros a migrar.</t>
  </si>
  <si>
    <t>Correo electrónico solicitud de traslado de registros a la TRD correspondiente</t>
  </si>
  <si>
    <t>Técnico y/o Auxiliar OTSGD - Profesional de la SOTIC</t>
  </si>
  <si>
    <t>Enero:
No se reportan actividades</t>
  </si>
  <si>
    <t>Febrero:
No se reportan actividades</t>
  </si>
  <si>
    <t>Marzo:
No se reportan actividades</t>
  </si>
  <si>
    <t xml:space="preserve">PE02-06 </t>
  </si>
  <si>
    <t>Ajustes solicitados por el equipo evaluador del Archivo de Bogotá</t>
  </si>
  <si>
    <t>Jefe, Profesional y Técnico Operativo de OTSGD</t>
  </si>
  <si>
    <t>Enero:
* La OTSGD está a la espera del concepto técnico del Consejo Distrital de Archivos de Bogotá, de acuerdo con la radicación de TRD_ 834 realizada el 22 de noviembre de 2023 (90 días hábiles).</t>
  </si>
  <si>
    <t>Febrero:
* Se realizó mesa de sustentación de la Tabla de Retención Documental - actualización 3 en la Dirección Distrital de Archivo de Bogotá el 12/02/2024 de acuerdo con la comunicación recibida 2024ER025436O1.
* Se está a la espera del concepto técnico del Consejo Distrital de Archivos de Bogotá</t>
  </si>
  <si>
    <t>Marzo
* Se está a la espera del concepto técnico del Consejo Distrital de Archivos de Bogotá.</t>
  </si>
  <si>
    <t xml:space="preserve"> 
*El concepto técnico ampliado de evaluación de la Tabla de Retención Documental - actualización 3, se recibió el 09/04/2024 con radicado 2024ER079480O1, solicitando ajustes.
* Se elaboro proyección de cronograma para realizar ajustes. </t>
  </si>
  <si>
    <t>OTSGD-OAP</t>
  </si>
  <si>
    <t>Acto administrativo de adopción e implementación de TRD Decreto 834 de 2018</t>
  </si>
  <si>
    <t>Profesional y Técnico Operativo de OTSGD
Profesional OAP</t>
  </si>
  <si>
    <t>Enero:
*Actividad sin iniciar</t>
  </si>
  <si>
    <t>Febrero:
*Actividad sin iniciar</t>
  </si>
  <si>
    <t>Marzo
* Actividad sin iniciar</t>
  </si>
  <si>
    <t xml:space="preserve">
* Actividad queda a la espera del proceso de convalidación.</t>
  </si>
  <si>
    <t>Cronograma de mesa de trabajo</t>
  </si>
  <si>
    <t>Enero:
* Proyección del cronograma de elaboración y/o actualización de TRD (120-F.37) y el cronograma por dependencias.</t>
  </si>
  <si>
    <t>Febrero:
*Actividad realizada.</t>
  </si>
  <si>
    <t>Marzo:
*Actividad realizada.</t>
  </si>
  <si>
    <t xml:space="preserve">Se actualizo el cronograma de actualización de TRD en el marco del Acuerdo 001 de 2024. </t>
  </si>
  <si>
    <t>OTSGD-Todas las dependencias</t>
  </si>
  <si>
    <t>Actas mesas de trabajo actualización TRD</t>
  </si>
  <si>
    <t>Jefe, Profesional,  Técnico Operativo de OTSGD
Funcionarios dependencias</t>
  </si>
  <si>
    <t xml:space="preserve">Febrero:
* Se realizaron 3 mesas de trabajo:
- Dirección Distrital de Impuestos de Bogotá 
- Oficina de Registro y Gestión de la Información 
- Subdirección de Cobro No Tributario </t>
  </si>
  <si>
    <t>Marzo:
* Se realizaron  4 mesas de trabajo:
- Subdirección Administratva y Financiera (3)
- Oficina de Control Interno.</t>
  </si>
  <si>
    <t xml:space="preserve">
Se ejecutara el cronograma proyectado en la actividad 3 a partir del mes de julio.
</t>
  </si>
  <si>
    <t>TRD, Cuadro de Clasificación Documental, Fichas de valoración, Cuadros de Caracterización y memoria descriptiva</t>
  </si>
  <si>
    <t>Jefe, Profesional,  Técnico Operativo de OTSGD</t>
  </si>
  <si>
    <t>Febrero:
* Se realizó actualización del Cuadro de Control de Cambios y de 12 Cuadros de Caracterización teniendo en cuenta las versiones preliminares de TRD.</t>
  </si>
  <si>
    <t>Marzo:
* Se realizó actualización del Cuadro de Control de Cambios, Cuadro de Clasificación Documental y 2 Cuadros de Caracterización teniendo en cuenta las versiones preliminares de TRD.</t>
  </si>
  <si>
    <t>La actualización se empezara a realizar de acuerdo al cronograma actualizado en la actividad 3.</t>
  </si>
  <si>
    <t>OTSGD - OAP</t>
  </si>
  <si>
    <t>Acta de  aprobación del Comité de Gestión y Desempeño</t>
  </si>
  <si>
    <t>Jefe, Profesional y Técnico Operativo de OTSGD
Profesional OAP</t>
  </si>
  <si>
    <t>De acuerdo al cronograma actualizado en la actividad 3, esta actividad se ejecutara en la vigencia 2025.</t>
  </si>
  <si>
    <t>Oficio y Carpeta consolidada con información de envío de TRD</t>
  </si>
  <si>
    <t>Abril:
* No se reportan actividades en este mes.</t>
  </si>
  <si>
    <t>Mayo:
* No se reportan actividades en este mes.</t>
  </si>
  <si>
    <t>Junio:
* No se reportan actividades en este mes.</t>
  </si>
  <si>
    <t>Julio:
* No se reportan actividades en este mes.</t>
  </si>
  <si>
    <t>Agosto:
* No se reportan actividades en este mes.</t>
  </si>
  <si>
    <t>Acto administrativo de adopción e implementación de TRD</t>
  </si>
  <si>
    <t>Septiembre:
* No se reportan actividades en este mes.</t>
  </si>
  <si>
    <t>Normalización de formatos</t>
  </si>
  <si>
    <t>Número de formatos normalizados/Total de formatos identificados para normalización*100</t>
  </si>
  <si>
    <t>Digitalización de expedientes</t>
  </si>
  <si>
    <t>Número de documentos digitalizados/Total de documentos a digitalizar según el plan de digitalización*100</t>
  </si>
  <si>
    <t>Indexación de documentos</t>
  </si>
  <si>
    <t>Numero de documentos indexados/Total de documentos a indexar *100</t>
  </si>
  <si>
    <t>Migración de registros</t>
  </si>
  <si>
    <t>Número de registros migrados/Total de registros a  migrar*100</t>
  </si>
  <si>
    <t>Actualización de TRD</t>
  </si>
  <si>
    <t>Número de TRD actualizadas/Total del TRD a actualizar *100</t>
  </si>
  <si>
    <t xml:space="preserve">                                         </t>
  </si>
  <si>
    <t xml:space="preserve">                                                                                </t>
  </si>
  <si>
    <t xml:space="preserve">                          </t>
  </si>
  <si>
    <t xml:space="preserve">  </t>
  </si>
  <si>
    <t>NOMBRE DEL PLAN: PO-03 Gestión y trámite documental</t>
  </si>
  <si>
    <t>RESPONSABLE DEL PLAN: Subdirección de Gestión Documental -SGD; Oficina de Operación del Sistema de Gestión Documental - OOSGD; Oficina Técnica del Sistema de Gestión Documental - OTSGD</t>
  </si>
  <si>
    <t xml:space="preserve">Febrero </t>
  </si>
  <si>
    <t>Marzo</t>
  </si>
  <si>
    <t xml:space="preserve">PE03-07 </t>
  </si>
  <si>
    <t>Programa de gestión de documentos electrónicos</t>
  </si>
  <si>
    <t>SGD</t>
  </si>
  <si>
    <t>Matriz de seguimiento solicitudes de token de firma electrónica</t>
  </si>
  <si>
    <t>Profesional y Auxiliar Administrativo SGD</t>
  </si>
  <si>
    <t xml:space="preserve">Enero:  Se realizaron 8 solicitudes de Firma Electronica y 3 solicitudes de Token fisico. </t>
  </si>
  <si>
    <t xml:space="preserve">Febrero:       Se realizaron 10 solicitudes de Firma Electronica y 1 solicituded de Token fisico. </t>
  </si>
  <si>
    <t xml:space="preserve">Marzo:     Se realizaron 8 solicitudes de Firma Electronica y 4 solicitudes de Token fisico. </t>
  </si>
  <si>
    <t xml:space="preserve">37 firmas gestionadas  </t>
  </si>
  <si>
    <t>Reporte estampado cronológico y marca de agua</t>
  </si>
  <si>
    <t>Humano y Técnico</t>
  </si>
  <si>
    <t>Profesional y Técnico de la OOSGD
Estampas cronológicas</t>
  </si>
  <si>
    <t>Enero:
* Se aplicaron 42.583 estampas cronológicas.
* Se carga el entregable con base a la evidencia actualizada de CERTICÁMARA.</t>
  </si>
  <si>
    <t>Febrero:
* Se aplicaron 9.304 estampas cronológicas.
* Se carga el entregable con base a la evidencia actualizada de CERTICÁMARA.</t>
  </si>
  <si>
    <t>Marzo:
* Se aplicaron 6.783 estampas cronológicas.
* Se carga el entregable con base a la evidencia actualizada de CERTICÁMARA.</t>
  </si>
  <si>
    <t>Cantidad de documentos con estampado y marca de agua: 50.195</t>
  </si>
  <si>
    <t>Matriz de caracterización de la gestión documental
Implementacion del correo electronico certificado</t>
  </si>
  <si>
    <t>Profesional OOSGD - Profesional SGD</t>
  </si>
  <si>
    <t>No se han identificado correos electrónicos diferentes al canal de correspondencia.</t>
  </si>
  <si>
    <t>OOSGD-SGD</t>
  </si>
  <si>
    <t>Reportes de las cantidades consumidas</t>
  </si>
  <si>
    <t>Enero:Para el mes de enero se registró un consumo de Correo Certificado del proveedor Lleida de 9163</t>
  </si>
  <si>
    <t>Febrero:Para el mes de febrero se registró un consumo de Correo Certificado del proveedor Lleida de 15755</t>
  </si>
  <si>
    <t>Para este mes se registró un consumo 
de 17594 Certificados de Correo Electrónico del proveedor Lleida.</t>
  </si>
  <si>
    <t>Durante el segundo trimestre se consumieron 59619 correos certificados.</t>
  </si>
  <si>
    <t>Reporte control de estampas cronológicas</t>
  </si>
  <si>
    <t xml:space="preserve">Profesional y Técnico de la OOSGD </t>
  </si>
  <si>
    <t>Enero:
* Se aplicaron 24.362 estampas cronológicas.</t>
  </si>
  <si>
    <t>Febrero:
* Se aplicaron 20.884 estampas cronológicas.</t>
  </si>
  <si>
    <t>Marzo:
* Se aplicaron 11.117 estampas cronológicas.</t>
  </si>
  <si>
    <t>Abril:
* Se aplicaron 10.009 estampas cronológicas.</t>
  </si>
  <si>
    <t>Mayo:
* Se aplicaron 27.765 estampas cronológicas.</t>
  </si>
  <si>
    <t>Junio:
* Se aplicaron 17.040 estampas cronológicas.
* Para el reporte del mes de junio se ajustó el entregable con base a la evidencia actualizada de CERTICÁMARA. A partir del seguimiento de este mes se empezará a cargar esta evidencia actualizada.</t>
  </si>
  <si>
    <t xml:space="preserve">Julio:
* Se aplicaron 8.896 estampas cronológicas.
* Se carga el entregable con base a la evidencia actualizada de CERTICÁMARA. </t>
  </si>
  <si>
    <t xml:space="preserve">Agosto:
* Se aplicaron 11.623 estampas cronológicas.
* Se carga el entregable con base a la evidencia actualizada de CERTICÁMARA. </t>
  </si>
  <si>
    <t>Septiembre:
* Se aplicaron 27.788 estampas cronológicas.
* Se carga el entregable con base a la evidencia actualizada de CERTICÁMARA.</t>
  </si>
  <si>
    <t xml:space="preserve">PE03-08 </t>
  </si>
  <si>
    <t>Custodia y préstamo documental</t>
  </si>
  <si>
    <t>Contrato de custodia
Informes de gestión de consultas.</t>
  </si>
  <si>
    <t>Humano y Físico</t>
  </si>
  <si>
    <t>Jefe, Profesional Auxiliar o Técnico Operativo de la OTSGD
Instalaciones para la custodia</t>
  </si>
  <si>
    <t xml:space="preserve">Enero: Se continua con el contratista Siglo XXI y se solicitan para consulta  al contratista 90 cajas correspondientes a Archivo Central y Archivo de Gestión de areas como impuestos, Cobro y Talento Humano. </t>
  </si>
  <si>
    <t xml:space="preserve">Febrero:  Se continua con el contratista Siglo XXI y se solicitan para consulta  al contratista 90 cajas correspondientes a Archivo Central y Archivo de Gestión de areas como impuestos, Cobro y Talento Humano. </t>
  </si>
  <si>
    <t xml:space="preserve">Marzo:  Se continua con el contratista Siglo XXI y se solicitan para consulta  al contratista 299 cajas correspondientes a Archivo Central y Archivo de Gestión de areas como impuestos, Cobro y Talento Humano. </t>
  </si>
  <si>
    <t xml:space="preserve">Cajas solicitadas al tercero 579
Cajas entregadas en custodia  137
Cantidad cajas devueltas 490.    </t>
  </si>
  <si>
    <t>Realizar el seguimiento a los préstamos registrados en el SGDEA para el Archivo Central y los Archivos de Gestión</t>
  </si>
  <si>
    <t>Correos electrónicos
Reporte de préstamo SGDEA Archivos de Gestión y Archivo Central.</t>
  </si>
  <si>
    <t>Profesionales de la OOSGD-OTSGD
SGDEA - WCC</t>
  </si>
  <si>
    <t xml:space="preserve">Enero: 
* Como parte del seguimiento a los préstamos registrados en el SGDEA, se generó reporte del módulo respectivo, de lo cual se les envió correos electrónicos para verificación del estado de los mismos en el citado aplicativo                                            * (OTSGD) se genera reporte de préstamos y se evidencian cero registros en estado "atrasadas". </t>
  </si>
  <si>
    <t xml:space="preserve">Febrero:
* Como parte del seguimiento a los préstamos registrados en el SGDEA, se generó reporte del módulo respectivo, de lo cual se les envió correos electrónicos para verificación del estado de los mismos en el citado aplicativo   
* (OTSGD) se genera reporte de préstamos y se evidencian cero registros en estado "atrasadas". </t>
  </si>
  <si>
    <t>Marzo:
* (OOSGD) Como parte del seguimiento a los préstamos registrados en el SGDEA, se generó reporte del módulo respectivo, de lo cual se les envió correos electrónicos para verificación del estado de los mismos en el citado aplicativo   
* (OTSGD) se genera reporte de préstamos y se evidencian cero registros en estado "atrasadas".</t>
  </si>
  <si>
    <t>OOSGD Carpetas solicitadas en préstamo:935 
OTSGD: Se solicitaron 57 carpetas en consulta, no se solicitaron préstamos físicos</t>
  </si>
  <si>
    <t>Número de documentos a los que se aplicó estampado cronológico /  Total de solicitudes de documentos para aplicación de estampado cronológico*100</t>
  </si>
  <si>
    <t>Préstamos documentales</t>
  </si>
  <si>
    <t>Número de solicitudes de préstamo documental resueltas/Total de solicitudes de préstamo*100</t>
  </si>
  <si>
    <t>NOMBRE DEL PLAN: PO-04 Organización documental</t>
  </si>
  <si>
    <t>OBJETIVO</t>
  </si>
  <si>
    <t>RESPONSABLE DEL PLAN: Oficina de Operación del Sistema de Gestión Documental - OOSGD; Oficina Técnica del Sistema de Gestión Documental - OTSGD</t>
  </si>
  <si>
    <t>PE04-09</t>
  </si>
  <si>
    <t xml:space="preserve">PE04-09 Programa de archivos descentralizados y normalización de inventarios </t>
  </si>
  <si>
    <t>Profesionales de la OOSGD</t>
  </si>
  <si>
    <t>31/06/2024</t>
  </si>
  <si>
    <t>Profesionales de la OOSGD y Tecnicos Operativos OTSGD</t>
  </si>
  <si>
    <t>META:
Cajas por organizar	8.760
Carpetas por organizar	247.143
Documentos por organizar	1.847.065</t>
  </si>
  <si>
    <t>EJECUTADO:
Cajas por organizar:	166	= 2%
Carpetas por organizar:	16.070 = 7%
Documentos por organizar:	251.543 =14%</t>
  </si>
  <si>
    <t>Se iniciara proyección del informe con los datos reportados en la actividad 1 y 2.</t>
  </si>
  <si>
    <t>Diagnóstico Integral de Archivos</t>
  </si>
  <si>
    <t>Marzo:
A corte 31 de marzo se realizaron 38 mesas de trabajo que involucraron  22 dependencias, se carga evidencia "Matriz de Caracterización GD 2023".</t>
  </si>
  <si>
    <t>Se trabajo en la proyección del diagnostico el cual se complementara con los datos reportados en la actividad 1 y 2.</t>
  </si>
  <si>
    <t>Julio:
*Del 1  al 31 de julio de 2023 se realizaron 8 acompañamientos que involucraron  6 dependencias, se carga evidencia "Matriz de Caracterización GD 2023</t>
  </si>
  <si>
    <t>Agosto:
* Se realizarón mesas de trabajo con 4 dependencias para orientar los procesos que vienen adelantando con la organización de sus documentos.</t>
  </si>
  <si>
    <t>Septiembre:
Se realizarón 6 mesas de trabajo con 5 dependencias para orientar los procesos que vienen adelantando con la organización de sus documentos.</t>
  </si>
  <si>
    <t>PE04-10</t>
  </si>
  <si>
    <t>Propuesta para la centralización de archivos</t>
  </si>
  <si>
    <t>Jefe de OOSGD
Profesional de la OOSGD, Tecnicos Operativos OTSGD</t>
  </si>
  <si>
    <t>No aplica.</t>
  </si>
  <si>
    <t>La subdirección se encuentra en analisis de la actividad de acuerdo con lo definido en el proyecto de inversión</t>
  </si>
  <si>
    <t>Propuesta de asignación de recursos tecnológicos, humanos y físicos para la centralización de los archivos de gestión</t>
  </si>
  <si>
    <t>Profesional de la OOSGD, Tecnicos Operativos OTSGD</t>
  </si>
  <si>
    <t>Julio:
 No se reportan actividades en este mes.</t>
  </si>
  <si>
    <t>Agosto:
 No se reportan actividades en este mes.</t>
  </si>
  <si>
    <t>Septiembre:
La actividad no se realizó, debido a que posterior al diagnóstico del 2022 se evidencio improbable su ejecución, sin embargo, de cara a la aplicación del seguimiento con la Matriz de caracterización se hará el balance del estado y necesidades de las dependencias abordadas.</t>
  </si>
  <si>
    <t>Cronograma de recepción de lotes</t>
  </si>
  <si>
    <t>Jefe y Profesional de la OOSGD</t>
  </si>
  <si>
    <t>Enero:
* Se elaboró el cronograma de recepción de expedientes y para el I trimestre se tiene proyectado recibir 12.820 carpetas en 642 cajas aproximadamente correspondientes a la serie de Procesos de Gestión Tributaria.
* Se recibieron 7.828 carpetas en 122 cajas correspondientes a la serie de Procesos de Gestión Tributaria.</t>
  </si>
  <si>
    <t>Febrero:
* Para el mes de febrero se recibieron 2.726 carpetas en 138 cajas correspondientes a la serie de Procesos de Gestión Tributaria.</t>
  </si>
  <si>
    <t>Marzo:
*En este mes se recibieron 8.202 carpetas en 418 cajas correspondientes a la serie de Procesos de Gestión Tributaria.
Periodo Enero - Marzo
* Para el I trimestre se recibieron 18.777 carpetas en 955 cajas correspondientes a la serie de Procesos de Gestión Tributaria, ya la diferencia de 21 carpetas de más (inicialmente recibidas 18.756) corresponden a la verificación de los expedientes durante el traslado documental.</t>
  </si>
  <si>
    <t>Carpetas recibidas:350
Carpetas Programadas:450</t>
  </si>
  <si>
    <t>Julio:
* Se elaboró el cronograma de recepción de expedientes y para el III trimestre se tiene proyectado recibir 1566 carpetas en 124 cajas aproximadamente correspondientes a la serie de Procesos de Gestión Tributaria.
*En este mes se recibieron 633 carpetas en 30 cajas correspondientes a la serie de Procesos de Gestión Tributaria.</t>
  </si>
  <si>
    <t>Agosto:
*En este mes se recibieron 480 carpetas en 69 cajas correspondientes a la serie de Procesos de Gestión Tributaria.</t>
  </si>
  <si>
    <t>Septiembre:
*En este mes se recibieron 299 carpetas en 25 cajas correspondientes a la serie de Procesos de Gestión Tributaria.
* Para el  III trimestre se recibieron 1412 carpetas en 124  cajas correspondientes a la serie de Procesos de Gestión Tributaria.</t>
  </si>
  <si>
    <t>Correo electrónico de solicitud y respuesta
Reportes del módulo de préstamo</t>
  </si>
  <si>
    <t>Profesional de la OOSGD</t>
  </si>
  <si>
    <t>Enero:
* De la serie Procesos de Gestión Tributaria (PGT) se recibieron 96 solicitudes de consulta de las cuales 95 fueron atendidas y 1 se encuentra en proceso de atención.
* De la serie Procesos de Cobro Coactivo (PCC) se recibieron 172 solicitudes de consulta de de las cuales 169 fueron atendidas y 3 se encuentran en proceso de atención.</t>
  </si>
  <si>
    <t>Febrero:
* De la serie Procesos de Gestión Tributaria (PGT) se recibieron 96 solicitudes de consulta de las cuales 89 fueron atendidas y 7 se encuentra en proceso de atención.
* De la serie Procesos de Cobro Coactivo (PCC) se recibieron 288 solicitudes de consulta de de las cuales 188 fueron atendidas y 100 se encuentran en proceso de atención.</t>
  </si>
  <si>
    <t>Marzo:
* De la serie Procesos de Gestión Tributaria (PGT) se recibieron 75 solicitudes de consulta de las cuales 55 fueron atendidas y 20 se encuentra en proceso de atención.
* De la serie Procesos de Cobro Coactivo (PCC) se recibieron 324  solicitudes de consulta de de las cuales 181 fueron atendidas y 143 se encuentran en proceso de atención.
Periodo Enero - Marzo
* De la serie Procesos de Gestión Tributaria (PGT) se recibieron 268 solicitudes de consulta requiriendo 2688 expedientes; de las cuales 248 solicitudes fueron atendidas y 20 se encuentra en proceso de atención.
* De la serie Procesos de Cobro Coactivo (PCC) se recibieron 783 solicitudes de consulta de de las cuales 639 fueron atendidas y 144 se encuentran en proceso de atención.</t>
  </si>
  <si>
    <t xml:space="preserve">
Cantidad de consultas: 422
cantidad de carpetas prestadas:4275</t>
  </si>
  <si>
    <t>Julio:
* De la serie Procesos de Gestión Tributaria (PGT) se recibieron 73 solicitudes de consulta de las cuales 63 fueron atendidas y 10 se encuentra en proceso de atención.
* De la serie Procesos de Cobro Coactivo (PCC) se recibieron 315 solicitudes de consulta  de las cuales 304 fueron atendidas y 11 se encuentran en proceso de atención.</t>
  </si>
  <si>
    <t>Agosto:
* De la serie Procesos de Gestión Tributaria (PGT) se recibieron 84 solicitudes de consulta de las cuales 71 fueron atendidas y 13 se encuentra en proceso de atención.
* De la serie Procesos de Cobro Coactivo (PCC) se recibieron 171 solicitudes de consulta  de las cuales 148 fueron atendidas y 22 se encuentran en proceso de atención.</t>
  </si>
  <si>
    <t>Septiembre:
* De la serie Procesos de Gestión Tributaria (PGT) se recibieron 99 solicitudes de consulta de las cuales 97 fueron atendidas y 7 se encuentra en proceso de atención.
* De la serie Procesos de Cobro Coactivo (PCC) se recibieron 492 solicitudes de consulta  de las cuales 266 fueron atendidas y 226 se encuentran en proceso de atención.
Periodo Julio-Septiembre
* De la serie Procesos de Gestión Tributaria (PGT) se recibieron 256 solicitudes de consulta requiriendo 4778 expedientes; de las cuales 4772 solicitudes fueron atendidas y 6 se encuentra en proceso de atención.
* De la serie Procesos de Cobro Coactivo (PCC) se recibieron 978 solicitudes de consulta  de las cuales 752 fueron atendidas y 266 se encuentran en proceso de atención.</t>
  </si>
  <si>
    <t>Reporte de expedientes creados en el SGDEA</t>
  </si>
  <si>
    <t>Enero:
* Se solicitó a SOTIC base de datos de registros creados en el SGDEA-WCC, en relación con las series documentales de la Dirección de Cobro, filtrando por los funcionarios pertenecientes de la OOSGD, dando como resultado la creación de 1.791 registros creados en este mes.</t>
  </si>
  <si>
    <t>Febrero:
* Se solicitó a SOTIC la base de datos de registros creados en el SGDEA-WCC, en relación con las series documentales de la Dirección de Cobro, filtrando por los funcionarios pertenecientes de la OOSGD, dando como resultado la creación de 3.539 registros creados para este mes.</t>
  </si>
  <si>
    <t>Marzo:
Se solicitó a SOTIC la base de datos de registros creados en el SGDEA-WCC, en relación con las series documentales de la Dirección de Cobro, filtrando por los funcionarios pertenecientes de la OOSGD, dando como resultado la creación de 4.433 registros creados para este mes.</t>
  </si>
  <si>
    <t>Cantidad de carpetas creadas: 5.358</t>
  </si>
  <si>
    <t>Julio:
Se descarga del SGDEA-WCC, el inventario documental relacionado con los expedientes en creación  relación con las series documentales de la Dirección de Cobro, filtrando por los funcionarios pertenecientes de la OOSGD, dando como resultado la creación de 2.552 registros creados para este mes</t>
  </si>
  <si>
    <t>Agosto:
Se descarga del SGDEA-WCC, el inventario documental relacionado con los expedientes en creación  relación con las series documentales de la Dirección de Cobro, filtrando por los funcionarios pertenecientes de la OOSGD, dando como resultado la creación de 2.691 registros creados para este mes</t>
  </si>
  <si>
    <t>Septiembre:
Se descarga del SGDEA-WCC, el inventario documental relacionado con los expedientes en creación  relación con las series documentales de la Dirección de Cobro, filtrando por los funcionarios pertenecientes de la OOSGD, dando como resultado la creación de  1,829  registros creados para este mes</t>
  </si>
  <si>
    <t xml:space="preserve">PE04-11 </t>
  </si>
  <si>
    <t>Documento Programa de documentos vitales y esenciales</t>
  </si>
  <si>
    <t>Profesional del OTSGD</t>
  </si>
  <si>
    <t>Septiembre:
No aplica.</t>
  </si>
  <si>
    <t>Protocolo de digitalización</t>
  </si>
  <si>
    <t xml:space="preserve">Matriz Extendida del Programa de Documentos Vitales y Escenciales. </t>
  </si>
  <si>
    <t>Se iniciara la actualización de la matriz extendida en el tercer trimestre</t>
  </si>
  <si>
    <t>Inventario documental acumulado</t>
  </si>
  <si>
    <t>Cantidad de expedientes existentes en el SGDEA por mes</t>
  </si>
  <si>
    <t>No específica</t>
  </si>
  <si>
    <t>Expedientes creados</t>
  </si>
  <si>
    <t>Cantidad de expedientes creados en el SGDEA por mes</t>
  </si>
  <si>
    <t>Recepción archivos centralizados</t>
  </si>
  <si>
    <t>Número de expedientes recibidos/Total de expedientes planeados a recibir*100</t>
  </si>
  <si>
    <t>NOMBRE DEL PLAN: PO-05 Transferencias documentales</t>
  </si>
  <si>
    <t>RESPONSABLE DEL PLAN: Oficina Técnica del Sistema de Gestión Documental - OTSGD; Oficina de Operación del Sistema de Gestión Documental - OOSGD</t>
  </si>
  <si>
    <t>Enero</t>
  </si>
  <si>
    <t>Febrero</t>
  </si>
  <si>
    <t xml:space="preserve">PE05-12 </t>
  </si>
  <si>
    <t xml:space="preserve"> Programa de transferencia primarias</t>
  </si>
  <si>
    <t>Cronograma de transferencias documentales</t>
  </si>
  <si>
    <t>Profesional y Técnico Operativo de la OTSGD</t>
  </si>
  <si>
    <t xml:space="preserve">Se generan  los reportes para las dependencias  </t>
  </si>
  <si>
    <t>OTSGD-OOSGD</t>
  </si>
  <si>
    <t>Cronograma de transferencias documentales publicado</t>
  </si>
  <si>
    <t>Técnicos Operativos de la OTSGD
Profesional OOSGD
Profesional Oficina Asesora de Comunicaciones</t>
  </si>
  <si>
    <t>Se realiza la publicación Cronograma Transferencias primarias 2024 en Hacienda al día 22/01/2024   e Intranet el día 23/01/2024.</t>
  </si>
  <si>
    <t>Flujos de trabajo activados en el SGDEA</t>
  </si>
  <si>
    <t>Técnico Operativo de la OTSGD
SGDEA</t>
  </si>
  <si>
    <t xml:space="preserve">Se activan flujos de trabajo cronograma 2024 SDH-09425306-SDH-09425320-SDH-09425321-SDH-09425328-SDH-09425323 -SDH-09425389 -SDH-09425397-SDH-09425467
</t>
  </si>
  <si>
    <t>Se activan por Solicitud flujos de trabajo SDH-09527517 Oficina Control de Recaudo Tributario - SDH-10000084  Subdirección Administrativa y Financiera.</t>
  </si>
  <si>
    <t>No se realizo actividad.</t>
  </si>
  <si>
    <t>Carpetas de transferencias documentales primarias</t>
  </si>
  <si>
    <t>Técnicos Operativos / Auxiliares administrativos de la OTSGD</t>
  </si>
  <si>
    <t>Se realiza Transferencia Primaria 666 Subdirección de Financiamiento con Otras Entidades y 667 Subdirección Administrativa y Financiera.</t>
  </si>
  <si>
    <t xml:space="preserve">
Se realiza Transferencia Primaria 668 Oficina Control de Recaudo Tributario y 669 Oficina de Inversiones.</t>
  </si>
  <si>
    <t>Se realiza Transferencia Primaria 670 Subdirección de Banca Multilateral y Operaciones- 671 Subdirección de Desarrollo Social- 672 Subdirección de Análisis , Ingresos y Sostenibilidad.</t>
  </si>
  <si>
    <t>4 Trasferencias primarias legalizadas.</t>
  </si>
  <si>
    <t xml:space="preserve">PE05-13 </t>
  </si>
  <si>
    <t>Programa de descripción documental</t>
  </si>
  <si>
    <t>Plan de descripción de transferencia documental secundaria</t>
  </si>
  <si>
    <t>Profesional, Técnicos Operativos y Auxiliares administrativos de la OTSGD</t>
  </si>
  <si>
    <t>Actividad pendiente por desarrollar pues la debe hacer el Historiador.</t>
  </si>
  <si>
    <t xml:space="preserve">Pendiente concretar con el Historiador como desarrollar la actividad. </t>
  </si>
  <si>
    <t>Se concretó reunión con el Historiador para el 08 de abril de 2024.</t>
  </si>
  <si>
    <t>El plan de transferencia secundarias se encuentra en proceso de actualización.</t>
  </si>
  <si>
    <t>PE05-14</t>
  </si>
  <si>
    <t>Programa de transferencias secundarias</t>
  </si>
  <si>
    <t>Inventario analítico documental
Flujo de trabajo de transferencia secundaria en el SGDEA</t>
  </si>
  <si>
    <t>Se realizo el cronograma de Transferencia Secundaria.</t>
  </si>
  <si>
    <t xml:space="preserve">Se generó el reporte nativo, Series: Devoluciones y Compensaciones. Resoluciones. 
Se le asignaron expedientes al equipo técnico que va hacer la descripción documental. </t>
  </si>
  <si>
    <t xml:space="preserve">El equipo técnico inicio con la organización y descripción de la serie Devoluciones y Compensaciones de acuerdo a la Norma ISAD (G), en el Formato Analítico 120-F.51. </t>
  </si>
  <si>
    <t>759 carpetas intervenidas.</t>
  </si>
  <si>
    <t>Transferencias primarias</t>
  </si>
  <si>
    <t>Actualización del FUID del Archivo Central</t>
  </si>
  <si>
    <t>Cantidad de carpetas actualizadas en el FUID del Archivo Central con periodicidad semestral</t>
  </si>
  <si>
    <t>Carpetas descritas en el inventario analítico - transferencias secundarias</t>
  </si>
  <si>
    <t>Cantidad de carpetas descritas en el inventario analítico</t>
  </si>
  <si>
    <t>NOMBRE DEL PLAN:  Disposición documental</t>
  </si>
  <si>
    <t>RESPONSABLE DEL PLAN: Oficina Técnica del Sistema de Gestión Documental - OTSGD</t>
  </si>
  <si>
    <t xml:space="preserve">PE06-15 </t>
  </si>
  <si>
    <t>Aplicación de TVD</t>
  </si>
  <si>
    <t xml:space="preserve">
Generacion de reportes del SGDEA
</t>
  </si>
  <si>
    <t>Técnico Operativo y Auxiliar Administrativo de la OTSGD</t>
  </si>
  <si>
    <t>No se hizo actividad.</t>
  </si>
  <si>
    <t>Se realizó una proyección del Plan de Actividades para la Eliminación.
Se genero un reporte nativo desde SGDEA inicial.</t>
  </si>
  <si>
    <t>La Oficina Tecnica del Sistema de Gestión Documental, se encuentra en generación de inventarios.</t>
  </si>
  <si>
    <t xml:space="preserve">PE06-16 </t>
  </si>
  <si>
    <t>Aplicación de TRD</t>
  </si>
  <si>
    <t>Plan de aplicación de TRD</t>
  </si>
  <si>
    <t>Expedientes descritos en el inventario analítico</t>
  </si>
  <si>
    <t>Cantidad de expedientes descritos en el inventario analítico previa revisión del DAB</t>
  </si>
  <si>
    <t>Plan de aplicación de TRD elaborado</t>
  </si>
  <si>
    <t>NOMBRE DEL PLAN: PO-07 Estabilización de SGDEA con BOGDATA</t>
  </si>
  <si>
    <t>PE07-17</t>
  </si>
  <si>
    <t xml:space="preserve"> Actualización de los módulos de SGDEA</t>
  </si>
  <si>
    <t>Matriz de identificación de necesidades SGDEA</t>
  </si>
  <si>
    <t>Profesional, Técnico y/o Auxiliar OTSGD
SGDEA - WCC</t>
  </si>
  <si>
    <t>Enero: No se reportan actividades en este mes.</t>
  </si>
  <si>
    <t>Febrero: No se reportan actividades en este mes.</t>
  </si>
  <si>
    <t>Marzo: No se reportan actividades en este mes.</t>
  </si>
  <si>
    <t>Abril: No se reportan actividades en este mes.</t>
  </si>
  <si>
    <t>Requerimiento técnico</t>
  </si>
  <si>
    <t xml:space="preserve"> No se reportan actividades en este mes.</t>
  </si>
  <si>
    <t>Reporte de configuración de roles y permisos en el SGDEA
Formatos de solicitud de configuración de roles y permisos en el SGDEA</t>
  </si>
  <si>
    <t>Enero:
* Tickets gestionados 16, usuarios configurados 63. Reporte se puede consultar en el siguiente enlace: https://app.powerbi.com/view?r=eyJrIjoiMjg3OTUwMzItODdjOS00ZWUxLTgwM2YtMzhmMWFjMzM0MTQzIiwidCI6ImNkNDIyZWMzLTM3MTctNDEyZS1iYTU2LTNiZGFiOWEyZjdlZiIsImMiOjR9</t>
  </si>
  <si>
    <t>Febrero:
* Tickets gestionados 18, usuarios configurados 73. Reporte se puede consultar en el siguiente enlace: https://app.powerbi.com/view?r=eyJrIjoiZjc4Nzc1MmYtMjI2ZS00ZGE0LWJiZmMtYzVhODI5OWRlMGQ1IiwidCI6ImNkNDIyZWMzLTM3MTctNDEyZS1iYTU2LTNiZGFiOWEyZjdlZiIsImMiOjR9</t>
  </si>
  <si>
    <t>Marzo:
* Tickets gestionados 22, usuarios configurados 111. Reporte se puede consultar en el siguiente enlace: https://app.powerbi.com/view?r=eyJrIjoiOGNmMmIwZDQtMjBmOS00YzQzLThmMjctNTBiNWE0YjU4NWIxIiwidCI6ImNkNDIyZWMzLTM3MTctNDEyZS1iYTU2LTNiZGFiOWEyZjdlZiIsImMiOjR9</t>
  </si>
  <si>
    <t>Se asignaron y actualizaron roles en el SGDEA a 138 usuarios.</t>
  </si>
  <si>
    <t xml:space="preserve">PE07-18 </t>
  </si>
  <si>
    <t>Integración BOGDATA - SGDEA</t>
  </si>
  <si>
    <t>Reporte de envíos no exitosos
Correos electrónicos</t>
  </si>
  <si>
    <t>Profesional, Técnico y/o Auxiliar OTSGD
SAP CRM Correspondencia</t>
  </si>
  <si>
    <t>Se generara reporte para el proximo trimestre.</t>
  </si>
  <si>
    <t xml:space="preserve">PE07-19 </t>
  </si>
  <si>
    <t>Estabilización y seguimiento CRM – Correspondencia</t>
  </si>
  <si>
    <t xml:space="preserve">Número de incidentes registrados en Solman </t>
  </si>
  <si>
    <t>Profesional OTSGD</t>
  </si>
  <si>
    <t>Enero:
* Un (1) incidente reportado.</t>
  </si>
  <si>
    <t>Febrero:
* No se reportaron incidentes.</t>
  </si>
  <si>
    <t>Marzo:
* No se reportaron incidentes.</t>
  </si>
  <si>
    <t xml:space="preserve">
* No se reportaron incidentes.</t>
  </si>
  <si>
    <t>Agosto:
* .</t>
  </si>
  <si>
    <t>Septiembre:
* .</t>
  </si>
  <si>
    <t>Octubre:
* .</t>
  </si>
  <si>
    <t>Noviembre:
* .</t>
  </si>
  <si>
    <t>Diciembre:
* .</t>
  </si>
  <si>
    <t>Formato de portafolio de mejoras</t>
  </si>
  <si>
    <t>Enero:
* Se realiza borrador de una (1) solicitud de mejora.</t>
  </si>
  <si>
    <t>Febrero:
* No se realizaron solicitudes de mejora.</t>
  </si>
  <si>
    <t>Marzo:
* No se realizaron solicitudes de mejora.</t>
  </si>
  <si>
    <t xml:space="preserve">
* Se realiza borrador de una (1) solicitud de mejora.</t>
  </si>
  <si>
    <t>OTSGD - OOSGD</t>
  </si>
  <si>
    <t>Lista de errores corregidos por problemas de datos en CRM</t>
  </si>
  <si>
    <t>Profesional OTSGD y Técnico OOSGD</t>
  </si>
  <si>
    <t>Enero:
* Setenta (70) errores de datos corregidos.</t>
  </si>
  <si>
    <t>Febrero:
* Ochenta y siete (87) errores corregidos.</t>
  </si>
  <si>
    <t>Marzo:
* Trescientos cuarenta y cuatro (344) errores corregidos.</t>
  </si>
  <si>
    <t>En el trimestre se corrigieron  1515 errores.</t>
  </si>
  <si>
    <t>OTSGD - SGD</t>
  </si>
  <si>
    <t>Lista de solicitudes de configuración de roles de correspondencia a usuarios de SAP CRM
Formato de registro de incidentes enviado a Soporte Técnico</t>
  </si>
  <si>
    <t>Profesional OTSGD y Profesional SGD</t>
  </si>
  <si>
    <t>Enero:
Se atendieron 32 solicitudes con 97 usuarios</t>
  </si>
  <si>
    <t>Febrero:
Se atendieron 91 solicitudes con 346 usuarios</t>
  </si>
  <si>
    <t>Marzo:
Se atendieron 34 solicitudes con 121 usuarios</t>
  </si>
  <si>
    <t>Se realizaron 153 Solicitudes con 342 usuarios configurados en SAP-CRM</t>
  </si>
  <si>
    <t xml:space="preserve">PE07-20 </t>
  </si>
  <si>
    <t>Implementación de componentes gestión documental electrónica</t>
  </si>
  <si>
    <t>Perfiles creados y/o actualizados en e SGDEA</t>
  </si>
  <si>
    <t>Enero:                                                                                 Se realizan actualizaciones de tipos documentales a la serie PROCESOS DE GESTIÓN TRIBUTARIA, se adjunta solicitud de correo y respuesta</t>
  </si>
  <si>
    <t>Febrero:
* No se reportan actividades</t>
  </si>
  <si>
    <t>Marzo:
* No se reportan actividades</t>
  </si>
  <si>
    <t>Perfiles creados: 0
Perfiles actualizados: 3
CONSECUTIVO DE COMUNICACIONES OFICIALES, TRANSFERENCIAS DOCUMENTALES y subseries Contratos de Obras</t>
  </si>
  <si>
    <t>OTSGD-SGD</t>
  </si>
  <si>
    <t>Catálogo de metadatos</t>
  </si>
  <si>
    <t>Profesional, Técnico y/o Auxiliar OTSGD
 Profesional SGD</t>
  </si>
  <si>
    <t>Enero:
* No se reportan actividades</t>
  </si>
  <si>
    <t xml:space="preserve">No Solicitan creación ni actualización </t>
  </si>
  <si>
    <t>OBSERVACIONES</t>
  </si>
  <si>
    <t>Comunicaciones oficiales CER entregadas</t>
  </si>
  <si>
    <t>(Comunicaciones oficiales externas recibidas con cargue tardío/ Comunicaciones oficiales externas recibidas en el periodo) * 100
Nota: Exeptuando PQRS provenientes de Bogotá te escucha y radicados con tipo documental "Títulos ejecutivos"</t>
  </si>
  <si>
    <t>Esta es la propuesta inicial para CER, sin embargo, estamos en construcción.</t>
  </si>
  <si>
    <t>Comunicaciones oficiales CEE entregadas</t>
  </si>
  <si>
    <t>Total de comunicaciones CEE entregadas al destinatario local y nacional/Total de comunicaciones CEE recibidas por el contratista para distribución local y nacional*100</t>
  </si>
  <si>
    <t>Sería una tarea para revisar en el primer trimestre de 2024</t>
  </si>
  <si>
    <t>Configuración de roles y permisos en el SGDEA</t>
  </si>
  <si>
    <t>Cantidad de roles y permisos en el SGDEA configurados</t>
  </si>
  <si>
    <t>No especifica</t>
  </si>
  <si>
    <t>Configuración de roles de correspondencia para usuarios en SAP CRM</t>
  </si>
  <si>
    <t>Cantidad de roles de correspondencia para usuarios en SAP CRM configurados</t>
  </si>
  <si>
    <t>Comunicaciones oficiales externas recibidas identificadas en estado en oficina sin imágenes</t>
  </si>
  <si>
    <t>(Comunicaciones oficiales externas recibidas en estado en oficina sin imágenes / Comunicaciones oficiales externas recibidas en la Entidad) * 100
Nota: se excluyen los radicados provenientes de Bogotá Te Escucha - BTE</t>
  </si>
  <si>
    <t>5% mensual</t>
  </si>
  <si>
    <t>Comunicaciones oficiales externas enviadas identificadas en estado en entregado sin imágenes</t>
  </si>
  <si>
    <t>(Comunicaciones oficiales externas enviadas en estado entregado sin imágenes / Comunicaciones oficiales externas enviadas en estado entregado en la Entidad) * 100
Nota: el indicador contempla únicamente las comunicaciones oficiales externas enviadas que tienen como sistema de envío "contratista de correspondencia" en CRM.</t>
  </si>
  <si>
    <t>NOMBRE DEL PLAN: PO-08 Potenciación de capacidades en gestión documental</t>
  </si>
  <si>
    <t xml:space="preserve">PE08-21 </t>
  </si>
  <si>
    <t>Sensibilización  a través de estrategias comunicativas</t>
  </si>
  <si>
    <t>OOSGD-OTSGD-OAC</t>
  </si>
  <si>
    <t>Matriz de seguimiento a estrategias comunicativas
Correo electrónico
Esquema de Publicaciones de la Intranet
Banco del Conocimiento</t>
  </si>
  <si>
    <t>Profesional OOSGD, Auxiliar OTSGD, Profesional OAC</t>
  </si>
  <si>
    <t>Enero: (OTSGD)Se realiza la publicación Cronograma Transferencias primarias 2024 en Hacienda al día 22/01/2024   e Intranet el día 23/01/2024.</t>
  </si>
  <si>
    <t xml:space="preserve">•	Participación en el comité extendido de comunicación interna del mes de febrero. 
•	Participación en Grupo focal comunicación interna en la Sede Cra. 32 con el equipo de la Oficina Asesora de Comunicaciones (OACOM)
•	Se solicitó a los funcionarios de la OOSGD información para identificar y agregar necesidades y requerimientos de comunicación para el año en curso. Se les pidió que enviaran cualquier solicitud pertinente antes del 12 de marzo. </t>
  </si>
  <si>
    <t>•	Participación en el Comité Extendido de Comunicación Interna del mes de marzo de 2024. 
•	Estructuración de matriz de seguimiento a comunicaciones internas 2024 con los requerimientos recibidos de los procesos de la OOSGD</t>
  </si>
  <si>
    <t>Cantidad publicaciones realizadas por la OOSGD a través de la OACOM:  2
Cantidad publicaciones realizadas por la OOSGD en la Intranet: 1
Cantidad publicaciones realizadas por la OOSGD en el Banco del Conocimiento: 2
Total publicaciones OTSGD: 4</t>
  </si>
  <si>
    <t>OOSGD-OTSGD</t>
  </si>
  <si>
    <t>Esquema de publicación portal web DGC
Soportes de publicación
Correos electrónicos</t>
  </si>
  <si>
    <t>Profesional OOSGD, Auxiliar OTSGD</t>
  </si>
  <si>
    <t>•	Publicación del registro de PQRS con respuesta devuelta correspondiente al mes de diciembre de 2023
•	Publicación de 12 respuestas a PQRS sin datos de contacto
•	Diligenciamiento esquema de publicación sede electrónica diciembre de 2023</t>
  </si>
  <si>
    <t xml:space="preserve">•	Se realizó publicación de respuesta a PQRS sin datos de contacto
•	Se brindó capacitación a la funcionaria Marcela Duarte en la edición de contenido de páginas de la sede electrónica. </t>
  </si>
  <si>
    <t>•	Se realizó actualización del esquema de publicación en la sede electrónica correspondiente al mes de enero de 2024 de acuerdo con lo solicitado por la Oficina Asesora de Comunicaciones. 
•	Publicación de 22 respuestas a PQRS sin datos de contacto en la sede electrónica
•	Publicación del Consolidado de respuestas a PQRS con respuesta devuelta del mes de febrero de 2024</t>
  </si>
  <si>
    <t xml:space="preserve">
Cantidad publicaciones realizadas por la OOSGD en la página web: 44                             
Total publicaciones OTSGD: 2   </t>
  </si>
  <si>
    <t>PE08-22</t>
  </si>
  <si>
    <t>PE08-22 Plan de capacitaciones Proceso de Gestión Documental físico y electrónico</t>
  </si>
  <si>
    <t>SGD-OOSGD-OTSGD</t>
  </si>
  <si>
    <t>Programa de capacitaciones en gestión documental</t>
  </si>
  <si>
    <t>* Se genera el Programa de Capacitaciones en gestión documental y se gestiona inclusión en el PIC.</t>
  </si>
  <si>
    <t>Actividad finalizada.</t>
  </si>
  <si>
    <t>Cronograma de capacitaciones</t>
  </si>
  <si>
    <t>OOSGD: Se elaboró el Cronograma de capacitaciones CRM-Correspondencia para la vigencia 2024, donde se focalizaron los grupos de interés: Periodo de Prueba, Delegados, Usuarios Generales, Directivos y Por Demanda, el cual está proyectado para inciar en el mes de marzo.</t>
  </si>
  <si>
    <t>*Se genera el cronograma de capacitaciones en gestión documental general, asociado al Programa de Capacitaciones.
*Manejo Sistema de Gestión Documental Electrónica de Archivos – SGDEA – WCC. – Inventario documental: 1 sesion 6 funcionarios.</t>
  </si>
  <si>
    <t>Correo electrónico de identificación de necesidades de capacitación transversal y de articulación del programa de capacitaciones en gestión documental con el PIC</t>
  </si>
  <si>
    <t>Subdirector SGD, Jefe OOSGD, Jefe OTSGD</t>
  </si>
  <si>
    <t>actividad no iniciada</t>
  </si>
  <si>
    <t xml:space="preserve">Se reportan las necesidades a la STH </t>
  </si>
  <si>
    <t>Listas de asistencia
Presentaciones</t>
  </si>
  <si>
    <t>Se elaboró el Cronograma, se envió a la Subdirección de Talento Humano para realizar las citaciones a los diferentes grupos de interés, y poder iniciar la primera sesión el 07/03/2024 con el Grupo 1 de Periodo de Prueba.</t>
  </si>
  <si>
    <t>No se reporta, el cornograma inicia en marzo 2024</t>
  </si>
  <si>
    <r>
      <rPr>
        <sz val="11"/>
        <color rgb="FF000000"/>
        <rFont val="Times New Roman"/>
        <family val="1"/>
      </rPr>
      <t xml:space="preserve">*Se realiza seguimiento al Cronograma de Capacitaciones en gestión documental, se ejecutan las siguientes sesiones:
*Inducción General Gestión Documental – CPR-120 y Manejo de documento electrónico: 12 sesiones de las 15 proyectadas para el primer trimestre.
Despacho del Director Jurídico Reprogramada para 05/04/2024 a petición de la oficina.
Subdirección de Asuntos Contractuales.
Subdirección Jurídica de Hacienda. 
Subdirección de Gestión Judicial Reprogramada para el 5/04/2024 a petición de la oficina.
Despacho del Director Distrital de Cobro.
Oficina de Gestión del Servicio y Notificaciones. 
Oficina de Depuración de Cartera. 
Subdirección de Cobro No Tributario .
Oficina de Gestión de Cobro. 
Subdirección de Cobro Tributario. 
Oficina de Cobro Prejurídico.
Oficina de Cobro Especializado. 
Oficina de Cobro General.
Despacho del Secretario Distrital de Hacienda. 
Oficina de Control Disciplinario Interno Reprogramada para el 23/04/2024
*Se realiza segumiento al cronograma de capacitaciones en SAP CRM correspondencia:
-Capacitación por demanda de la oficina de contabilidad y cobro prejurídico.
-Capacitación dirigida a los funcionarios en período de prueba, realizada el 7 de marzo de 2024.
- Capacitación Tableros de control, esta capacitación se realizaron 4 sesiones los días 18, 19, 20 y 21 de marzo de 2024.
-Se realiza capacitación presencial con delegados de correspondencia el 21 de marzo de 2024.
</t>
    </r>
    <r>
      <rPr>
        <sz val="11"/>
        <color rgb="FFFF0000"/>
        <rFont val="Times New Roman"/>
        <family val="1"/>
      </rPr>
      <t xml:space="preserve">
</t>
    </r>
  </si>
  <si>
    <t>Manejo SGDEA Inventario Documental:
Para el segundo trimestre la OOSGD, se ejecuto 1 capacitación de Inducción y Reinducción donde asitieron 8 funcionarios
Inducción y reinducción:
Para el segundo trimestre la OOSGD, se estimó la programación  de 45 capacitaciones  de las cuales se concretaron 38 a 547 funcionarios, las 7 sesiones restantes se solicitará reprogramación para el tercer trimestre
Correspondencia: 9</t>
  </si>
  <si>
    <t>=SUMA()</t>
  </si>
  <si>
    <t>Funcionarios capacitados</t>
  </si>
  <si>
    <t>Número de sesiones ejecutadas/Total de sesiones programadas *100</t>
  </si>
  <si>
    <t>Publicaciones en la Página Web del proceso de Gestión Documental</t>
  </si>
  <si>
    <t>Número de publicaciones realizadas / Número de publicaciones solicitadas*100</t>
  </si>
  <si>
    <t>MAPA DE RUTA PINAR</t>
  </si>
  <si>
    <t>PLANES</t>
  </si>
  <si>
    <t>PROYECTOS</t>
  </si>
  <si>
    <t>NO.</t>
  </si>
  <si>
    <t>CONS.T.</t>
  </si>
  <si>
    <t>OFICINA RESPONSABLE</t>
  </si>
  <si>
    <t>PERIODO DE CUMPLIMIENTO</t>
  </si>
  <si>
    <t>Corto plazo 
(1 año)</t>
  </si>
  <si>
    <t>Mediano plazo (1 a 4 años)</t>
  </si>
  <si>
    <t>Largo plazo (4 años en adelante)</t>
  </si>
  <si>
    <t>PROGRAMADO</t>
  </si>
  <si>
    <t>EJECUTADO</t>
  </si>
  <si>
    <t>I</t>
  </si>
  <si>
    <t>II</t>
  </si>
  <si>
    <t>III</t>
  </si>
  <si>
    <t>IV</t>
  </si>
  <si>
    <t>PE01-01 Actualizar procesos SIG, ANS y articulación estrategia Gobierno 
Digital</t>
  </si>
  <si>
    <t>NA</t>
  </si>
  <si>
    <t>Actualizar la documentación de los procedimientos</t>
  </si>
  <si>
    <t>Socializar, aprobar y publicar los procedimientos en el SGC</t>
  </si>
  <si>
    <t>Realizar los ajustes, socializar y publicar  los documentos del proceso CPR-120 que se requieren, de acuerdo con la mejora continua.</t>
  </si>
  <si>
    <t xml:space="preserve">PE01-02 Programa de auditoría y control
</t>
  </si>
  <si>
    <t>Programar mesa de trabajo inicial con las duplas asignadas a cada Dirección con el fin de definir lineamientos generales de la matriz de Caracterización documental (Plan de mejoramiento, seguimiento y ruta de acción)</t>
  </si>
  <si>
    <t xml:space="preserve"> OOSGD- OTSGD</t>
  </si>
  <si>
    <t>Actualizar la matriz de caracterización de la gestión documental, en conjunto con las dependencias</t>
  </si>
  <si>
    <t>Realizar seguimiento y acompañamiento, a las dependencias y registrar lo identificado en la matriz de Caracterización documental (Plan de mejoramiento, seguimiento y ruta de acción)</t>
  </si>
  <si>
    <t>Elaborar y/o actualizar instrumentos archivísticos</t>
  </si>
  <si>
    <t xml:space="preserve">PE01-03 Articulación de las perspectivas de Procesos (P) y de Desarrollo Humano y 
Organizacional (DHO) del mapa estratégico de la Entidad con los procesos 
estratégicos, misionales, de soporte y control, en el marco del
Programa de Gestión Documental – PGD </t>
  </si>
  <si>
    <t>Actualización  si aplica  los Programas Específicos del Programa de Gestión Documental - PGD 2021-2024</t>
  </si>
  <si>
    <t xml:space="preserve">Publicar y socializar las actualizaciones si aplica de los Programas Específicos del PGD </t>
  </si>
  <si>
    <t>OOSGD - OTSGD - SGD</t>
  </si>
  <si>
    <t xml:space="preserve">PE02-04 Normalización de formas y formularios electrónicos
</t>
  </si>
  <si>
    <t>Elaborar el programa específico de normalización de formas y formularios electrónicos</t>
  </si>
  <si>
    <t>Identificar los formatos a normalizar de acuerdo con cronograma elaborado</t>
  </si>
  <si>
    <t>Generar los formatos electrónicos</t>
  </si>
  <si>
    <t>Ejecutar el programa especifico de normalizacion de formas y formularios electronicos</t>
  </si>
  <si>
    <t xml:space="preserve">OOSGD </t>
  </si>
  <si>
    <t xml:space="preserve">PE02-05 Proceso de Indexación y Migración
</t>
  </si>
  <si>
    <t>Generar el cronograma del plan de digitalización de acuerdo con las necesidades identificadas en la matriz de Caracterización documental (Plan de mejoramiento, seguimiento y ruta de acción) y los acuerdos de servicio que se tienen con las dependencias.</t>
  </si>
  <si>
    <t>Ejecutar el cronograma del plan de digitalización de acuerdo al programa de reprografia.</t>
  </si>
  <si>
    <t>Indexar las imágenes en el SGDEA</t>
  </si>
  <si>
    <t>Realizar control de calidad de las imágenes digitalizadas que se cargan en el SGDEA</t>
  </si>
  <si>
    <t>Solicitar a los encargados de archivo de las dependencias la actualización de las fechas extremas de los expedientes cargados en el SGDEA</t>
  </si>
  <si>
    <t>Identificar los registros del SGDEA que deben ser trasladados al periodo correspondiente de TRD</t>
  </si>
  <si>
    <t>Generar el reporte de registros a trasladar y solicitar el movimiento al líder funcional de WCC</t>
  </si>
  <si>
    <t>PE02-06 Actualización de las TRD</t>
  </si>
  <si>
    <t>Revisión del concepto técnico TRD Decreto 834 de 2018, emitido por el equipo evaluador del Archivo de Bogotá</t>
  </si>
  <si>
    <t>Implementar TRD decreto 834 de 2018</t>
  </si>
  <si>
    <t>Elaborar cronograma de actualización de mesas de trabajo de actualizacion de TRD en el marco de mapa de procesos</t>
  </si>
  <si>
    <t>Ejecutar el cronograma de mesas de trabajo de actualización de TRD en el marco de la actualización del mapa de procesos</t>
  </si>
  <si>
    <t>Actualizar TRD, Cuadro de Clasificación Documental, Fichas de valoración, Cuadros de Caracterización y memoria descriptiva</t>
  </si>
  <si>
    <t>Presentación y aprobación en Comité Institucional de Gestión y Desempeño</t>
  </si>
  <si>
    <t>OTSGD-  SGD</t>
  </si>
  <si>
    <t>Preparación y envío de TRD al Archivo de Bogotá</t>
  </si>
  <si>
    <t>Revisión del concepto técnico del equipo evaluador del Archivo de Bogotá</t>
  </si>
  <si>
    <t>Implementar TRD</t>
  </si>
  <si>
    <t>PO-03 Gestión y trámite documental</t>
  </si>
  <si>
    <t>PE03-07 Programa de gestión de documentos electrónicos</t>
  </si>
  <si>
    <t>Realizar seguimiento al uso de firmas electrónicas certificadas</t>
  </si>
  <si>
    <t>Aplicar los procesos  de estampado cronológico, marca de agua y firma electrónica de la Entidad</t>
  </si>
  <si>
    <t>Identificar matriz de Caracterización documental (Plan de mejoramiento, seguimiento y ruta de acción)  los procesos que requieren implementar correo electrónico certificado, de manera que se pueda llevar el control de los correos electrónicos diferentes al canal de correspondencia.</t>
  </si>
  <si>
    <t>OOSGD- SGD</t>
  </si>
  <si>
    <t>Realizar seguimiento a la ejecución del correo electrónico certificado</t>
  </si>
  <si>
    <t>OOSGD - SGD</t>
  </si>
  <si>
    <t>Implementar la digitalización certificada</t>
  </si>
  <si>
    <t>PE03-08 Custodia y préstamo documental</t>
  </si>
  <si>
    <t>Realizar seguimiento y control al contrato de  almacenamiento y custodia del archivo de la Entidad</t>
  </si>
  <si>
    <t>Realizar el seguimiento a los préstamos registrados en el SGDEA para el Archivo Central.</t>
  </si>
  <si>
    <t>PO-04 Organización documental</t>
  </si>
  <si>
    <t>Actualizar en conjunto con las dependencias la matriz de caracterización de la gestión documental, y realizar el seguimiento y acompañamiento</t>
  </si>
  <si>
    <t>Identificar volúmenes de información pendiente por organizar de cada una de las dependencias en la matriz de Caracterización documental (Plan de mejoramiento, seguimiento y ruta de acción).</t>
  </si>
  <si>
    <t>OOSGD- OTSGD</t>
  </si>
  <si>
    <t>Actualizar matriz de Caracterización documental (Plan de mejoramiento, seguimiento y ruta de acción), de acuerdo con el acompañamiento y los avances de las dependencias.</t>
  </si>
  <si>
    <t>Elaborar informe final de resultados de acompañamiento realizado a las dependencias</t>
  </si>
  <si>
    <t>Elaborar diagnostico integral de archivos.</t>
  </si>
  <si>
    <t xml:space="preserve">PE04-10 Programa de archivos centralizados
</t>
  </si>
  <si>
    <t>Evaluar la pertinencia de recibir archivos de gestión de las dependencias de la Entidad y generar propuesta para la centralización de los  archivos</t>
  </si>
  <si>
    <t>Identificar la asignación de recursos tecnológicos, humanos y físicos en relación con archivos de gestión de las dependencias de la Entidad como insumo a la propuesta de la centralización de los  archivos de gestión</t>
  </si>
  <si>
    <t>Realizar la recepción y seguimiento de lotes de las series documentales PROCESOS DE GESTIÓN TRIBUTARIA Y PROCESOS DE COBRO COACTIVO, de acuerdo con la planeación y/o cronograma definido con las dependencias involucradas</t>
  </si>
  <si>
    <t xml:space="preserve">OOSGD  </t>
  </si>
  <si>
    <t>Gestionar consultas y prestamos requeridas a la Oficina de Operación del Sistema de Gestión Documental</t>
  </si>
  <si>
    <t>Crear los expedientes nuevos entregados por las oficinas de la Dirección de Cobro en el SGDEA</t>
  </si>
  <si>
    <t>PE04-11 Programa de documentos vitales o esenciales</t>
  </si>
  <si>
    <t>Elaborar el documento de Programa de documentos vitales y esenciales</t>
  </si>
  <si>
    <t>Implementar el Programa de documentos vitales y esenciales, con las actividades asociadas en el Plan de Conservación</t>
  </si>
  <si>
    <t xml:space="preserve">Actualizar la Matriz Extendida del Programa de Documentos Vitales y Escenciales. </t>
  </si>
  <si>
    <t xml:space="preserve">OTSGD  </t>
  </si>
  <si>
    <t xml:space="preserve">PE05-12 Programa de transferencia primarias
</t>
  </si>
  <si>
    <t>Generar los reportes de transferencias primarias del SGDEA y elaborar el cronograma</t>
  </si>
  <si>
    <t>Publicar el cronograma de transferencias</t>
  </si>
  <si>
    <t>Activar los flujos de trabajo de transferencias documentales</t>
  </si>
  <si>
    <t>Ejecutar el cronograma de transferencias primarias</t>
  </si>
  <si>
    <t xml:space="preserve">PE05-13 Programa de descripción documental
</t>
  </si>
  <si>
    <t>Actualizar el plan de descripción y transferencia documental secundaria</t>
  </si>
  <si>
    <t>PE05-14 Programa de transferencia secundarias</t>
  </si>
  <si>
    <t>Ejecutar el cronograma de transferencias secundarias para series de Conservación Total</t>
  </si>
  <si>
    <t>PE06-15 Aplicación de TVD</t>
  </si>
  <si>
    <t>Identificar  series documentales con disposición  final eliminaciòn.</t>
  </si>
  <si>
    <t>PE06-16 Aplicación de TRD</t>
  </si>
  <si>
    <t>Elaborar y/o ejecutar el plan de aplicación de TRD</t>
  </si>
  <si>
    <t>PE07-17 Actualización de los módulos de SGDEA</t>
  </si>
  <si>
    <t>Identificar la necesidad de actualización de los módulos del SGDEA</t>
  </si>
  <si>
    <t>Realizar el requerimiento técnico a la Subdirección de Soluciones TIC</t>
  </si>
  <si>
    <t>Configurar roles y permisos en el SGDEA</t>
  </si>
  <si>
    <t>PE07-18 Integración BOGDATA - SGDEA</t>
  </si>
  <si>
    <t xml:space="preserve">Realizar seguimiento a la creación de expedientes de SAP CRM al SGDEA </t>
  </si>
  <si>
    <t xml:space="preserve">PE07-19 Estabilización y seguimiento CRM – Correspondencia
</t>
  </si>
  <si>
    <t xml:space="preserve">Generar y actualizar el inventario de inconsistencias de CRM y realizar el seguimiento </t>
  </si>
  <si>
    <t>Generar estrategias para la estabilización del sistema, de acuerdo con las inconsistencias identificadas</t>
  </si>
  <si>
    <t>Realizar el seguimiento a la integración CRM - Bogotá Te Escucha (BTE)</t>
  </si>
  <si>
    <t xml:space="preserve">OTSGD </t>
  </si>
  <si>
    <t>Apoyar la creacion y configuracion de usuarios en  la herramienta CRM - Correspondencia</t>
  </si>
  <si>
    <t>OTSGD - OOSGD - SGD</t>
  </si>
  <si>
    <t>PE07-20 Implementación de componentes gestión documental electrónica</t>
  </si>
  <si>
    <t>Crear los perfiles y/o actualizar los metadatos de las series documentales de la Entidad</t>
  </si>
  <si>
    <t>Actualizar el catálogo de metadatos</t>
  </si>
  <si>
    <t>PO-08 Potenciación de capacidades en gestión documental</t>
  </si>
  <si>
    <t>PE08-21 Sensibilización  a través de estrategias comunicativas</t>
  </si>
  <si>
    <t>Solicitar a la Oficina Asesora de Comunicaciones el soporte para la creación de estrategias comunicativas relacionadas con el proceso de gestión documental</t>
  </si>
  <si>
    <t>SGD - OTSGD - OOSGD</t>
  </si>
  <si>
    <t>Generar las estrategias comunicativas relacionadas con el proceso de gestión documental</t>
  </si>
  <si>
    <t>Mantener actualizada la información del proceso de Gestión Documental en la página web de la Entidad</t>
  </si>
  <si>
    <t xml:space="preserve">PE08-22 Plan de capacitaciones Proceso de Gestión Documental físico y electrónico
</t>
  </si>
  <si>
    <t>Elaborar el Programa de capacitaciones en Gestión Documental</t>
  </si>
  <si>
    <t>Generar el cronograma de capacitaciones en gestión documental (Correspondencia, SGDEA, archivos de gestión, uso de firmas electronicas)</t>
  </si>
  <si>
    <t>Solicitar la articulación del Programa de  capacitaciones en gestión documental física y electrónica con el Plan Institucional de Capacitaciones - PIC</t>
  </si>
  <si>
    <t>Ejecutar el cronograma de capacitaciones en gestión documental física y electrónica</t>
  </si>
  <si>
    <t>NOTA ACLARATORIA:</t>
  </si>
  <si>
    <t xml:space="preserve"> A continuación se refleja el cumplimiento de los indicadores programados del PINAR.</t>
  </si>
  <si>
    <t xml:space="preserve">EJECUTADO ANUALMENTE </t>
  </si>
  <si>
    <t>MEDICIÓN TRIMESTRAL</t>
  </si>
  <si>
    <t>GRÁFICO VIGENCIA 2021</t>
  </si>
  <si>
    <t>GRÁFICO VIGENCIA 2022</t>
  </si>
  <si>
    <t>GRÁFICO VIGENCIA 2023</t>
  </si>
  <si>
    <t>GRÁFICO VIGENCIA 2024</t>
  </si>
  <si>
    <t>GRÁFICO VIGENCIA 2025</t>
  </si>
  <si>
    <t>OBSERVACIONES 2021</t>
  </si>
  <si>
    <t>OBSERVACIONES 2022</t>
  </si>
  <si>
    <t>OBSERVACIONES 2023</t>
  </si>
  <si>
    <t>OBSERVACIONES 2024</t>
  </si>
  <si>
    <t>I (2021)</t>
  </si>
  <si>
    <t>II (2021)</t>
  </si>
  <si>
    <t>III (2021)</t>
  </si>
  <si>
    <t>IV(2021)</t>
  </si>
  <si>
    <t>I (2022)</t>
  </si>
  <si>
    <t>II (2022)</t>
  </si>
  <si>
    <t>III (2022)</t>
  </si>
  <si>
    <t>IV(2022)</t>
  </si>
  <si>
    <t>I (2023)</t>
  </si>
  <si>
    <t>II (2023)</t>
  </si>
  <si>
    <t>III (2023)</t>
  </si>
  <si>
    <t>IV(2023)</t>
  </si>
  <si>
    <t>I (2024)</t>
  </si>
  <si>
    <t>II (2024)</t>
  </si>
  <si>
    <t>III (2024)</t>
  </si>
  <si>
    <t>IV(2024)</t>
  </si>
  <si>
    <t>11% (corresponde a 8 documentos: 3 formatos 120-F.23, 120-F.27 y 120-F.28, 1 guía 120-G-04 y 4 procedimientos 120-P-01,120-P-02, 120-P-03 y 120-P-12)</t>
  </si>
  <si>
    <t>Trimestre I: No se tienen contempladas actividades de este indicador, se reportara avance para el segundo trimestre.
Trimestre II: 
* Se adelantó el diagnostico de documentos del SGC asociado al proceso CPR 43 ahora CPR 120.
* Se actualizaron los siguientes documentos del SGC: CPR 43, 43-P-06, 43-P-07,43-P-08, 43-P-13,43 P-19 y  (67) documentos a la nueva codificación teniendo en cuenta el mapa de procesos de la Entidad, pasando del código 43 al 120.
Trimestre III:
*Se actualizaron los siguientes documentos del SGC: 120 -P-04, 120-P-06, 120-P-08 
Trimestre IV:
*Se actualizaron los siguientes documentos del SGC: 120- G-03, 120-F.14, 120-F.15, 120-F.18, 120-F.19, 120-F.21, 120-F.46, y se crearon 120-P-10, 120-G-04, 120-F.51, 120-F.52, 120-F.53, 120-F.54, 120-F.55, 120-F.56, 120-F.57, 120-F.58.</t>
  </si>
  <si>
    <t>Trimestre I:
* Se gestiona ante la Oficina Asesora de Planeación la actualización del procedimiento 120-P-02 de Administración de Comunicaciones Oficiales y la creación del instructivo 120-I-10 Correspondencia Externa Enviada Masiva. Radicado 2022IE007191O1 emitido por la DGC del 25/03/2022. 
* El 24/03/2022 se envía a la Oficina Asesora de Planeación el manual de usuario técnico de administrador de SAP CRM Correspondencia. Es un documento que estará en control de la Dirección de Informática y Tecnología, no publicado en el SGC de la Entidad, por la información confidencial que contiene. 
Trimestre II:
* Se crearon: 120-P-11 Preservación Digital a Largo Plazo, 120-F.59 Guía de Comunicaciones Oficiales Externas Recibidas (CER) y 120-I-10 Correspondencia Externa Enviada Masiva. Se actualizaron: CPR-120 Gestión Documental, 120-F.50 Inspección de Unidades de Almacenamiento, 120-F.17 Cuadro de caracterización documental (listado maestro de registros) - registro de activos de información, 120-P-02 Administración de Comunicaciones Oficiales, 120-P-03 Digitalización. 
Trimestre III:
* En el periodo se adelantaron mesas de trabajo para actualización de procedimientos que se finalizarán en el IV trimestre.
Trimestre IV:
* 1 documento creado (120-F.60 TESTIGO DOCUMENTAL) y 7 documentos actualizados (120-P-04 GESTIÓN Y TRÁMITE DE DOCUMENTOS (CONSULTA, PRÉSTAMO Y DESARCHIVE); 120-P-05 ORGANIZACIÓN DOCUMENTAL; 120-P-06 TRANSFERENCIAS DOCUMENTALES PRIMARIAS; 120-P-07 DISPOSICIÓN FINAL; 120-P-11 PRESERVACIÓN DIGITAL A LARGO PLAZO); 120-PR-01 SANEAMIENTO AMBIENTAL EN DEPÓSITOS Y ESPACIOS DE ALMACENAMIENTO DE ARCHIVOS; y CPR-120 GESTIÓN DOCUMENTAL). Adicionalmente, se adelantaron mesas de trabajo para la actualización de los documentos: 120-G-04 Guía para la Reconstrucción de Expedientes o Documentos Tributarios Extraviados; 120-P-01 Planeación Gestión Documental; 120-P-03 Digitalización y 120-P-02 Administración de Comunicaciones Oficiales.
Nota de la vigencia: el indicador se diligenció por cantidad de procedimientos creados y/o actualizados.</t>
  </si>
  <si>
    <t>Trimestre I:
* Formatos 120-F.23 (para dar de baja, ya que será sustituido por el 120-F.61). 120-F.27 y 120-F.28 se encuentran en versión final para actualizar.
* Guía 120-G-04 no iniciada aún su revisión.
* Procedimientos 120-P-02 en versión final para actualizar. 120-P-01 y 120-P-03 en revisión por parte de la Oficina Asesora de Planeación.
* Procedimiento cuyo código programado será 120-P-12 se encuentra en revisión por parte de los procesos asociados.
Trimestre II:
* En junio 5 de los 8 documentos del indicador fueron gestionados en MIGEMA.
120-F.23 BANCO TERMINOLOGICO DE SERIES SUBSERIES Y TIPOS DOCUMENTALES, dado de baja el 29/05.
20-F.27 DIAGNÓSTICO DE DOCUMENTOS ELECTRÓNICOS, publicada actualización 08/06.
20-P-01 PLANEACIÓN GESTIÓN DOCUMENTAL, publicada actualización, 05/06.
120-P-02 ADMINISTRACIÓN DE COMUNICACIONES OFICIALES,publicada actualización, 05/06.
120-P-03 DIGITALIZACIÓN, publicada actualización, 05/06.
Asimismo:
120-F.28 CATALOGO DE METADATOS, en espera del procedimiento asociado para socializar, aprobar y publicar actualización.
120-G-04 GUÍA PARA LA RECONSTRUCCIÓN DE EXPEDIENTES O DOCUMENTOS TRIBUTARIOS EXTRAVIADOS, en revisión por parte de la OOSGD.
1120-P-12 PRODUCCIÓN DOCUMENTAL, coordinada socialización para julio.
Trimestre III:
* De los 8 documentos programados, por parte de la OOSGD se sigue trabajando en la revisión de la 120-G-04 GUÍA PARA LA RECONSTRUCCIÓN DE EXPEDIENTES O DOCUMENTOS TRIBUTARIOS EXTRAVIADOS. 
* El formato 120-F.28 CATALOGO DE METADATOS sigue en espera del procedimiento asociado para su socialización.
*Guía para la reconstrucción de expedientes 120-G-04: Se ajustó su redacción y se orientaron las actividades para que quedara dirigida a todas las dependencias de la Entidad. 
Adicionalmente, se realizó una sesión con la abogada asesora de la Dirección Corporativa para orientar como se debe definir el acto administrativo que va como formato anexo a la guía. 
Actualmente se está construyendo el acto administrativo que da inicio al proceso de reconstrucción de expedientes. 
Se han llevado a cabo XI sesiones para adelantar la actualización, se estima que para la primera semana de octubre se tenga un borrador de la guía con sus formatos anexos.
Trimestre IV:
la guía de reconstrucción de expedientes fue socializada al Subdirector de Gestión Documental, quien enviara para revisión a la Subdirección Jurídica de Hacienda para su validación.</t>
  </si>
  <si>
    <t>Trimestre I:  
*Se elaboro el cronograma de actualización de TRD.
*Se elaboro y publico el PINAR, en el marco de la actualización de los planes estratégicos exigidos por MIPG.
Trimestre III:
* Se actualiza en cronograma de actualización de TRD.
* Se envío oficio de solicitud de convalidación TRD actualización Decreto 834 de 2018, de fecha 21/07/2021.
* Se inicio la elaboración del documento Permisos de Acceso
Trimestre IV:
Se culmina la vigencia con los siguientes instrumentos archivísticos actualizados:
1.	CCD, en el marco del avance de  actualización de las TRD
2.	PINAR
3.	Inventario documental, actualizado de acuerdo con los informes que se han presentado en la vigencia de creación de expedientes.
4.	Banco terminológico
5.	Tablas de control de acceso</t>
  </si>
  <si>
    <t>Trimestre I:
* Se actualizó y publicó el PINAR para la vigencia 2022.
Trimestre II:
* Se está gestionando la aprobación por parte del Comité Institucional de Gestión y Desempeño del Banco Terminológico elaborado. 
* El PGD se encuentra publicado en la página web de la Entidad desde la vigencia anterior, y el mismo se encuentra vigente.
* Se socializó el PINAR 2022 a los funcionarios de la Subdirección de Gestión Documental en fecha 25/04/2022. 
* Se trabajaron los ajustes solicitados para la actualización de la TRD versión 3, correspondiente al periodo 834/2018. Se aprobó la actualización en Comité Institucional de Gestión y Desempeño en su sesión No. 6, del 03 de junio, de lo cual se realizará el envío a la Dirección de Archivo de Bogotá. 
Trimestre III:
* Se elaboró la versión # 1 del Modelo de requisitos para el Sistema de gestión de Documentos Electrónicos de archivo.
* Se está a la espera del concepto técnico de la Dirección Distrital de Archivo de Bogotá sobre la actualización de la TRD versión 3, correspondiente al periodo 834/2018. De igual forma, en el periodo se ha adelantado la actualización de la TRD con base al nuevo mapa de procesos de la Entidad y con la puesta en producción de Bogdata. En relación con los inventarios documentales, se ha trabajado en su actualización con base a la información registrada en el SGDEA de todas las dependencias de la Entidad, para ser publicado próximamente los correspondientes al I semestre de 2022.
Trimestre IV:
* Se recibió lista de verificación de cumplimiento de criterios de Tabla de Retención Documental TRD, y se está trabajando en los respectivos ajustes solicitados por la Dirección Distrital de Archivo de Bogotá, DC.
* Gestión ante el Comité Institucional de Gestión y Desempeño la aprobación del Modelo de Requisitos del SGDEA y la Tabla de Control de Acceso.
Nota de la vigencia: el denominador de la fórmula correspondió a 6 instrumentos, de los cuales los reportados en orden de cumplimiento por cada trimestre fueron: PINAR; Banter; Modelo de Requisitos del SGDEA; TCA.
El PGD no se incluyó por lo mencionado en el reporte del II trimestre. Sobre las TRD y CCD se está haciendo la gestión con la Dirección Distrital de Archivo de Bogotá DC para la convalidación del Decreto 834/2018. Y en relación con los  inventarios se reporta en el indicador inventarios actualizados.</t>
  </si>
  <si>
    <t xml:space="preserve">Trimestre I:
* Banco Terminológico: Se actualizaron 202 fichas de descripción.
* Inventarios Documentales: Se consolidaron los inventarios de 73 dependencias (Semestre 2022-2) y se remitió la solicitud de publicación en la Página Web.
Trimestre II:
* Se realizó la publicación en la página web de: 
- Inventarios Documentales: Segundo semestre 2022 (73 inventarios)
- Modelo de Requisitos SGDEA
- Tabla de Control de Acceso - TCA
Trimestre III:
* Se aprobó el Banco Terminológico v2 por el Comité Institucional de Gestión y Desempeño el 11 de agosto y se realizó la publicación en la Página Web el 25 de agosto.
* Se realizó la actualización y publicación en la Página Web de 72 inventarios documentales (2023-1).
Trimestre IV:
Se culmina la vigencia con los siguientes instrumentos archivísticos actualizados y/o publicados:
- Banco Terminológico v2 (Actualización y Publicación)
- Inventarios Documentales (Actualización y Publicación - Periodos 2-2022 y 1- 2023) 
- Modelo de Requisitos SGDEA v1 (Publicación)
- Tabla de Control de Acceso - TCA v1 (Publicación)
Nota de la vigencia: el denominador de la fórmula corresponde a 4 instrumentos en proceso de actualización y/o publicación:
- Banter (actualización)
- Inventarios Documentales (publicación)
- Modelo de Requisitos SGDEA (publicación)
- Tabla de Control de Acceso - TCA (publicación)
</t>
  </si>
  <si>
    <t>Trimestre I: No se tienen contempladas actividades de este indicador, se reportara avance para el segundo trimestre.
Trimestre II:
* Se genera la matriz de formatos a normalizar del proceso CPR -43 ahora CPR 120.
Trimestre III:
No se reporta actividad para este periodo.
Trimestre IV:
* Se recibió capacitación el 01-12-2021 del proveedor Software IT sobre la utilización del Adobe Acrobat para llevar a cabo esta actividad.
* Se recibió capacitación el 24-12-2021 de parte de la funcionaria Sandra Palomino de la OOSGD, frente a la práctica y resolución de dudas sobre la sesión que se llevó a cabo con Software IT. Adicionalmente se identificó el equipo que participará en esta actividad.
* Se realizó matriz de evaluación de formatos para normalización de la Subdirección de Gestión Documental, de lo cual de un total de 51 formatos que cuenta actualmente el proceso, se identificaron inicialmente 36 para normalización como documentos electrónicos, actividad que se desarrollará durante la vigencia 2022.</t>
  </si>
  <si>
    <t>Trimestre I:
* No se reporta actividad para este periodo.
Trimestre II:
* Se cumplió con la normalización de los formatos identificados en el cronograma elaborado para tal fin. Se normalizaron 29 de los 36 (81%) formatos identificados, lo cual obedeció a que, durante la ejecución de la actividad, se evidenció que algunos de estos no eran viables para su normalización.
Trimestre III:
* No se reportar actividad para este periodo.
Trimestre IV:
* No se reportar actividad para este periodo.</t>
  </si>
  <si>
    <t>Trimestre I y II:
Se genera un alcance a programa de normalizacion de formas y formularios, donde se definio un cronograma para identificar los formatos a normalizar y llevar a cabo su procesamiento. Los formatos a normalizar iran acorde a lo definido en el cronograma.
Trimestre III
* La identificación de los formatos se encuentra dentro del cronograma ajustado del Programa. (02-10-2023 al 22-03-2024)
Trimestre IV
* Se realizo una primera identificación de formatos conforme a la necesidad de la oficina de comunicaciones de normalizar los siguientes formatos: 
1. ACUERDO DE SEGURIDAD Y PRIVACIDAD DE LA INFORMACIÓN SERVIDORES PÚBLICOS
2. ACUERDO DE CONFIDENCIALIDAD Y NO DIVULGACIÓN DE INFORMACIÓN ENTRE LA SECRETARÍA DISTRITAL DE HACIENDA Y (Tercero Externo)
La identificación de los formatos se encuentra dentro del cronograma ajustado del Programa. (02-10-2023 al 22-03-2024)</t>
  </si>
  <si>
    <t>Trimestre I: 
*No se tienen contempladas actividades de este indicador, se reportara avance para el segundo trimestre.
* Se atendieron 261 solicitudes para digitalización  206.342 imágenes.
Trimestre II:
*Se generó el Plan de digitalización de acuerdo con la información brindada por las dependencias, en el periodo se digitalizaron en total 644.481 documentos.
*En relación con lo programado en el plan de digitalización se digitalizaron 12835 documentos. 
Trimestre III:
* Se generó el Plan de digitalización de acuerdo con la información brindada por las dependencias, en el periodo se digitalizaron 1.184.806 documentos.
Trimestre IV:
* Se generó el Plan de digitalización de acuerdo con la información brindada por las dependencias. En el periodo se digitalizaron 1.017.355 documentos.</t>
  </si>
  <si>
    <t>Trimestre I:
* Se generó el Plan de digitalización de acuerdo con la información brindada por las dependencias. En el periodo se digitalizaron 694134 documentos. 
Trimestre II:
* Se ha ido actualizando el Plan de digitalización de acuerdo con la información brindada por las dependencias. En el periodo se digitalizaron 841.538 documentos. 
Trimestre III:
* Se ha ido actualizando el Plan de digitalización de acuerdo con la información brindada por las dependencias. En el periodo se digitalizaron 568.868 documentos.
Trimestre IV:
* Se ha ido actualizando el Plan de digitalización de acuerdo con la información brindada por las dependencias. En el periodo se digitalizaron 620.413 documentos.</t>
  </si>
  <si>
    <t>Trimestre I:
* Se generó el Plan de digitalización de acuerdo con la información brindada por las dependencias. En el periodo se digitalizaron 576.877 documentos. 
Trimestre II:
* Se ha ido actualizando el Plan de digitalización de acuerdo con la información brindada por las dependencias. En el periodo se digitalizaron 590.190 documentos. 
Trimestre III:
* Se ha ido actualizando el Plan de digitalización de acuerdo con la información brindada por las dependencias. En el periodo se digitalizaron 526.297 documentos.
Trimestre IV:
* Se ha ido actualizando el Plan de digitalización de acuerdo con la información brindada por las dependencias. En el periodo se digitalizaron 431.340 documentos.</t>
  </si>
  <si>
    <t>Trimestre I: 
*No se reporta avance en el indicador teniendo que se está trabajando en la preparación de los documentos a indexar.
* Se adelantó la descripción de expedientes en la matriz de descripción documental.
Trimestre II:
*No se reporta avance en el indicador teniendo que se está trabajando en la preparación de los documentos a indexar.
Trimestre III:
Se identifica que se deben actualizar 8836 registros de la base de descripción, y se a este trimestre se actualizaron 680 registros.
Trimestre IV:
De los 8.836 registros de la base de descripción que se identificaron para actualización, para este trimestre se actualizaron 6.836, quedando pendientes 1.320 ya que se realizarán por tipo documental en la vigencia 2022.</t>
  </si>
  <si>
    <t>Trimestre I:
* Total de 3.970 imágenes indexadas en el SGDEA.
Trimestre II:
* Total de 4.408 imágenes indexadas en el SGDEA.
Trimestre III:
* Total de 10.585 imágenes indexadas en el SGDEA.
Trimestre IV:
* Total de 7.749 imágenes indexadas en el SGDEA.</t>
  </si>
  <si>
    <t>Trimestre I:
* Se indexaron 11.772 documentos.
* Se indexaron 43.474 documentos cargados masivamente.
Trimestre II:
* Se indexaron 13.315 documentos.
* Se indexaron 38.000 documentos cargados masivamente.
Trimestre III:
* Se indexaron 7.897 documentos.
* Se indexaron 3.869 documentos cargados masivamente.
Trimestre IV:
* Se indexaron 5.550 documentos.
* Se indexaron 2.237 documentos cargados masivamente.
Se presentan fallas en los servidores de estampado desde el 26 de septiembre de 2023.</t>
  </si>
  <si>
    <t>Trimestre I: No se tienen contempladas actividades de este indicador, se reportara avance para el segundo trimestre.
Trimestre II:
* Se envía el memorando con radicado 2021IE008383O1 "Reiteración de requerimientos de gestión documental vigencia 2021 en el marco de Matriz de Caracterización de la Gestión Documental", solicitando la actualización de los registros en el SGDEA.
Trimestre III:
Se espera la actualización de los inventarios por parte de los funcionarios archivistas
Trimestre IV:
Se generan los reportes para movimiento de registros entre cada periodo de TRD y se envía al solicitud al ingeniero Edgar Dangond para el movimiento.</t>
  </si>
  <si>
    <t>Trimestre I:
* Debido a la migración de la aplicación WCC de versión de JAVA, no ha sido posible realizar la migración los registros de acuerdo con los periodos de la TRD.
Trimestre II:
* Debido a la migración de la aplicación WCC de versión de JAVA, no ha sido posible realizar la migración los registros de acuerdo con los periodos de la TRD.
Trimestre III:
* Durante el trimestre se finalizó la migración de JAVA 6 a JAVA 8 del SGDEA WCC, sobre el cual se hace seguimiento a su funcionamiento.
Trimestre IV:
* Durante este periodo se hizo seguimiento a la migración para verificación de la completitud e integridad de registros en la nueva versión del SGDEA WCC.</t>
  </si>
  <si>
    <t>Trimestre I y II:
* No se ha tenido respuesta de SOTIC sobre la realización de la migración solicitada.
Trimestre III
*De acuerdo con la migración de WCC a la nube los registros no se podian mover de periodos, se esta conformando un inventario documental en el se enviara a SOTIC para que ellos realicen el movimiento de los registros, Esta tarea esta articulada con SOTIC y por lo tanto estamos trabajando en equipo para el movimiento d elos mismos, el 31/12/2023 de entregarian una base a SOTIC de los registros mover pero tambien depende de que ellos hagan el movimiento por base de datos. 
Trimestre IV
*Se realiza reporte identificando inconsistencias en la información de las carpetas  en las fechas extremas, Series, Oficinas de las carpetas de un total de 75.371 del periodo 2015-2023.</t>
  </si>
  <si>
    <t>Trimestre I:  
*Se elaboro el cronograma de actualización de TRD.
Trimestre II:
* Se adelantaron mesas de trabajo con 30 dependencias para la actualización de TRD.
Trimestre III:
* Se envío oficio de solicitud de convalidación TRD actualización Decreto 834 de 2018, de fecha 21/07/2021.
* Se actualiza el cronograma de actualización de TRD, teniendo en cuenta el boletin de calidad 1 de 2021.
* Se realizaron 5 mesas de trabajo para actualización de TRD.
Trimestre IV:
*Se retomaron actualizaciones con las siguientes dependencias que solicitaron revisión:
- Oficina de Recursos Tributarios
- Oficina de Gestión de Pagos
- Oficina de Gestión de Cobro
- Despacho del Secretario de Hacienda
- Oficinas de Cobro Tributario
- Subdirección de Cobro Tributario
- Oficinas Subdirección de Determinación
-Oficina de Control Masivo</t>
  </si>
  <si>
    <t>Trimestre I:
* Se recibió comunicación de la Dirección de Archivo de Bogotá, con las observaciones para la actualización de la TRD del Decreto 834/2018. Se está trabajando en los respectivos ajustes. Radicado 2022ER083581O1 del 18/03/2022.
* En el marco de la actualización del mapa de procesos de la Entidad, no se realizó actualización de TRD para este trimestre, dado que se están adelantando actividades de ajustes para este instrumento que fue devuelto en el mes de marzo como se citó en el punto anterior con radicado 2022ER083581O1 del 18/03/2022.
Trimestre II:
* Se trabajaron los ajustes solicitados para la actualización de la TRD versión 3, correspondiente al periodo 834/2018. Se aprobó la actualización en Comité Institucional de Gestión y Desempeño en su sesión No. 6, del 03 de junio, de lo cual se realizará el envío a la Dirección de Archivo de Bogotá. 
Trimestre III:
* Se está a la espera del concepto técnico de la Dirección Distrital de Archivo de Bogotá sobre la actualización de la TRD versión 3, correspondiente al periodo 834/2018. De igual forma, en el periodo se ha adelantado la actualización de la TRD con base al nuevo mapa de procesos de la Entidad y con la puesta en producción de Bogdata.
Trimestre IV:
* Se recibió lista de verificación de cumplimiento de criterios de Tabla de Retención Documental TRD, y se está trabajando en los respectivos ajustes solicitados por la Dirección Distrital de Archivo de Bogotá, DC.</t>
  </si>
  <si>
    <t xml:space="preserve">Trimestre I:
* Se elaboró el cronograma de actualización de TRD.
* En el marco de la actualización del mapa de procesos de la Entidad se realizaron 7 mesas de trabajo para actualización de TRD. 
*Se actualizaron 2 TRD en versión preliminar:
- Subdirección de Asuntos Contractuales
- Dirección Distrital de Presupuesto
Trimestre II:
* En el marco de la actualización del mapa de procesos de la Entidad se realizaron 18 mesas de trabajo para actualización de TRD. 
*Se actualizaron 4 TRD en versión preliminar:
- Subdirección de Análisis y Sostenibilidad Presupuestal
- Subdirección de Operación Financiera
- Subdirección de Gestión de la Información Presupuestal
- Oficina Asesora de Planeación
Trimestre III:
* En el marco de la actualización del mapa de procesos de la Entidad se realizaron 19 mesas de trabajo para actualización de TRD. 
*Se actualizaron 6 TRD en versión preliminar:
- Dirección Distrital de Tesorería
- Oficina de Atención al Ciudadano  
- Dirección de Gestión Corporativa
- Oficina de Gestión de Ingresos
- Oficina de Consolidación
- Subdirección de Planeación e Inteligencia Tributaria.
Trimestre IV:
*Durante este trimestre se realizó mesa de asistencia técnica con el Director Distrital de archivos, para definir las acciones a seguir en lo que corresponde a los ajustes solicitados en el concepto técnico. Se realizaron los ajustes correspondientes y se aprobó la actualización de TRD en el Comité Institucional de Gestión y Desempeño en la sesión No. 10, del 06 de octubre de 2023, de esta manera se remitió la TRD 834 - actualización 3 (22 dependencias), al Consejo Distrital de Archivos de Bogotá para evaluación y convalidación, mediante comunicación con radicado 2023EE459562 de 22/11/2023, por lo tanto, se está a la espera de recibir el concepto técnico.
* En el marco de la actualización del mapa de procesos de la Entidad se realizaron 3 mesas de trabajo para actualización de TRD. 
*Se actualizaron 4 TRD en versión preliminar:
- Subdirección de Infraestructura y Localidades 
- Subdirección de Desarrollo Social.
- Oficina de Gestión del Servicio
- Subdirección de Gestión Contable de Hacienda.
*Se realizo actualización del Cuadro de Clasificación Documental y el Cuadro de Control de Cambios de acuerdo con las versiones preliminares de TRD.
Nota de la vigencia: este indicador se reporta con base a las versiones preliminares de TRD en el marco de la actividad del PINAR "Ejecutar mesas de trabajo de actualización de TRD en el marco de la actualización del mapa de procesos".
</t>
  </si>
  <si>
    <r>
      <t>Trimestre I: No se tienen contempladas actividades de este indicador, esta sujeto a lo identificado en la Matriz de caracterización de la gestión documental.
Trimestre II:
* Se identificaron las series documentales que requieren proceso de estampa cronológica y firma electrónica de la Entidad en la Matriz de Caracterización de la Gestión Documental", se definieron las actividades a adelantar en el procedimiento 43- P-08, ahora 120- P-03.
* Se Identificaron los procesos que requieren implementar correo electrónico certificado en la Matriz de Caracterización de la Gestión Documental.
*Se tramitaron 17 token nuevos y 13 reposiciones de firma digital certificada a través del contratista Certicámara.  
*Se adelantó la identificación de los ajustes requeridos a los perfiles de series y subseries del SGDEA - WCC, se actualizaron 5 perfiles para cargue de documento electrónico y se creo 1 perfil nuevo.
Trimestre III:
*Se tramitaron 13 token nuevos y 8 reposiciones de firma digital certificada a través del contratista Certicámara.
*Se adelantó la identificación de los ajustes requeridos a los perfiles de series y subseries del SGDEA - WCC, se actualizaron  perfiles para cargue de documento electrónico y se creo 1 perfil nuevo.
Trimestre IV:
*Se tramita</t>
    </r>
    <r>
      <rPr>
        <sz val="14"/>
        <rFont val="Times New Roman"/>
        <family val="1"/>
      </rPr>
      <t>ron 25</t>
    </r>
    <r>
      <rPr>
        <sz val="14"/>
        <color theme="1"/>
        <rFont val="Times New Roman"/>
        <family val="1"/>
      </rPr>
      <t xml:space="preserve"> token nuevos y </t>
    </r>
    <r>
      <rPr>
        <sz val="14"/>
        <rFont val="Times New Roman"/>
        <family val="1"/>
      </rPr>
      <t>4 reposic</t>
    </r>
    <r>
      <rPr>
        <sz val="14"/>
        <color theme="1"/>
        <rFont val="Times New Roman"/>
        <family val="1"/>
      </rPr>
      <t>iones de firma digital certificada a través del contratista Certicámara.
* Actualización y ejecución del procedimiento 120-P.03 de Digitalización.
* Elaboración del documento técnico del servicio de correo certificado.</t>
    </r>
  </si>
  <si>
    <t>Trimestre I:
* Se tramitaron 26 token nuevos y 3 reposiciones de firma digital certificada a través del contratista Certicámara. 
* Se gestiona ante la Oficina Asesora de Planeación la actualización del procedimiento 120-P-02 de Administración de Comunicaciones Oficiales y la creación del instructivo 120-I-10 Correspondencia Externa Enviada Masiva. Radicado 2022IE007191O1 emitido por la DGC del 25/03/2022. 
* Posterior a la digitalización, se diligencia la matriz de control de calidad como parte del procedimiento 120-P-03 Digitalización, de tal forma que se evidencia la trazabilidad de la calidad en las historias laborales. Es insumo para el indicador interno de control de calidad de la digitalización.
Trimestre II:
* Se tramitaron 10 token nuevos y 7 reposiciones de firma digital certificada a través del contratista Certicámara. 
* En relación con los documentos del SGC, se crearon: 120-P-11 Preservación Digital a Largo Plazo, 120-F.59 Guía de Comunicaciones Oficiales Externas Recibidas (CER) y 120-I-10 Correspondencia Externa Enviada Masiva. Se actualizaron: CPR-120 Gestión Documental, 120-F.50 Inspección de Unidades de Almacenamiento, 120-F.17 Cuadro de caracterización documental (listado maestro de registros) - registro de activos de información, 120-P-02 Administración de Comunicaciones Oficiales, 120-P-03 Digitalización. 
* Se continúa con el diligenciamiento de la matriz de control de calidad posterior a la digitalización, como parte del procedimiento 120-P-03 Digitalización, de tal forma que se evidencia la trazabilidad de la calidad en las historias laborales. Es insumo para el indicador interno de control de calidad de la digitalización. 
Trimestre III:
* Se tramitaron 23 token nuevos en donde se encuentran 4 reposiciones de firma digital certificada a través del contratista Certicámara.
* En el periodo se adelantaron mesas de trabajo para actualización de procedimientos que se finalizarán en el IV trimestre.
* En la matriz de seguimiento y control de calidad de documentos digitalizados se registra la indexación de imágenes en el SGDEA de la serie documental de Historias Laborales. En el SGDEA se evidencia la indexación de imágenes que han sido objeto de digitalización.
* En la matriz de seguimiento y control de calidad de documentos digitalizados se evidencia la identificación de los procesos de estampado cronológico y firma electrónica de la serie documental de Historias Laborales.
Trimestre IV:
* Se tramitaron 19 token nuevos en donde se encuentran 5 reposiciones de firma digital certificada a través del contratista Certicámara.
* En la matriz de seguimiento y control de calidad de documentos digitalizados se evidencia la identificación de los procesos de estampado cronológico y firma electrónica de la serie documental de Historias Laborales.
* 1 documento creado (120-F.60 TESTIGO DOCUMENTAL) y 7 documentos actualizados (120-P-04 GESTIÓN Y TRÁMITE DE DOCUMENTOS (CONSULTA, PRÉSTAMO Y DESARCHIVE); 120-P-05 ORGANIZACIÓN DOCUMENTAL; 120-P-06 TRANSFERENCIAS DOCUMENTALES PRIMARIAS; 120-P-07 DISPOSICIÓN FINAL; 120-P-11 PRESERVACIÓN DIGITAL A LARGO PLAZO); 120-PR-01 SANEAMIENTO AMBIENTAL EN DEPÓSITOS Y ESPACIOS DE ALMACENAMIENTO DE ARCHIVOS; y CPR-120 GESTIÓN DOCUMENTAL). Adicionalmente, se adelantaron mesas de trabajo para la actualización de los documentos: 120-G-04 Guía para la Reconstrucción de Expedientes o Documentos Tributarios Extraviados; 120-P-01 Planeación Gestión Documental; 120-P-03 Digitalización y 120-P-02 Administración de Comunicaciones Oficiales.
* En la matriz de seguimiento y control de calidad de documentos digitalizados se registra la indexación de imágenes en el SGDEA de la serie documental de Historias Laborales. En el SGDEA se evidencia la indexación de imágenes que han sido objeto de digitalización.</t>
  </si>
  <si>
    <t>Trimestre I
Se implementan 16 firmas digitales certificadas
* Se generó el Plan de digitalización de acuerdo con la información brindada por las dependencias. En el periodo se digitalizaron 576.877 documentos. 
Trimestre II:
Se implementan 18 firmas digitales certificadas
* Se ha ido actualizando el Plan de digitalización de acuerdo con la información brindada por las dependencias. En el periodo se digitalizaron 590.190 documentos. 
Trimestre III:
Se implementan 16 firmas digitales certificadas
* Se ha ido actualizando el Plan de digitalización de acuerdo con la información brindada por las dependencias. En el periodo se digitalizaron 526.297 documentos.
Trimestre IV:
Se implementan 28 firmas digitales certificadas
* Se ha ido actualizando el Plan de digitalización de acuerdo con la información brindada por las dependencias. En el periodo se digitalizaron 431.340 documentos.</t>
  </si>
  <si>
    <t>Trimestre I: 
* El contrato de custodia con el proveedor ALMARCHIVOS sigue en ejecución.
* Se generaron y revisaron los reportes del módulo de prestamos para seguimiento.
* Se recibieron 392 solicitudes de consulta al archivo de gestión de las Oficinas de Cobro Tributario y se resolvieron 272.
* Se recibieron 117 solicitudes de consulta al archivo de gestión de las Oficinas de Cobro No tributario y se resolvieron 117.
Trimestre II:
* El contrato de custodia con el Proveedor Almarchivos sigue en ejecución, se realizaron 161 consultas.
* Se generaron y revisaron los reportes del módulo de préstamo para seguimiento.
* Se recibieron 321 solicitudes de consultas al Archivo de Gestión de las Oficinas de Cobro tributario de las cuales se resolvieron 226 solicitudes.
*Se recibieron 330 solicitudes de consultas al Archivo de Gestión de las Oficinas de Cobro no tributario y se resolvieron 258 solicitudes.
Trimestre III:
* Se recibieron 372 solicitudes de consultas al Archivo de Gestión de las Oficinas de Cobro tributario de las cuales se resolvieron 313 solicitudes.
*Se recibieron 588 solicitudes de consultas al Archivo de Gestión de las Oficinas de Cobro no tributario y se resolvieron 588 solicitudes.
Trimestre IV:
* Se recibieron 479 solicitudes de consultas al Archivo de Gestión de las Oficinas de Cobro tributario de las cuales se resolvieron 475 solicitudes.
* Se recibieron 284 solicitudes de consultas al Archivo de Gestión de las Oficinas de Cobro no tributario y se resolvieron 283 solicitudes.</t>
  </si>
  <si>
    <t>Trimestre I:
* Se recibieron 498 solicitudes de consultas de la serie documental "Procesos de gestión tributaria", de las cuales 491 se atendieron, y 7 se encuentran en proceso de atención. 
* Se recibieron 888 solicitudes de consultas de la serie documental "Procesos de cobro coactivo", de las cuales 838 se atendieron en soporte físico, y 50 se encuentran en proceso de atención.
* Se recibieron 340 solicitudes de consultas de la serie documental "Procesos de cobro coactivo", de las cuales 308 se atendieron en soporte electrónico, y 32 se encuentran en proceso de atención.
Trimestre II:
* Se recibieron 378 solicitudes de consultas de la serie documental "Procesos de gestión tributaria", de las cuales 343 se atendieron, y 35 se encuentran en proceso de atención. 
* Se recibieron 111 solicitudes de consultas de la serie documental "Procesos de cobro coactivo", de las cuales 107 se atendieron en soporte físico, y 4 se encuentran en proceso de atención.
* Se recibieron 320 solicitudes en soporte electrónico de consultas de la serie documental "Procesos de cobro coactivo", las cuales todas fueron atendieron.
Trimestre III:
* Se recibieron 361 solicitudes de consultas de la serie documental "Procesos de gestión tributaria", de las cuales 317 se atendieron, y 44 se encuentran en proceso de atención.
*  Se recibieron 984 solicitudes de consultas de la serie documental "Procesos de cobro coactivo", de las cuales 819 se atendieron en soporte físico, y 165 se encuentran en proceso de atención.
* Se recibieron 577 solicitudes en soporte electrónico de consultas de la serie documental "Procesos de cobro coactivo", las cuales todas fueron atendieron.
Trimestre IV:
* Se recibieron 365 solicitudes de consultas de la serie documental "Procesos de gestión tributaria", de las cuales 361 se atendieron, y 4 se encuentran en proceso de atención.
* Se recibieron 654 solicitudes de consultas de la serie documental "Procesos de cobro coactivo", de las cuales 549 se atendieron en soporte físico, y 105 se encuentran en proceso de atención.
* Se recibieron 184 solicitudes en soporte electrónico de consultas de la serie documental "Procesos de cobro coactivo", de las cuales 179 se atendieron, y 5 se encuentran en proceso de atención.</t>
  </si>
  <si>
    <t xml:space="preserve">Trimestre I:
* De la serie Procesos de Gestión Tributaria (PGT) se recibieron 268 solicitudes de consulta requiriendo 2688 expedientes; de las cuales 248 solicitudes fueron atendidas y 20 se encuentra en proceso de atención.
* De la serie Procesos de Cobro Coactivo (PCC) se recibieron 783 solicitudes de consulta de de las cuales 639 fueron atendidas y 144 se encuentran en proceso de atención.
Trimestre II:
* De la serie Procesos de Gestión Tributaria (PGT) se recibieron 201 solicitudes de consulta requiriendo 3508 expedientes; de las cuales 194 solicitudes fueron atendidas y 7 se encuentra en proceso de atención.
* De la serie Procesos de Cobro Coactivo (PCC) se recibieron 875 solicitudes de consulta  de las cuales 871 fueron atendidas y 4 se encuentran en proceso de atención.
Trimestre III:
* De la serie Procesos de Gestión Tributaria (PGT) se recibieron 256 solicitudes de consulta requiriendo 4778 expedientes; de las cuales 250 solicitudes fueron atendidas y 6 se encuentra en proceso de atención.
* De la serie Procesos de Cobro Coactivo (PCC) se recibieron 978 solicitudes de consulta de las cuales 752 fueron atendidas y 266 se encuentran en proceso de atención.
</t>
  </si>
  <si>
    <t>Trimestre I:
* Se realizaron las mesas de trabajo para actualización de la Matriz de caracterización de la gestión documental, con las 76  dependencias de la Entidad.
Trimestre II:
* Se actualiza la Matriz de Caracterización de la Gestión Documental con el seguimiento y acompañamiento a las áreas.
Trimestre III:
Acumulado de inventario documental 1028297 expedientes.
Trimestre IV:
Acumulado de inventario documental 1038228 expedientes.</t>
  </si>
  <si>
    <t>Trimestre I:
* Acumulado de inventario documental 996.055 expedientes.
* 12.644 registros creados en el trimestre.
Trimestre II:
* Acumulado de inventario documental 1.006.679 expedientes.
* 23.268 registros creados en el trimestre.
Trimestre III:
* Acumulado de inventario documental 1.025.240 expedientes.
* 18.561 registros (expedientes) creados en el trimestre.
Trimestre IV:
* Acumulado de inventario documental 1.042.584 expedientes.
* 17.344 registros (expedientes) creados en el trimestre.</t>
  </si>
  <si>
    <t>I trimestre:
Enero: 
* Acumulado de inventario documental 1.046.572 expedientes.</t>
  </si>
  <si>
    <t>I trimestre
Se crearon 16432 expedientes en WCC
II Trimestre
Se crearon 26362 expedientes en WCC
III Trimestre
Se crearon 10995 expedientes en WCC
IV Trimestre
Se crearon 13292 expedientes en WCC</t>
  </si>
  <si>
    <t>Trimestre I: 
*Se actualizo la matriz de caracterización documental con la 76 dependencias de la Entidad.
* Se proyecto recibir 5943 expedientes de la series PROCESOS DE GESTIÓN TRIBUTARIA Y PROCESOS DE COBRO COACTIVO, de los cuales se legalizo recepción de 3500  expedientes.
Trimestre II:
* Se proyectó recibir 11.480 expedientes de las series documentales "Procesos de Gestión Tributaria" y Procesos de Cobro Coactivo" de los cuales se legalizó la recepción de 4.504 expedientes.
Trimestre III:
*Se proyectó recibir 13.432 expedientes de las series documentales "Procesos de Gestión Tributaria" de los cuales se legalizó la recepción de 8.246 expedientes.
Trimestre IV:
*Se proyectó recibir 3.500 expedientes de las series documentales "Procesos de Gestión Tributaria", lo cual se encuentra contemplado en el cronograma respectivo. Se ejecutó la recepción de lotes de las series documentales "Procesos de gestión tributaria" y "Procesos de cobro coactivo", de acuerdo con el cronograma, de los cuales se recibieron 3.474 expedientes de las series documentales "Procesos de Gestión Tributaria" y Procesos de cobro coactivo".</t>
  </si>
  <si>
    <t>Trimestre I:
* De acuerdo con las necesidades de las dependencias productoras de esta documentación, se ejecutó la recepción de lotes de las series documentales "Procesos de gestión tributaria" y "Procesos de cobro coactivo", correspondiente a la recepción de 1.697 (en 102 cajas) y 36 (en 5 cajas) expedientes respectivamente, para un total de 1.733 (en 107 cajas).
Trimestre II:
* De acuerdo con las necesidades de las dependencias productoras de esta documentación, se ejecutó la recepción de expedientes por lotes de las series documentales "Procesos de gestión tributaria" y "Procesos de cobro coactivo", correspondiente a la recepción de 9.643 (en 645 cajas) y 80 (en 11 cajas) expedientes respectivamente, para un total de 9.723 (en 656 cajas). 
Trimestre III:
* De acuerdo con las necesidades de las dependencias productoras de la documentación, se ejecutó la recepción de expedientes por lotes de la serie documental "Procesos de gestión tributaria", correspondiente a la recepción de 8.249 carpetas en 305 cajas.
Trimestre IV:
* De acuerdo con las necesidades de las dependencias productoras de esta documentación, se ejecutó la recepción de expedientes por lotes de las series documentales "Procesos de gestión tributaria y Procesos de Cobro Coactivo", correspondientes a la recepción de 13.436 carpetas.
Nota de la vigencia: se reporta es la cantidad de carpetas recibidas en el periodo.</t>
  </si>
  <si>
    <t xml:space="preserve">Trimestre I:
* Para el I trimestre se recibieron 18.777 carpetas en 955 cajas correspondientes a la serie de Procesos de Gestión Tributaria, ya la diferencia de 21 carpetas de más (inicialmente recibidas 18.756) corresponden a la verificación de los expedientes durante el traslado documental. Resaltando que para este trimestre se tenía proyectado recibir 12.820 carpetas en 642 cajas aproximadamente correspondientes a la serie de Procesos de Gestión Tributaria.
Trimestre II:
* Para el II trimestre se recibieron 1721 carpetas en 69 cajas correspondientes a la serie de Procesos de Gestión Tributaria. Resaltando que para este trimestre se tenía proyectado recibir 5840 carpetas en 292 cajas aproximadamente correspondientes a la serie de Procesos de Gestión Tributaria.
Trimestre III 
*  Para el  III trimestre se recibieron 1412 carpetas en 124  cajas correspondientes a la serie de Procesos de Gestión Tributaria. Resaltando que para este trimestre se tenía proyectado recibir 1566 carpetas en 124 cajas aproximadamente correspondientes a la serie de Procesos de Gestión Tributaria.
Trimestre IV:
*  Para el IV trimestre se recibieron 596 carpetas en 38  cajas correspondientes a la serie de Procesos de Gestión Tributaria. Resaltando que para este trimestre se tenía proyectado recibir 900 carpetas en 49 cajas aproximadamente correspondientes a la serie de Procesos de Gestión Tributaria.
</t>
  </si>
  <si>
    <t>Trimestre I:
* Se elaboro y publico el cronograma de transferencias primarias.
* Se lanzaron los flujos de transferencias primarias.
* No se tenían programadas por cronograma transferencias para este trimestre.
Trimestre II:
* Se elaboró y publicó el cronograma de transferencias primarias para el segundo semestre.
* Se crearon dos carpetas de transferencias primarias realizadas en el primer trimestre.
Trimestre III:
* Se generaron cuatro (4) transferencias primarias identificadas así: N° 613 a 616 de la Oficina de Consolidación Gestión e Investigación, Oficina de Cuentas Corrientes y Devoluciones, Despacho de la Dirección de Impuestos y Oficina de Notificaciones y Documentación Fiscal. 
Trimestre IV:
* Se realizaron cinco (5) transferencias primarias identificadas así: N° 617 a 621 de las dependencias: Subdirección de Gestión Contable de Hacienda, Oficina de Cuentas Corrientes y Devoluciones (2), Oficina de Gestión de Cobro y Subdirección de Gestión Documental.
* Las transferencias no realizadas obedeció a que las dependencias a las que correspondía, no culminaron su proceso de preparación para que se ejecutara la respectiva gestión por parte de la OTSGD.</t>
  </si>
  <si>
    <t>Trimestre I:
* Se elaboró y publicó el cronograma de transferencias primarias. Intranet: http://intranet.shd.gov.co/cronograma-transferencias-documentales-2022. Fecha de correo de publicación por Hacienda al Día 08/02/2022.
* Se activaron los flujos de trabajo en el SGDEA de las transferencias documentales primarias de la vigencia de acuerdo con el cronograma. 
* Se realizaron tres (3) transferencias primarias identificadas así: N° 622 (Subdirección de Banca Multilateral y Operaciones), N° 623 (Oficina de Gestión de Pagos) y N° 624 (Oficina de Gestión de Cobro). Programadas para el año 11 dependencias para transferencias, programadas para el trimestre 3.
Trimestre II:
* Se realizaron las siguientes transferencias: No. 625 (Subdirección de Banca Multilateral y Operaciones), No. 626 (Dirección de Gestión Corporativa), No. 627 (Oficina de Gestión de Cobro), No. 628 (Subdirección Administrativa y Financiera), No. 629 (Oficina de Gestión de Cobro), No. 630 (Oficina de Gestión de Ingresos). No. 631 (pendiente de radicar acta en julio – Subdirección de Financiamiento con Otras Entidades). No. 632 (Oficina de Gestión de Cobro). Nota: 5 de acuerdo con el cronograma (No. 625, No. 627, No. 629, No. 630, No. 632) y las demás fueron a solicitud. 
Trimestre III:
* Se realizaron las siguientes transferencias primarias: No. 633 (OFICINA DE ANÁLISIS Y CONTROL DE RIESGO), No. 634 a No. 636 y No. 641 (OFICINA DE GESTION DE COBRO), No. 637 (SUBDIRECCION DE GESTION DOCUMENTAL), No. 638 (DESPACHO DEL DIRECTOR JURIDICO), No. 639 (OFICINA DE CONTROL DISCIPLINARIO INTERNO), No. 640 (SUBDIRECCION ADMINISTRATIVA Y FINANCIERA) y No. 642 (SUBDIRECCION DE ASUNTOS CONTRACTUALES). De estas, las No. 633, 640 y 642 fueron a solicitud de las dependencias (es decir, 3). Y el resto, es decir, 7 fueron por cronograma de la vigencia. En relación con la No. 631 (se encuentra aún en proceso de ajuste de observaciones – Subdirección de Financiamiento con Otras Entidades).
Trimestre IV:
* Se realizaron  5 transferencias primarias en este trimestre, de las cuales 1 estaba programada (No. 644) y 4 (No. 631, No. 643, No. 645 y No. 646) fueron por solicitud.</t>
  </si>
  <si>
    <t>Trimestre I
* Se realiza la transferencia No. 647 correspondiente a la Subdirección de Asuntos Contractuales  a solicitud de la dependencia.
* Se realiza la Transferencia 648 de la Oficina de Consolidación - Transferencia 649 del Despacho del Secretario Distrital de Hacienda.
Trimestre II
* Se realiza Transferencia Primaria 650 de la Subdirección de Asuntos Contractuales. * Se realiza Transferencia Primaria 651 Oficina de  Gestión de Cobro- Transferencia 652 Oficina de Control Interno- Transferencia 653  Oficina de Control Recaudo Tributario- Transferencia 654 Despacho del Director Jurídico.
Trimestre III
        Se realizan Transferencia 655 de la Oficina de Gestión de Ingresos - Transferencia 656 de la Subdirección Financiera
Se realiza Transferencia 657 Oficina Gestión de Cobro- Transferencia 658 Oficina de Control de Recaudo Tributario - Trasnsferencia 659 Oficina de Gestión de Cobro.
Se realiza Transferencia 660 Despacho del Subsecretario Técnico- Transferencia 661 Oficina de Control de Recaudo Tributario.
Trimestre IV
Se realiza Transferencia Primaria 662 y 663 de la Subdirección de Asuntos Contractuales.
Se realiza Transferencia Primaria 664 y 665 Oficina Control de Recaudo Tributario.</t>
  </si>
  <si>
    <r>
      <t>Trimestre I:
* No se tenían programadas por cronograma transferencias primarias para este trimestre, por lo cual no se actualizaron registros.
Trimestre III:
* Se actualizaron 955 expedientes correspondientes a las 4 transferencias realizadas en este trimestre.
Trimestre IV:
* Se actu</t>
    </r>
    <r>
      <rPr>
        <sz val="14"/>
        <rFont val="Times New Roman"/>
        <family val="1"/>
      </rPr>
      <t>alizaron 2.640</t>
    </r>
    <r>
      <rPr>
        <sz val="14"/>
        <color theme="1"/>
        <rFont val="Times New Roman"/>
        <family val="1"/>
      </rPr>
      <t xml:space="preserve"> carpetas correspondientes a las </t>
    </r>
    <r>
      <rPr>
        <sz val="14"/>
        <rFont val="Times New Roman"/>
        <family val="1"/>
      </rPr>
      <t>5 transferencias realizadas en este trimestre.</t>
    </r>
  </si>
  <si>
    <t>Trimestre I:
* Se actualizaron 841 carpetas correspondientes a las 3 transferencias realizadas en este trimestre.
Trimestre II:
* Se actualizaron 1.756 carpetas correspondientes a las 7 transferencias realizadas en este trimestre. 
Trimestre III:
* De las 10 transferencias primarias realizadas en este trimestre, se actualizó en el inventario documental del Archivo Central en el SGDEA WCC con el ingreso de los datos correspondientes a 191 cajas con 1.804 carpetas.
Trimestre IV:
* De las 5 transferencias primarias realizadas en este trimestre, se actualizó en el inventario documental del Archivo Central en el SGDEA WCC con el ingreso de los datos correspondientes a 134 cajas con 1.244 carpetas.</t>
  </si>
  <si>
    <t>* Debido a que se realizó la migración del Aplicativo SGDA, no se pudo terminar la actualización de registros de transferencia , por tal razón no se creo carpeta quedo pendiente, por tal razón la diferencia con las transferencias realizadas.</t>
  </si>
  <si>
    <t>Trimestre III:
Para este periodo no se reporta cantidad, debido a que en el mismo se están haciendo ajustes a las carpetas reportadas en los dos trimestres anteriores.</t>
  </si>
  <si>
    <t xml:space="preserve">Trimeste I
El equipo técnico inicio con la organización y descripción de la serie Devoluciones y Compensaciones de acuerdo a la Norma ISAD (G), en el Formato Analítico 120-F.51. </t>
  </si>
  <si>
    <t xml:space="preserve">Trimestre I: 
*Este programa inicia el ultimo trimestre.
Trimestre IV:
Se incluye en el Plan de trasferencias secundarias la aplicación de TRD.
</t>
  </si>
  <si>
    <t>Trimestre I:
* Debido a la migración de la aplicación WCC de versión de JAVA, no ha sido posible realizar la migración los registros de acuerdo con los periodos de la TRD.
Trimestre II:
* Debido a la migración de la aplicación WCC de versión de JAVA, no ha sido posible realizar la migración los registros de acuerdo con los periodos de la TRD.
Trimestre III:
* No se reporta actividad en este periodo.
Trimestre IV:
* Se culminó la migración de la versión de la aplicación del WCC.</t>
  </si>
  <si>
    <t>Trimestre III:
No se reporta valor en este trimestre, ya que el indicador está asociado a una actividad que fue reportada como cumplida en el II trimestre de la vigencia.</t>
  </si>
  <si>
    <t xml:space="preserve">Trimestre I
</t>
  </si>
  <si>
    <t>Trimestre I:
* Se solicito el ajuste al índice electrónico del SGDEA y se presento al equipo de trabajo para su implementación.
*Los indicadores reportados, se ajustaran una ves se tenga el desarrollo que se genera desde BOGDATA para el modulo de correspondencia -CRM.
* Se identificaron los ajustes que requieren los perfiles de las series documentales  para el cargue de documento electrónico.
Trimestre II:
* Se gestionaron 51.773 comunicaciones Externas Recibidas
Trimestre III:
*Se gestionaron 74.078 comunicaciones Externas Recibidas, 35.405 Comunicaciones Externas enviadas y 5.158 Comunicaciones Internas Enviadas.
Trimestre IV:
* Se gestionaron 76.144 comunicaciones Externas Recibidas, 42.029 Comunicaciones Externas enviadas y 6.509 Comunicaciones Internas Enviadas.</t>
  </si>
  <si>
    <t>Trimestre I:
* Se gestionaron 86.869 comunicaciones oficiales externas recibidas, 46.216 comunicaciones oficiales externas enviadas y 7.772 comunicaciones oficiales internas enviadas. 
Trimestre II:
* Se gestionaron 101.499 comunicaciones oficiales externas recibidas, 47.952 comunicaciones oficiales externas enviadas y 9.450 comunicaciones oficiales internas enviadas. 
Trimestre III:
* Se gestionaron 105.150 comunicaciones oficiales externas recibidas, 87.511 comunicaciones oficiales externas enviadas y 10.887 comunicaciones oficiales internas enviadas.
Trimestre IV:
* Se gestionaron 75.288 comunicaciones oficiales externas recibidas, 79.069 comunicaciones oficiales externas enviadas y 11.507 comunicaciones oficiales internas enviadas.
Nota de la vigencia: se reportó la cantidad de CER radicadas en la vigencia.</t>
  </si>
  <si>
    <t>El proceso hizo una nueva revisión interna sobre los indicadores asociados a correspondencia, y este fue sustituido por el de "Comunicaciones oficiales externas recibidas identificadas en estado en oficina sin imágenes".</t>
  </si>
  <si>
    <t>Indicador cambia para la vigencia 2024</t>
  </si>
  <si>
    <t>Trimestre II:
*Se gestionaron 27.769 Comunicaciones Externas enviadas y 2.621 Comunicaciones Internas Enviadas.
Trimestre III:
*Se gestionaron 74.078 comunicaciones Externas Recibidas, 35.405 Comunicaciones Externas enviadas y 5.158 Comunicaciones Internas Enviadas.
Trimestre IV:
* *Se gestionaron 76.144 comunicaciones Externas Recibidas, 42.029 Comunicaciones Externas enviadas y 6.509 Comunicaciones Internas Enviadas.</t>
  </si>
  <si>
    <t>Trimestre I:
* Se gestionaron 86869 comunicaciones oficiales externas recibidas, 46216 comunicaciones oficiales externas enviadas y 7772 comunicaciones oficiales internas enviadas. 
Trimestre II:
* Se gestionaron 101.499 comunicaciones oficiales externas recibidas, 47.952 comunicaciones oficiales externas enviadas y 9.450 comunicaciones oficiales internas enviadas. 
Trimestre III:
* Se gestionaron 105.150 comunicaciones oficiales externas recibidas, 87.511 comunicaciones oficiales externas enviadas y 10.887 comunicaciones oficiales internas enviadas.
Trimestre IV:
* Se gestionaron 75.288 comunicaciones oficiales externas recibidas, 79.069 comunicaciones oficiales externas enviadas y 11.507 comunicaciones oficiales internas enviadas.
Nota de la vigencia: se reportó la cantidad de CEE radicadas en la vigencia.</t>
  </si>
  <si>
    <t>El proceso hizo una nueva revisión interna sobre los indicadores asociados a correspondencia, y este fue sustituido por "Comunicaciones oficiales externas enviadas identificadas en estado en entregado sin imágenes".</t>
  </si>
  <si>
    <t>Trimestre I
Se configuraron 104 usuarios en SGDEA- WCC
Trimestre II
Se configuraron 109 usuarios en SGDEA-WCC
Trimestre III
Se configuraron 176 usuarios en SGDEA- WCC
Trimestre IV
Se configuraron 128  usuarios en SGDEA- WCC</t>
  </si>
  <si>
    <t>Trimestre I
Se configuraron 489 usuarios en CRM
Trimestre II
Se configuraron 147 usuarios en CRM
Trimestre III
Se configuraron 317 usuarios en CRM
Trimestre IV
Trimestre I
Se configuraron 217  usuarios en CRM</t>
  </si>
  <si>
    <t>5% MENSUAL</t>
  </si>
  <si>
    <t>Trimestre II:
En el trimestre se radicaron 73.420 CER por parte del contratista de los cuales 242 fueron sin imágenes, distribuidas así:       
1) Abril: 23.780 CER total radicadas de las cuales 134 fueron sin imágenes.
2) Mayo: 26.023 CER total radicadas de las cuales 62 fueron sin imágenes.
3) Junio: 23.617 CER total radicadas de las cuales 46 fueron sin imágenes.   
Este indicador se hizo con respecto al total de los radicados gestionados en el trimestre, es decir, que es un promedio ponderado de los 3 informes elaborados.     
Los informes y reportes realizados se pueden ver en la siguiente referencia:                https://shdgov.sharepoint.com/:f:/s/SubdireccindeGestinDocumental/ErXf9y4MskhGpIlFtAFqYW4BwGv-AEUgj3k-qwNu61jJzQ?e=4xnx39
Trimestre III:
En el trimestre se radicaron 64.883 CER por parte del contratista de los cuales 23 fueron sin imágenes, distribuidas así: 
1) Julio: 22.039 CER total radicadas de las cuales 7 fueron sin imágenes.
2) Agosto: 20.874 CER total radicadas de las cuales 8 fueron sin imágenes.
3) Septiembre: 21.970 CER total radicadas de las cuales 8 fueron sin imágenes. 
Este indicador se hizo con respecto al total de los radicados gestionados en el trimestre, es decir, que es un promedio ponderado de los 3 informes elaborados. 
Los informes y reportes realizados se pueden ver en la siguiente referencia: https://shdgov.sharepoint.com/:f:/s/SubdireccindeGestinDocumental/ErXf9y4MskhGpIlFtAFqYW4BwGv-AEUgj3k-qwNu61jJzQ?e=4xnx39
Trimestre IV:
En el trimestre se radicaron 60.924 CER por parte del contratista de los cuales 37  fueron sin imágenes, distribuidas así: 
1) Octubre: 20.031 CER total radicadas de las cuales 13 fueron sin imágenes.
2) noviembre:21.602 CER total radicadas de las cuales 2 fueron sin imágenes.
3) Diciembre: 19.291 CER total radicadas de las cuales 22 fueron sin imágenes. 
Este indicador se hizo con respecto al total de los radicados gestionados en el trimestre, es decir, que es un promedio ponderado de los 3 informes elaborados. 
Los informes y reportes realizados se pueden ver en la siguiente referencia: https://shdgov.sharepoint.com/:f:/s/SubdireccindeGestinDocumental/ErXf9y4MskhGpIlFtAFqYW4BwGv-AEUgj3k-qwNu61jJzQ?e=4xnx39</t>
  </si>
  <si>
    <t xml:space="preserve">Trimestre II:
En el trimestre se gestionaron 34.616 radicados de CEE por parte del contratista de los cuales 122 fueron sin imágenes, distribuidos así:       
1) Abril: 8.762 CEE total gestionadas de las cuales 110 radicados fueron sin imágenes.
2) Mayo: 11.878 CEE total gestionadas de las cuales 6 radicados fueron sin imágenes.
3) Junio: 13.976 CEE total gestionadas de las cuales 6 radicados fueron sin imágenes.   
Este indicador se hizo con respecto al total de los radicados gestionados en el trimestre, es decir, que es un promedio ponderado de los 3 informes elaborados.     
Los informes y reportes realizados se pueden ver en la siguiente referencia:                https://shdgov.sharepoint.com/:f:/s/SubdireccindeGestinDocumental/ErXf9y4MskhGpIlFtAFqYW4BwGv-AEUgj3k-qwNu61jJzQ?e=4xnx39
Trimestre III:
En el trimestre se gestionaron 48.557 radicados de CEE por parte del contratista de los cuales 90 fueron sin imágenes, distribuidos así:    
1) Julio: 11.281 CEE total gestionadas de las cuales 5 radicados fueron sin imágenes.
2) Agosto: 15.960 CEE total gestionadas de las cuales 11 radicados fueron sin imágenes.
3) Septiembre: 21.316 CEE total gestionadas de las cuales 74 radicados fueron sin imágenes.
Este indicador se hizo con respecto al total de los radicados gestionados en el trimestre, es decir, que es un promedio ponderado de los 3 informes elaborados. Los informes y reportes realizados se pueden ver en la siguiente referencia:
https://shdgov.sharepoint.com/:f:/s/SubdireccindeGestinDocumental/ErXf9y4MskhGpIlFtAFqYW4BwGv-AEUgj3k-qwNu61jJzQ?e=2F03pz
Trimestre IV
En el cuarto trimestre se gestionaron 56.362 radicados de CEE por parte del contratista de los cuales 142 fueron sin imágenes, distribuidos así:    
1) Octubre: 18.719 CEE total gestionadas de las cuales 56 radicados fueron sin imágenes.
2) Noviembre: 18.655 CEE total gestionadas de las cuales 27 radicados fueron sin imágenes.
3) Diciembre: 18.988 CEE total gestionadas de las cuales 59 radicados fueron sin imágenes.
Este indicador se hizo con respecto al total de los radicados gestionados en el trimestre, es decir, que es un promedio ponderado de los 3 informes elaborados. Los informes y reportes realizados se pueden ver en la siguiente referencia:
https://shdgov.sharepoint.com/:f:/s/SubdireccindeGestinDocumental/ErXf9y4MskhGpIlFtAFqYW4BwGv-AEUgj3k-qwNu61jJzQ?e=2F03pz
</t>
  </si>
  <si>
    <t>CER con gestion tardia de cargue de imágenes</t>
  </si>
  <si>
    <t>Trimestre I:
* Para las estrategias comunicativas se envío correo electrónico a la Oficina Asesora de Comunicaciones para la publicación del procedimiento de digitalización.
* Se envío el memorando a la subdirección de talento humano para articulación del programa de capacitación con el PIC.
* Se elaboro el cronograma de capacitaciones.
* Se capacitaron 101 funcionarios en las sesiones programadas.
Trimestre II:
* Se capacitaron a la fecha 415 servidores en las temáticas establecidas para la vigencia en 19 sesiones programadas.
Trimestre III:
* Se capacitaron a la fecha 470 servidores en las temáticas establecidas para la vigencia en 37 sesiones programadas.
Trimestre IV:
* Se capacitaron a la fecha 40 servidores en las temáticas establecidas para la vigencia en 4 sesiones programadas en Gestión Documental física y electrónica.
* Se capacitaron 328 servidores de la Entidad, en relación con el aplicativo de SAP - CRM.</t>
  </si>
  <si>
    <t>Trimestre I:
* El 15/02/2022 se llevó a cabo inducción sobre el procedimiento 120-P-03 Digitalización a funcionarios de la OOSGD vinculados al mismo, y a funcionarios de nuevo ingreso de dicha dependencia.
* El 16/02/2022 se llevó a cabo capacitación sobre Digitalización y Control de Calidad a funcionarios de la OOSGD vinculados al mismo.
* 167 funcionarios capacitados en "*Inducción General Gestión Documental y Manejo de documento electrónico".
* 66 funcionarios capacitados en inducción y reinducción en manejo del SGDEA.
* El 30/03/2021 se llevó a cabo socialización sobre Transferencias de documentos electrónicos de archivo.
* El 31/03/2021 se llevó a cabo socialización sobre Sistema Integrado de Conservación - SIC, incluyendo aspectos de Conservación Documental y Preservación Digital a Largo Plazo.
* Se capacitaron 181 servidores de la Entidad, en relación con el aplicativo de SAP – CRM Correspondencia.
Trimestre II:
* El 06/04/2022 se capacitaron 14 funcionarios del equipo de Digitalización sobre Adobe PRO DC. Nota: Las capacitaciones sobre Calidad y Cargue de Documentos en el SGDEA y la Validación de Declaraciones Tributarias estaban programadas inicialmente para el II Trimestre, pero por la contingencia de Renta Básica se reprogramaron para ejecutarse durante el III Trimestre de la presente vigencia. 
* 491 funcionarios capacitados en 47 sesiones en "*Inducción General Gestión Documental y Manejo de documento electrónico". 
* 53 funcionarios capacitados en 4 sesiones en inducción y reinducción en manejo del SGDEA. 
* Se capacitaron 239 servidores de la Entidad, en relación con el aplicativo de SAP – CRM Correspondencia. Se ejecutaron las 17 capacitaciones programadas.
Trimestre III:
* Se actualizó en septiembre, el Programa de Capacitación de Gestión Documental de la vigencia 2022, de acuerdo con las necesidades de ajuste producto de la ejecución del mismo por parte de la Oficina de Operación del Sistema de Gestión Documental y Oficina Técnica del Sistema de Gestión Documental.
* Para el periodo se encontraban programadas 2 capacitaciones, relacionadas con el procedimiento 120-P-03 de Digitalización y sobre Digitalización de Declaraciones Tributarias. Sin embargo, las mismas no pudieron llevarse a cabo por la contingencia de Renta Básica presentada y el apoyo sostenido al contratista de correspondencia por parte de funcionarios de la OOSGD.
* 346 funcionarios capacitados en 23 sesiones en "*Inducción General Gestión Documental y Manejo de documento electrónico".
* 18 funcionarios capacitados en 1 sesión en inducción y reinducción en manejo del SGDEA.
* Se capacitaron 175 servidores de la Entidad, en relación con el manejo y gestión del aplicativo SAP – CRM Correspondencia y se ejecutaron las 11 capacitaciones programadas para el periodo reportado.
Trimestre IV:
* Se realizaron mesas de trabajo internas para la elaboración del Programa de Capacitación de Gestión Documental de la vigencia 2023, además teniéndose presente la acción asociada al plan de acción de la Entidad.
* 10 funcionarios capacitados en 1 sesión programadas en temas de Digitalización (estaban programadas dos sesiones que se ejecutaron en la misma sesión).
* 21 funcionarios capacitados en 2 sesiones en "Inducción General Gestión Documental y Manejo de documento electrónico". Sesión por demanda.
* 6 funcionarios capacitados en 2 sesiones en inducción y reinducción en manejo del SGDEA. Sesión por demanda.
* Se capacitaron 180 servidores de la entidad en relación con el manejo y gestión de los 3 módulos de Correspondencia del aplicativo SAP–CRM. De acuerdo con el Cronograma de Capacitaciones 2022, se programaron 9 capacitaciones para ese periodo y se ejecutaron 13, esto a razón que en el III trimestre se reprogramaron 3, y se ejecutó 1 con base a las necesidades de las áreas.</t>
  </si>
  <si>
    <t>Trimestre II:
En este trimestre se ejecutaron las 3 sesiones que se habían solicitado reprogramar de la temática: *Inducción General Gestión Documental – CPR-120
*Manejo de documento electrónico..
Trimestre III:
Se ejecutaron 5 capacitaciones a demanda, y se tuvo que reprogramar una de las planificadas para septiembre. De acuerdo con descripción de seguimiento de septiembre de la actividad PE08-22 4. 
Trimestre IV
Diciembre:
No se realizaron jornadas de capacitación en SAP-CRM, teniendo en cuenta que el cronograma finalizó en el mes de noviembre.
** Manejo Sistema de Gestión Documental Electrónica de Archivos – SGDEA – WCC. – Inventario documental: 1 sesión ejecutadas por demanda con 8 funcionarios capacitados.</t>
  </si>
  <si>
    <t>Trimestre I:
En enero se recibieron 4 solicitudes de publicación así:
*Respuestas a PQRS sin datos de contacto
*Publicación de Inventarios documentales 
*Publicación cronograma de transferencias primarias
*Publicación registro de PQRS devueltas Diciembre 2022
En febrero se recibieron 5 solicitudes de publicación así: 
*Publicación registro de PQRS devueltas enero 2023
* 2 solicitudes de publicación de Respuestas a PQRS sin datos de contacto
*Publicación metodología seguimiento PINAR 2022
*Publicación metodología seguimiento PINAR 2023
En marzo se recibieron 6 solicitudes de publicación así:
*4 solicitudes de publicación de Respuestas a PQRS sin datos de contacto
*Publicación registro de PQRS devueltas febrero 2023
*Ajuste en los documentos de la metodología de seguimiento PINAR 2022
En total 15 solicitudes recibidas a las cuales se les dió respuesta
Trimestre II:
En abril se recibieron 3 solicitudes de publicación así: 
*Publicación registro de PQRS devueltas marzo 2023
*Solicitud de publicación de Respuestas a PQRS sin datos de contacto
*Creación de las siguientes páginas en el Sistema de Gestión Documental:
-Modelo de requisitos para la gestión de documentos electrónicos
-Tablas de control de acceso
En mayo se recibieron 8 solicitudes de publicación así: 
*4 solicitudes de publicación de Respuestas a PQRS sin datos de contacto
*3 solicitudes de publicación de la metodología seguimiento PINAR 2023
*Publicación registro de PQRS devueltas abril 2023
En junio se recibieron 5 solicitudes de publicación así: 
*4 solicitudes de publicación de Respuestas a PQRS sin datos de contacto
*Publicación registro de PQRS devueltas mayo 2023
En total 16 solicitudes recibidas a las cuales se les dió respuesta
Trimestre III
Septiembre:
•	Se gestionó publicación por canales externos (sede electrónica y redes sociales) sobre novedad en los horarios de atención en ventanillas de correspondencia el 13/09/2023
•	Se realizó publicación de 41 respuestas a PQRS sin datos de contacto en la sede electrónica
•	Se actualizó la información referente a los puntos de atención escrita - radicación de correspondencia en la sede electrónica
•	Se realizó publicación del registro de devoluciones con respuesta devuelta de agosto / 2023
•	Se realizó solicitud de Enrolamiento en Google Analytics para la Secretaría Distrital de Hacienda en el marco del proyecto del tablero de control de correspondencia
•	Se realizó ajuste en la página de consulta de radicados en la sede electrónica por solicitud de la Oficina asesora de comunicaciones y en el marco del proyecto del tablero de control de correspondencia
•	Se gestionó la creación de botón (acceso directo) en la página de inicio de la Sede Electrónica de la SDH para la consulta de radicados de correspondencia por parte de los ciudadanos
•	Se realizó la verificación del tráfico de la página de consulta de radicados en la sede electrónica en el marco del proyecto del tablero de control de correspondencia.
Trimestre IV
Diciembre:
•Se realizó el reporte del esquema de publicaciones en la sede electrónica a corte 30/11/2023 relacionadas con el proceso de Gestión Documental en el marco de lo estipulado en la Ley de transparencia y acceso a la información pública
*Se realizó publicación de 9 respuestas a PQRS sin datos de contacto en la sede electrónica
*Se realizó la Publicación del registro de PQRS con respuesta devuelta -  noviembre 2023</t>
  </si>
  <si>
    <t>Avance y cumplimiento PINAR 2024</t>
  </si>
  <si>
    <t>El seguimiento al avance y cumplimiento del PINAR se realiza sobre la base de la cantidad de actividades programadas sobre las ejecutadas en el periodo, lo cual se acompaña del análisis cualitativo periódico de cada una, así como de los indicadores respectivos.</t>
  </si>
  <si>
    <t>Total</t>
  </si>
  <si>
    <t>Meta</t>
  </si>
  <si>
    <t>Alcanz.</t>
  </si>
  <si>
    <t>Act. prog.</t>
  </si>
  <si>
    <t>Total Programado</t>
  </si>
  <si>
    <t>Act. eject.</t>
  </si>
  <si>
    <t>Total ejecutado</t>
  </si>
  <si>
    <t>Código</t>
  </si>
  <si>
    <t>Título</t>
  </si>
  <si>
    <t>Versión</t>
  </si>
  <si>
    <t>Vigencia</t>
  </si>
  <si>
    <t>Dependencia</t>
  </si>
  <si>
    <t>Procedimiento</t>
  </si>
  <si>
    <t>Observaciones</t>
  </si>
  <si>
    <t>120-F.23</t>
  </si>
  <si>
    <t>BANCO TERMINOLOGICO DE SERIES SUBSERIES Y TIPOS DOCUMENTALES</t>
  </si>
  <si>
    <t>FORMATO</t>
  </si>
  <si>
    <t>120-P-01</t>
  </si>
  <si>
    <t>Incluir en procedimiento.</t>
  </si>
  <si>
    <t>120-F.27</t>
  </si>
  <si>
    <t>DIAGNÓSTICO DE DOCUMENTOS ELECTRÓNICOS</t>
  </si>
  <si>
    <t>120-F.28</t>
  </si>
  <si>
    <t>CATALOGO DE METADATOS</t>
  </si>
  <si>
    <t>120-G-04</t>
  </si>
  <si>
    <t>GUÍA PARA LA RECONSTRUCCIÓN DE EXPEDIENTES O DOCUMENTOS TRIBUTARIOS EXTRAVIADOS</t>
  </si>
  <si>
    <t>GUIA</t>
  </si>
  <si>
    <t>120-P-05</t>
  </si>
  <si>
    <t>Actualización (ser transversal)</t>
  </si>
  <si>
    <t>PLANEACIÓN GESTIÓN DOCUMENTAL</t>
  </si>
  <si>
    <t>PROCEDIMIENTO</t>
  </si>
  <si>
    <t>SGD/OTSGD/OOSGD</t>
  </si>
  <si>
    <t>120-P-02</t>
  </si>
  <si>
    <t>ADMINISTRACIÓN DE COMUNICACIONES OFICIALES</t>
  </si>
  <si>
    <t>120-P-03</t>
  </si>
  <si>
    <t>DIGITALIZACIÓN</t>
  </si>
  <si>
    <t>120-P-12</t>
  </si>
  <si>
    <t>PRODUCCIÓN DOCUMENTAL</t>
  </si>
  <si>
    <t>Creación</t>
  </si>
  <si>
    <t>Seguimientos: 0
Acompañamientos: 44</t>
  </si>
  <si>
    <t>III Trimestre</t>
  </si>
  <si>
    <t>Durante el tercer trimestre se ublica en migema la guia de reconstruccion y se solicita socializar los formatos f 52, f 53, f55.
Los formatos f 09 y f 10, se solicito devolver por ajuses solicitados por la Subsecretaria.</t>
  </si>
  <si>
    <t>En el trimestre se ejecutaron las siguientes actividades conforme lo establecido en el cronograma:
3.3 Contactar el gestor de calidad de cada una de las áreas y programar mesas de trabajo para socializar el proceso que se va a llevar a cabo con la normalización de formatos.</t>
  </si>
  <si>
    <t>Documentos digitalizados: 195.276
Documentos proyectados: 608.662</t>
  </si>
  <si>
    <t>Para el trimestre se indexaron 96.337 documentos en el SGDEA</t>
  </si>
  <si>
    <t>Cantidad de documentos: 99.064</t>
  </si>
  <si>
    <t>No se genero identifico actualización</t>
  </si>
  <si>
    <t>El 25 de septiembre de 2024 se radicó la comunicación: Remisión ajustes actualización 3 - Tablas de Retención Documental - TRD de la Secretaría Distrital de Hacienda de Bogotá, bajo Decreto 834 de 2018 en la Dirección Distrital Archivo de Bogotá con radicado 2024EE341873O1, recibido con radicado 1-2024-36778.2</t>
  </si>
  <si>
    <t>El cronograma se elaboró en el II trimestre por dependencias y se encuentra en ejecución.</t>
  </si>
  <si>
    <t>Durante el III trimestre se realizaron  31  mesas de trabajo de actualización de TRD, según cronograma y 6 mesas adicionales.
Las actas del mes de septiembre se encuentran en proceso de elaboración, una vez se cuente con la versión preliminar se realizará el cargue.</t>
  </si>
  <si>
    <t>Durante el III trimestre se actualizaron 18 TRD y se actualizó el Cuadro de Clasificación Documental teniendo en cuenta las versiones preliminares de TRD.
Las TRD validadas en el mes de septiembre se encuentran en proceso de ajustes, una vez se cuente con la versión preliminar en PDF se realizará el cargue.</t>
  </si>
  <si>
    <t xml:space="preserve">Se realizaron 38 solicitudes, 24 digitales y 14 fisicos. Del total 30 fueron certificados nuevos y 8 como reposición. </t>
  </si>
  <si>
    <t>Cantidad de documentos con estampado y marca de agua: 121.411</t>
  </si>
  <si>
    <t>cantidad de dependencias en donde se identifico implementación de correo electrónico certificado: 0</t>
  </si>
  <si>
    <t>"Total Certificados de Comunicación Electrónica consumidos: 68179
Entregados: 66020
Rebotó: 1628
Expiró: 531"</t>
  </si>
  <si>
    <t xml:space="preserve">286 Cajas solicitadas al tercero 
267 Cajas entregadas en custodia  
404 Cantidad cajas devueltas     </t>
  </si>
  <si>
    <t>OOSGD Carpetas solicitadas en préstamo:137</t>
  </si>
  <si>
    <t>META:
Cajas por organizar:	9.243
Carpetas por organizar:	281.360
Documentos por organizar:	1.837.833</t>
  </si>
  <si>
    <t>EJECUTADO:
Cajas por organizar: 299	 = 3%
Carpetas por organizar: 32.494 = 12%
Documentos por organizar: 257.490 = 14%</t>
  </si>
  <si>
    <t>Carpetas recibidas:250
Carpetas Programadas:550</t>
  </si>
  <si>
    <t xml:space="preserve">
Cantidad de consultas: 274
cantidad de carpetas prestadas:1455</t>
  </si>
  <si>
    <t>"Cantidad de carpetas creadas: 5.381"</t>
  </si>
  <si>
    <t>8 Trasferencias primarias legalizadas.</t>
  </si>
  <si>
    <t>1479  carpetas intervenidas</t>
  </si>
  <si>
    <t>Se gestionan  56 Tickets para un total de 135 usuarios</t>
  </si>
  <si>
    <t>Se reportaron 11 incidentes de CRM y uno de BO, para un total de 12 incidentes durante el tercer trimestre</t>
  </si>
  <si>
    <t>Para el tercer trimestre no se registraron nuevas mejoras</t>
  </si>
  <si>
    <t>Se corrigieron 1740 registros</t>
  </si>
  <si>
    <t>Se realiza actualización serie: ADMINISTRACION DE SISTEMAS DE INFORMACIÓN, se crean los perfiles Informes de Evaluación del Sistema de Control Interno y Informes de Evaluación por Dependencias</t>
  </si>
  <si>
    <t>se crea metadato Código y Nombre Entidad serie ADMINISTRACION DE SISTEMAS DE INFORMACIÓN</t>
  </si>
  <si>
    <t>"OTSGD: 2
OOSGD: 6"</t>
  </si>
  <si>
    <t>Capacitación de *Inducción General Gestión Documental
*Manejo de documento electrónico: 20 Dependencias 235 funcionarios.
Capacitaciones sobre SAP-CRM Correspondencia se realizaron 
7 capacitaciones
555 funcionarios capacitados</t>
  </si>
  <si>
    <t>Se realizaron 174 Solicitudes con 446 usuarios configurados en SAP-CRM</t>
  </si>
  <si>
    <t>Trimestre I:
la guía de reconstrucción de expedientes inicia su proceso en migema, se realiza observaciones por parte de la Oficina de Planeacion y se inicia con los cambios solicitados.
Trimestre II
Durante el segundo Trimestre, se realizaron los ajustes indicados por la OAP a la guia de reconstrucción de expedientes 120-G-04, F-52, F-53, F-55, y 120-P05, los cuales pasaron flujo de aprobación al Director de Gestión Corporativa.
Asi mismo se solicito ajuste al formato 120- F-09 y 120-F-10 los cuales se encuentra en proceso de validación por la OAP.
Frente a las guias de correspondencia se actualizó la guia de la Subdirecciòn Adiministrativa y Financiera.
Trimesttre III
Durante el tercer trimestre se ublica en migema la guia de reconstruccion y se solicita socializar los formatos f 52, f 53, f55.
Los formatos f 09 y f 10, se solicito devolver por ajuses solicitados por la Subsecretaria.</t>
  </si>
  <si>
    <t>Trimestre I, II y III
Se adelanta la generación del Diagnóstico integral de la Gestión Documental y Administración de Archivos, de acuerdo con lo requerido por el Acuerdo 001 de 2024</t>
  </si>
  <si>
    <t>Trimestre I:
Dando continuidad al cronograma, actividades 2.2 y 2.3:
*Se adelanto una sesion para identificar los metadatos obligatorios en los formatos de manual de estilo.
*Se reviso la propuesta de formatos de manual de estilo con la jefatura de la OOSGD.
*Se presento la propuesta de los formatos de manual de estilo a la Oficina de Comunicaciones. 
Trimestre II
En el trimestre se ejecutaron las siguientes actividades conforme lo establecido en el cronograma:
2.1. Designar el responsable para identificar en la matriz de documentos vitales y esenciales, las formas y formularios que deben ser normalizados en cada dependencia.
3.1. Definir línea de trabajo que se va a adelantar en cada una de las áreas.
3.2. Socializar con los profesionales que intervienen en la matriz de caracterización, los formatos que deben normalizarse por área conforme a lo identificado en la matriz de documentos vitales y esenciales. Así como los metadatos mínimos que deben contener los formatos a normalizar.
De igual forma se hizo seguimiento a la actividad:
1.6. Adelantar la actualización de los documentos publicados   en el SGC con la inclusión del etiquetado de acceso a la información de acuerdo con índice de información clasificada y reservada.
Trimestre III
En el trimestre se ejecutaron las siguientes actividades conforme lo establecido en el cronograma:
3.3 Contactar el gestor de calidad de cada una de las áreas y programar mesas de trabajo para socializar el proceso que se va a llevar a cabo con la normalización de formatos.</t>
  </si>
  <si>
    <t xml:space="preserve">Trimestre I:
* Se generó el Plan de digitalización de acuerdo con la información brindada por las dependencias. En el periodo se digitalizaron 119,721 documentos. 
Trimestre II:
* Se generó el Plan de digitalización de acuerdo con la información brindada por las dependencias. En el periodo se digitalizaron 151,881 documentos. 
Trimestre III:
Trimestre I:
* Se generó el Plan de digitalización de acuerdo con la información brindada por las dependencias. En el periodo se digitalizaron 195,276 documentos. </t>
  </si>
  <si>
    <t>Trimestre I:
* Se indexaron 119,721 documentos.
Trimestre II:
* Se indexaron 151,881 documentos.
Trimestre III
* Se indexaron 195,276 documentos.</t>
  </si>
  <si>
    <t>Trimestre I, II, III
Se trabaja en reporte identificando la data en WCC, del inventario total de carpetas creadas, se va agendar reunión el día 20 de febrero con los jefes encargados  
Se trabaja realiza reunión, para el análisis de los datos con Subirección Documental y Oficina de Operaciones de Gestión Documental  
Se envia solicitud al ingeniero Edgar Dangond, respecto a modificación de reportes por identificación de falta de información</t>
  </si>
  <si>
    <t>Trimestre I
* Proyección del cronograma de elaboración y/o actualización de TRD (120-F.37) y el cronograma por dependencias.
* Se realizaron 3 mesas de trabajo:
- Dirección Distrital de Impuestos de Bogotá 
- Oficina de Registro y Gestión de la Información 
- Subdirección de Cobro No Tributario 
* Se realizaron  4 mesas de trabajo:
- Subdirección Administratva y Financiera (3)
- Oficina de Control Interno.
Trimestre II
Se ejecutara el cronograma proyectado en la actividad 3 a partir del mes de julio.
Trimestre III
Durante el III trimestre se realizaron  31  mesas de trabajo de actualización de TRD, según cronograma y 6 mesas adicionales.
Las actas del mes de septiembre se encuentran en proceso de elaboración, una vez se cuente con la versión preliminar se realizará el cargue.</t>
  </si>
  <si>
    <t xml:space="preserve">Trimestre I
Se implementan 35 firmas digitales certificadas
* Se generó el Plan de digitalización de acuerdo con la información brindada por las dependencias. En el periodo se digitalizaron 119,721 documentos. 
Trimestre II
Se implementan 37 firmas digitales certificadas
* Se generó el Plan de digitalización de acuerdo con la información brindada por las dependencias. En el periodo se digitalizaron 151,881 documentos.
Trimestre III
Se implementan 38 firmas digitales certificadas
* Se generó el Plan de digitalización de acuerdo con la información brindada por las dependencias. En el periodo se digitalizaron 121411 documentos.  </t>
  </si>
  <si>
    <t xml:space="preserve">Para el  I trimestre se recibieron 259 solicitudes y se dispusieron 2157 expedientes   de la serie de Procesos de Gestión Tributaria.
De la serie Procesos de Cobro Coactivo se recibieron 45 solicitudes y se dispusieron 891 expedientes para consulta
Trimestre II
Cantidad de consultas: 422
cantidad de carpetas prestadas:4275
Trimestre III
"
Cantidad de consultas: 274
cantidad de carpetas prestadas:1455"		</t>
  </si>
  <si>
    <t>Trimestre I: 1132178
Trimestre II: 1138282
Trimestre III: 1143663</t>
  </si>
  <si>
    <t>I trimestre
Se crearon 5856 expedientes en WCC
II Trimestre:5358
III Trimestre:5381</t>
  </si>
  <si>
    <t xml:space="preserve">Para el  I trimestre se recibieron 354 carpetas en 26 cajas correspondientes a la serie de Procesos de Gestión Tributaria.
Trimestre II: Carpetas recibidas:350
Carpetas Programadas:450
Trimestre III: "Carpetas recibidas:250
Carpetas Programadas:550"		</t>
  </si>
  <si>
    <t>Trimestre I
Se realiza la publicación Cronograma Transferencias primarias 2024 en Hacienda al día 22/01/2024   e Intranet el día 23/01/2024.
Se realiza Transferencia Primaria 666 Subdirección de Financiamiento con Otras Entidades y 667 Subdirección Administrativa y Financiera.
Se realiza Transferencia Primaria 668 Oficina Control de Recaudo Tributario y 669 Oficina de Inversiones.
Se realiza Transferencia Primaria 670 Subdirección de Banca Multilateral y Operaciones- 671 Subdirección de Desarrollo Social- 672 Subdirección de Análisis , Ingresos y Sostenibilidad.
Trimestre II
4 Trasferencias primarias legalizadas.
Trimestre III
8 Trasferencias primarias legalizadas.</t>
  </si>
  <si>
    <t xml:space="preserve">Trimestre I: 1082
Trimestre II: 671
Trimestre III: </t>
  </si>
  <si>
    <t>Trimestre I
Se generó el reporte nativo, Series: Devoluciones y Compensaciones. Resoluciones. 
Se le asignaron expedientes al equipo técnico que va hacer la descripción documental. 
En febrero el equipo técnico inicio con la organización y descripción de la serie Devoluciones y Compensaciones de acuerdo a la Norma ISAD (G), en el Formato Analítico 120-F.51. 
Trimestre II: 759
Trimestre III: 1479</t>
  </si>
  <si>
    <t>Trimestre I
Se configuraron  247 usuarios en SGDEA- WCC
Trimestre II
Se configuraron  138 usuarios en SGDEA- WCC
Trimestre III
Se configuraron  135 usuarios en SGDEA- WCC</t>
  </si>
  <si>
    <t>Trimestre I
Se configuraron 564 usuarios en CRM
Trimestre II
Se configuraron 342 usuarios en CRM
Trimestre III
Se configuraron 443 usuarios en CRM</t>
  </si>
  <si>
    <t>Trimestre I
En el trimestre se radicaron 57021 CER por parte del contratista de los cuales 2850 fueron sin imágenes, distribuidas así:       
1) Enero: 16,535 CER total radicadas de las cuales 302 fueron sin imágenes.
2) Febrero: 22459 CER total radicadas de las cuales 1353 fueron sin imágenes.
3) Marzo: 18027CER total radicadas de las cuales 1195 fueron sin imágenes.   
Trimestre II
se radicaron un total de 67630 comunicaciones de las cuales 1837 fueron si imagenes
Trimestre III
se radicaron un total de 71705 comunicaciones de las cuales 931fueron si imagenes</t>
  </si>
  <si>
    <t>Trimestre I
documental, se ejecutan las siguientes sesiones:
*Inducción General Gestión Documental – CPR-120 y Manejo de documento electrónico: 12 sesiones de las 15 proyectadas para el primer trimestre.
Despacho del Director Jurídico Reprogramada para 05/04/2024 a petición de la oficina.
Subdirección de Asuntos Contractuales.
Subdirección Jurídica de Hacienda. 
Subdirección de Gestión Judicial Reprogramada para el 5/04/2024 a petición de la oficina.
Despacho del Director Distrital de Cobro.
Oficina de Gestión del Servicio y Notificaciones. 
Oficina de Depuración de Cartera. 
Subdirección de Cobro No Tributario .
Oficina de Gestión de Cobro. 
Subdirección de Cobro Tributario. 
Oficina de Cobro Prejurídico.
Oficina de Cobro Especializado. 
Oficina de Cobro General.
Despacho del Secretario Distrital de Hacienda. 
Oficina de Control Disciplinario Interno Reprogramada para el 23/04/2024
*Se realiza segumiento al cronograma de capacitaciones en SAP CRM correspondencia:
-Capacitación por demanda de la oficina de contabilidad y cobro prejurídico.
-Capacitación dirigida a los funcionarios en período de prueba, realizada el 7 de marzo de 2024.
- Capacitación Tableros de control, esta capacitación se realizaron 4 sesiones los días 18, 19, 20 y 21 de marzo de 2024.
-Se realiza capacitación presencial con delegados de correspondencia el 21 de marzo de 2024.
-Capacitación Delegados presencial 11 de abril de 30 citados, asistieron 19 funcionarios
-Capacitación Delegados presencial 18 de abril de 30 citados, asistieron 12 funcionarios
-Capacitación Delegados presencial 25 de abril de 30 citados, asistieron 8 funcionarios debido a la falta de quorum, se tomo la asistencia, pero se reprogramará la capacitación, por esto solo se reportaron dos sesiones
Trimestre II
Manejo SGDEA Inventario Documental:
Para el segundo trimestre la OOSGD, se ejecuto 1 capacitación de Inducción y Reinducción donde asitieron 8 funcionarios
Inducción y reinducción:
Para el segundo trimestre la OOSGD, se estimó la programación  de 45 capacitaciones  de las cuales se concretaron 38 a 547 funcionarios, las 7 sesiones restantes se solicitará reprogramación para el tercer trimestre
Correspondencia: 9
Trimestre III
Capacitación de *Inducción General Gestión Documental
*Manejo de documento electrónico: 20 Dependencias 235 funcionarios.
Capacitaciones sobre SAP-CRM Correspondencia se realizaron 
7 capacitaciones
555 funcionarios capacitados</t>
  </si>
  <si>
    <t>Trimestre I
•Publicación del registro de PQRS con respuesta devuelta correspondiente al mes de diciembre de 2023
•Publicación de 12 respuestas a PQRS sin datos de contacto
•Diligenciamiento esquema de publicación sede electrónica diciembre de 2023
•Se realizó publicación de respuesta a PQRS sin datos de contacto
•Se brindó capacitación a la funcionaria Marcela Duarte en la edición de contenido de páginas de la sede electrónica. 
•Se realizó actualización del esquema de publicación en la sede electrónica correspondiente al mes de enero de 2024 de acuerdo con lo solicitado por la Oficina Asesora de Comunicaciones. 
• Publicación de 22 respuestas a PQRS sin datos de contacto en la sede electrónica
• Publicación del Consolidado de respuestas a PQRS con respuesta devuelta del mes de febrero de 2024
Trimestre II
Cantidad publicaciones realizadas por la OOSGD en la página web: 44                             
Total publicaciones OTSGD: 2   
Trimestre III
"""OTSGD: 5
OOSGD: 35""2"</t>
  </si>
  <si>
    <t>"OTSGD: 5
OOSGD: 35"2</t>
  </si>
  <si>
    <t>Durante el cuarto trimestre se socializó la guía 120-G-04 GUÍA PARA LA RECONSTRUCCIÓN DE EXPEDIENTES O DOCUMENTOS EXTRAVIADOS en conjunto con los formatos 120-F.53, 120-F.55, 120-F.64 y 120-F.65.
Se publicó en MIGEMA el formato 120-F.09 TABLA DE RETENCIÓN DOCUMENTAL.
Se ajustaron y se inició el flujo de aprobación por la OAP de los siguientes documentos: 120-F.10, 120-F.53, 120-F.55, 120-F.64, 120-F.65. y 120-P-11. De igual manera, están en proceso de revisión por la OTSGD los procedimientos 120-P-06 y 120-P-07 y el protocolo 120-PR-01.
En este trimestre se parametrizaron dos (2) guías CER:
- Dirección de Estadísticas y Estudios Fiscales y
- Dirección de Crédito Público.
El indicador CER con gestión tardía de cargue de archivos de reportó mensualmente y cumpliendo con la meta definida.</t>
  </si>
  <si>
    <t>Para este trimestre se ejecutaron:
Seguimientos: 23
Acompañamientos: 45</t>
  </si>
  <si>
    <t>* Cuadro de Clasificación Documental (CCD): se actualizó teniendo en cuenta las versiones preliminares de TRD. 
* Tabla de Retención Documental (TRD): se realizaron 9 mesas de trabajo de actualización de TRD según cronograma y 16 mesas adicionales.
* Programa de Gestión Documental (PGD): se actualizó el documento considerando el Manual de elaboración de PGD y el Acuerdo 001 de 2024; sin embargo, está para cumplimiento en primer trimestre 2025 de acuerdo con lo definido en PINAR.
* Plan Institucional de Archivos de la Entidad (PINAR): se actualizó el documento base y la metodología, en proceso de aprobaciones para su publicación.
* Inventario Documental , * Modelo de requisitos para la gestión de documentos electrónicos y * Banco terminológico de tipos, series y sub-series documentales: se realizó seguimiento con la Secretaría General y conforme con el diagnóstico que se realizó en el II y II trimestre de la vigencia, se están revisando estos instrumentos para su actualización.</t>
  </si>
  <si>
    <t xml:space="preserve">Se publicaron en la Intranet de la entidad el "Programa de Repografía" y el "Programa de Normalización de Formas y Formularios" actualizados en la vigencia 2023. </t>
  </si>
  <si>
    <t>IV Trimestre</t>
  </si>
  <si>
    <t>Para este trimestre de acuerdo con el cronograma, se continuó y realizó la siguiente actividad:
3.3 Contactar el gestor de calidad de cada una de las áreas y programar mesas de trabajo para socializar el proceso que se va a llevar a cabo con la normalización de formatos.</t>
  </si>
  <si>
    <t>Se realizó el seguimiento al cronograma de digitalización sobre lo programado, recibido y digitalizado en el trimestre, soportado en los tickets de servicio creados en la mesa de ayuda:
Documentos digitalizados: 152.737
Documentos proyectados: 332.705</t>
  </si>
  <si>
    <t>En el cuarto trimestre se indexaron 44.822 documentos en el SGDEA</t>
  </si>
  <si>
    <t>Se realizó el control de calidad a las imagenes de 236.958 documentos escaneados para garantizar su calidad y seguir el flujo de actividades, conforme con la categoría del servicio solicitado.</t>
  </si>
  <si>
    <t>En el trimestre no se generó actualización del reporte para identificar registros a migrar.</t>
  </si>
  <si>
    <t>En el trimestre no se presentaron solicitudes</t>
  </si>
  <si>
    <t>La TRD bajo Decreto 834 de 2018 continua en proceso de convalidación en la Dirección Distrital Archivo de Bogotá.</t>
  </si>
  <si>
    <t>Cronograma elaborado en el II trimestre por dependencias y se encuentra en ejecución.</t>
  </si>
  <si>
    <t>En el transcurso del IV trimestre se realizaron 9 mesas de trabajo de actualización de TRD según cronograma y 16 mesas adicionales.
Las 6 actas del mes de octubre y 1 del mes de diciembre se encuentran en proceso de revisión y ajustes, se cargarán cuando estén culminadas preliminarmente.</t>
  </si>
  <si>
    <t>En el IV trimestre se actualizaron 10 TRD y se actualizó el Cuadro de Clasificación Documental - CCD teniendo en cuenta las versiones preliminares de TRD.
Se cargaron las 8 TRD pendientes del III trimestre y las 10 actualizadas en el IV trimestre.</t>
  </si>
  <si>
    <t>El avance general de la actualización de TRD de las 76 dependencias se resume en: 28 TRD actualizadas, 13 TRD en proceso de actualización, 33 TRD por iniciar proceso y 2 dependencias sin TRD.
Por lo anterior, no se realizó presentación ante el Comité Institucional de Gestión y Desempeño teniendo en cuenta que el proceso de actualización de TRD continúa en el 2025 según cronograma.</t>
  </si>
  <si>
    <t>Conforme con el cronograma actualizado, esta actividad se ejecutaré en la vigencia 2025.</t>
  </si>
  <si>
    <t>Se tramitaron las firmas certificadas desde su solicitud hasta su instalación y óptimo funcionamiento:
21 Firmas Digitales certificadas                                                                                                                                                      
11 Firmas Físicas certificadas</t>
  </si>
  <si>
    <t>Se efectuó el estampado cronológico y marca de agua a los documentos conforme con la categoría de servicio solicitado así:
Cantidad de documentos con estampado y marca de agua: 85.029</t>
  </si>
  <si>
    <t>No se identificaron dependencias que requirieran correos electrónicos diferentes al canal de correspondencia.</t>
  </si>
  <si>
    <t>Conforme con el reportado consultado en la plataforma establecida, para el IV trimestre de 2024 se registró el siguiente consumo de Certificados de Comunicación Electrónica:
*Correos enviados en estado «Entregado»: 57946
*Correos enviados en estado «Rebotó»: 2262
*Correos enviados en estado «Caducó»: 476
Total consumo: 60684</t>
  </si>
  <si>
    <t>De acuerdo con el seguimiento realizado en el IV trimestre las cantidades fueron: 
*Cajas solicitadas: 212                                                      
*Cajas entregadas al custodio: 1.331            
*Cajas devueltas: 207</t>
  </si>
  <si>
    <t>Conforme con el procedimiento, para el IV trimestre la cantidad de préstamos fueron:
*OOSGD: Cantidad de carpetas solicitadas en préstamo fisicas AG: 95
*OTSGD: Cantidad de carpetas solicitadas en préstamo AC:27 y
Cantidad  Cajas solicitadas en préstamo AC: 30</t>
  </si>
  <si>
    <t>META:
Cajas por organizar: 8.766
Carpetas por organizar: 247.197
Documentos por organizar: 1.857.258</t>
  </si>
  <si>
    <t>EJECUTADO:
Cajas por organizar: 176 = 2%
Carpetas por organizar: 16.046 = 6%
Documentos por organizar: 254.352 = 14%</t>
  </si>
  <si>
    <t>Con base en el diagnóstico integral de archivos se construyó un cuadro de avance como informe para validar lo adelantado por las oficinas en materia de matriz de caracterización.</t>
  </si>
  <si>
    <t>El Diagnóstico Integral de Archivos se elaboró bajo los criterios establecidos por el Archivo General de la Nación, el cual fue revisado y aprobado por el Subdirector de Gestión Documental.</t>
  </si>
  <si>
    <t>Desde la propuesta realizada para el proyecto de Inversión en el año 2024, se dio el enfoque para la definición de las siguientes alternativas:
*Organizar los archivos de gestión de la SDH de acuerdo con la priorización derivada de PINAR establecido.
*Desarrollar estrategias de consolidación de gestión de documentos electrónicos en la entidad con base al PINAR.
*Desarrollar estrategía de implementación del Modelo Integral de Gestión Documental y Archivos para el Distrito Capital - MIGDA.
Esta propuesta en el proyecto de inversión se pretende desarrollar para las vigencias 2025-2027 (sujeto a cambios en el marco de aprobación)</t>
  </si>
  <si>
    <t>Desde la propuesta realizada en el marco del proyecto de Inversión en el año 2024, se dio el enfoque para la definición de las siguientes alternativas:
*Realizar procesos de digitalización y cargue de información no estructurada al SGDEA de la SDH.
*Construir flujos documentales que permitan integrar expedientes híbridos y electrónicos y cargues masivos y automáticos de información.
*Implementar tecnología IA para automatizar actividades de reconocimiento de caracteres, búsqueda de información, presentación de reportes y analítica de datos y expedientes. 
Esta propuesta en el proyecto de inversión se pretende desarrollar para las vigencias 2025-2027 (sujeto a cambios en el marco de aprobación)</t>
  </si>
  <si>
    <t>Para este trimestre las cantidades fueron:
* Carpetas recibidas:96
* Carpetas Programadas:300</t>
  </si>
  <si>
    <t>La cantidad de consultas y préstamos para el IV trimestre fueron las siguientes: 
* Cantidad de consultas: 221
* Cantidad de carpetas prestadas: 2.190</t>
  </si>
  <si>
    <t>La cantidad de carpetas creadas durante el IV trimestre de acuerdo con lo recibido fueron 28.507</t>
  </si>
  <si>
    <t>La Oficina Técnica ha venido actualizando el documento de trabajo de la Matriz Extendida del Programa de Documentos Vitales y Esenciales, la finalización de este documento se tiene proyectada para vigencia 2025.</t>
  </si>
  <si>
    <t>Para el cuarto trimestre se finalizaron 8 flujos de trabajo, correspondientes a 385 cajas X200 y 2.113 carpetas.</t>
  </si>
  <si>
    <t>El plan continúa en proceso de actualización conforme con lo definido.</t>
  </si>
  <si>
    <t>Para este trimestre se ejecutó lo siguiente:
Serie: Devoluciones y Compensaciones
* Cantidad de cajas: 96
* Cantidad de carpetas: 1.479</t>
  </si>
  <si>
    <t>Se generó un reporte nativo desde SGDEA para realizar el proceso de eliminación en la vigencia 2025.</t>
  </si>
  <si>
    <t>En el IV trimestre no se requirieron actualizaciones de módulos.</t>
  </si>
  <si>
    <t>No se identificaron actualizaciones de módulos.</t>
  </si>
  <si>
    <t>Durante el IV trimestre se gestionan 69 tickets para configuración de un total de 317 usuarios.</t>
  </si>
  <si>
    <t>Se realizó el seguimiento a la migración de datos y se envió resultado al funcionario designado.</t>
  </si>
  <si>
    <t>Durante el trimestre se reportaron 3 incidentes de CRM, uno de BO y uno por usaria de otra dependencia, para un total de 5 incidentes.</t>
  </si>
  <si>
    <t>Para este trimestre se realizó y envió borrador de una (1) solicitud de mejora y se remitió el listado de necesidades para la vigencia 2025 al área de tecnología.</t>
  </si>
  <si>
    <t>Se ejecutaron las correspondientes verificaciones del Web services para identificar errores en la interoperabilidad de CRM y Bogotá te escucha corrigiéndose  2.223 registros</t>
  </si>
  <si>
    <t>En el IV trimestre se realizaron 658 solicitudes con 407 usuarios creados y/o modificados en SAP-CRM</t>
  </si>
  <si>
    <t>Se realizaron en el SGDEA los ajustes solicitados desde el usuario administrador así:
* Creación: 1
* Actualización de perfiles: 9</t>
  </si>
  <si>
    <t>Para este trimestre no se solicitaron creaciones de metadatos.</t>
  </si>
  <si>
    <t>Durante este trimestre se generaron las siguientes estrategias comunicativas por medio de Hacienda al Día, Engage e Intranet:
OTSGD: 3 (TRD y programas del PGD)
OOSGD: 14 (Correspondencia, Generales, Archivo centralizado cobro, Banco del conocimiento, Digitalización y Wallpaper)</t>
  </si>
  <si>
    <t>En el trimestre se realizaron las siguientes publicaciones en la página web:
OTSGD: 5 publicaciones (Cargue de TVD faltantes en página electronica y actualización de nombres de TRD) 
OOSGD
OOSGD: 43 publicaciones (Respuestas a PQRS sin datos de contacto y Consolidado de devoluciones)</t>
  </si>
  <si>
    <t>Para este trimestre se cerraron las capacitaciones satisfactoriamente con las siguientes temáticas: 
* Inducción General Gestión Documental y Manejo de documento electrónico: 6 capacitaciones con 175 funcionarios capacitados.
* SAP CRM: 4 capacitaciones con 33 funcionarios capacitados.</t>
  </si>
  <si>
    <t>No ha aplicado generar actualizaciones a los programas específicos.</t>
  </si>
  <si>
    <t xml:space="preserve">Programa de archivos descentralizados y normalización de inventarios </t>
  </si>
  <si>
    <t>Programa de documentos vitales o esenciales</t>
  </si>
  <si>
    <t xml:space="preserve"> Programa de archivos centralizados</t>
  </si>
  <si>
    <t>Actualización de las TRD</t>
  </si>
  <si>
    <t>La OTSGD realizó la mesa de presentación de ajustes de TRD el día 20 de diciembre de 2024 en la Dirección Distrital Archivo de Bogotá, de acuerdo con la convocatoria remitida por el Secretario Técnico del Consejo Distrital de Archivos de Bogotá segùn comunicación oficial del 06/12/2024 radicado 2024ER326224O1.
Esta presentaciòn fue con el fin de verificar los requisitos técnicos y normativos en los soportes y anexos aportados en septiembre para proseguir con el proceso de convalidación por parte del Archivo de Bogotá.</t>
  </si>
  <si>
    <t>Jefes, Profesional, Técnicos Operativos y Auxiliar Administrativo de OOSGD y OTSGD, Profesional SGD</t>
  </si>
  <si>
    <t>Profesional OOSGD, y Jefe, Profesional y Técnico Operativo de OTSGD</t>
  </si>
  <si>
    <t>Profesional OOSGD y Jefe, Profesional y Técnico Operativo de OTSGD</t>
  </si>
  <si>
    <t>v</t>
  </si>
  <si>
    <t>ANUALMENTE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</si>
</sst>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41" formatCode="_-* #,##0_-;\-* #,##0_-;_-* &quot;-&quot;_-;_-@_-"/>
    <numFmt numFmtId="43" formatCode="_-* #,##0.00_-;\-* #,##0.00_-;_-* &quot;-&quot;??_-;_-@_-"/>
    <numFmt numFmtId="164" formatCode="_(* #,##0.00_);_(* \(#,##0.00\);_(* &quot;-&quot;??_);_(@_)"/>
    <numFmt numFmtId="165" formatCode="_(&quot;$&quot;\ * #,##0.00_);_(&quot;$&quot;\ * \(#,##0.00\);_(&quot;$&quot;\ * &quot;-&quot;??_);_(@_)"/>
    <numFmt numFmtId="166" formatCode="_(* #,##0_);_(* \(#,##0\);_(* &quot;-&quot;??_);_(@_)"/>
    <numFmt numFmtId="167" formatCode="_(&quot;$&quot;\ * #,##0_);_(&quot;$&quot;\ * \(#,##0\);_(&quot;$&quot;\ * &quot;-&quot;??_);_(@_)"/>
    <numFmt numFmtId="168" formatCode="0.0%"/>
  </numFmts>
  <fonts count="45">
    <font>
      <sz val="11"/>
      <color theme="1"/>
      <name val="Calibri"/>
      <family val="2"/>
      <scheme val="minor"/>
    </font>
    <font>
      <sz val="12"/>
      <name val="Times New Roman"/>
      <family val="1"/>
    </font>
    <font>
      <sz val="10"/>
      <name val="Times New Roman"/>
      <family val="1"/>
    </font>
    <font>
      <b/>
      <sz val="10"/>
      <name val="Times New Roman"/>
      <family val="1"/>
    </font>
    <font>
      <sz val="11"/>
      <color theme="1"/>
      <name val="Calibri"/>
      <family val="2"/>
      <scheme val="minor"/>
    </font>
    <font>
      <u/>
      <sz val="11"/>
      <color theme="10"/>
      <name val="Calibri"/>
      <family val="2"/>
      <scheme val="minor"/>
    </font>
    <font>
      <sz val="11"/>
      <color rgb="FFFF0000"/>
      <name val="Calibri"/>
      <family val="2"/>
      <scheme val="minor"/>
    </font>
    <font>
      <sz val="11"/>
      <color theme="1"/>
      <name val="Arial"/>
      <family val="2"/>
    </font>
    <font>
      <b/>
      <sz val="10"/>
      <color theme="1"/>
      <name val="Times New Roman"/>
      <family val="1"/>
    </font>
    <font>
      <b/>
      <sz val="11"/>
      <color theme="1"/>
      <name val="Times New Roman"/>
      <family val="1"/>
    </font>
    <font>
      <sz val="11"/>
      <color theme="1"/>
      <name val="Times New Roman"/>
      <family val="1"/>
    </font>
    <font>
      <sz val="6"/>
      <color theme="1"/>
      <name val="Arial Narrow"/>
      <family val="2"/>
    </font>
    <font>
      <sz val="10"/>
      <color theme="1"/>
      <name val="Times New Roman"/>
      <family val="1"/>
    </font>
    <font>
      <b/>
      <sz val="20"/>
      <color theme="1"/>
      <name val="Calibri"/>
      <family val="2"/>
      <scheme val="minor"/>
    </font>
    <font>
      <b/>
      <sz val="12"/>
      <color theme="1"/>
      <name val="Times New Roman"/>
      <family val="1"/>
    </font>
    <font>
      <sz val="12"/>
      <color theme="1"/>
      <name val="Times New Roman"/>
      <family val="1"/>
    </font>
    <font>
      <u/>
      <sz val="11"/>
      <color theme="1"/>
      <name val="Calibri"/>
      <family val="2"/>
      <scheme val="minor"/>
    </font>
    <font>
      <b/>
      <sz val="14"/>
      <color theme="1"/>
      <name val="Times New Roman"/>
      <family val="1"/>
    </font>
    <font>
      <sz val="14"/>
      <color theme="1"/>
      <name val="Times New Roman"/>
      <family val="1"/>
    </font>
    <font>
      <sz val="12"/>
      <color theme="1"/>
      <name val="Calibri"/>
      <family val="2"/>
      <scheme val="minor"/>
    </font>
    <font>
      <b/>
      <sz val="13"/>
      <color theme="1"/>
      <name val="Times New Roman"/>
      <family val="1"/>
    </font>
    <font>
      <b/>
      <sz val="28"/>
      <color theme="1"/>
      <name val="Adobe Garamond Pro Bold"/>
      <family val="1"/>
    </font>
    <font>
      <b/>
      <sz val="16"/>
      <color theme="1"/>
      <name val="Times New Roman"/>
      <family val="1"/>
    </font>
    <font>
      <sz val="14"/>
      <color theme="1"/>
      <name val="Calibri"/>
      <family val="2"/>
      <scheme val="minor"/>
    </font>
    <font>
      <sz val="14"/>
      <name val="Times New Roman"/>
      <family val="1"/>
    </font>
    <font>
      <b/>
      <sz val="14"/>
      <name val="Times New Roman"/>
      <family val="1"/>
    </font>
    <font>
      <b/>
      <sz val="11"/>
      <color indexed="8"/>
      <name val="Times New Roman"/>
      <family val="1"/>
    </font>
    <font>
      <sz val="11"/>
      <name val="Times New Roman"/>
      <family val="1"/>
    </font>
    <font>
      <sz val="6"/>
      <color theme="1"/>
      <name val="Times New Roman"/>
      <family val="1"/>
    </font>
    <font>
      <u/>
      <sz val="11"/>
      <color theme="1"/>
      <name val="Times New Roman"/>
      <family val="1"/>
    </font>
    <font>
      <b/>
      <sz val="11"/>
      <color theme="1"/>
      <name val="Arial"/>
      <family val="2"/>
    </font>
    <font>
      <sz val="11"/>
      <color rgb="FF000066"/>
      <name val="Arial"/>
      <family val="2"/>
    </font>
    <font>
      <sz val="12"/>
      <color rgb="FF000000"/>
      <name val="Times New Roman"/>
      <family val="1"/>
    </font>
    <font>
      <b/>
      <sz val="11"/>
      <color theme="1"/>
      <name val="Calibri"/>
      <family val="2"/>
      <scheme val="minor"/>
    </font>
    <font>
      <b/>
      <sz val="10"/>
      <name val="Calibri"/>
      <family val="2"/>
    </font>
    <font>
      <b/>
      <sz val="14"/>
      <color theme="1"/>
      <name val="Calibri"/>
      <family val="2"/>
      <scheme val="minor"/>
    </font>
    <font>
      <b/>
      <sz val="14"/>
      <name val="Calibri"/>
      <family val="2"/>
    </font>
    <font>
      <sz val="11"/>
      <color rgb="FF000000"/>
      <name val="Times New Roman"/>
      <family val="1"/>
    </font>
    <font>
      <sz val="11"/>
      <color rgb="FF444444"/>
      <name val="Calibri"/>
      <family val="2"/>
      <charset val="1"/>
    </font>
    <font>
      <b/>
      <sz val="12"/>
      <name val="Times New Roman"/>
      <family val="1"/>
    </font>
    <font>
      <sz val="11"/>
      <color rgb="FFFF0000"/>
      <name val="Times New Roman"/>
      <family val="1"/>
    </font>
    <font>
      <b/>
      <sz val="11"/>
      <color rgb="FF000000"/>
      <name val="Times New Roman"/>
      <family val="1"/>
    </font>
    <font>
      <sz val="11"/>
      <color rgb="FF000000"/>
      <name val="Arial"/>
      <family val="2"/>
    </font>
    <font>
      <sz val="11"/>
      <name val="Arial"/>
      <family val="2"/>
    </font>
    <font>
      <b/>
      <sz val="11"/>
      <color theme="3" tint="-0.249977111117893"/>
      <name val="Calibri"/>
      <family val="2"/>
      <scheme val="minor"/>
    </font>
  </fonts>
  <fills count="27">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3" tint="0.39997558519241921"/>
        <bgColor indexed="64"/>
      </patternFill>
    </fill>
    <fill>
      <patternFill patternType="solid">
        <fgColor theme="1" tint="0.499984740745262"/>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79998168889431442"/>
        <bgColor indexed="64"/>
      </patternFill>
    </fill>
    <fill>
      <patternFill patternType="solid">
        <fgColor rgb="FFFFFF00"/>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theme="7"/>
        <bgColor indexed="64"/>
      </patternFill>
    </fill>
    <fill>
      <patternFill patternType="solid">
        <fgColor theme="5"/>
        <bgColor indexed="64"/>
      </patternFill>
    </fill>
    <fill>
      <patternFill patternType="solid">
        <fgColor rgb="FF00B0F0"/>
        <bgColor indexed="64"/>
      </patternFill>
    </fill>
    <fill>
      <patternFill patternType="solid">
        <fgColor theme="4"/>
        <bgColor indexed="64"/>
      </patternFill>
    </fill>
    <fill>
      <patternFill patternType="solid">
        <fgColor rgb="FF7030A0"/>
        <bgColor indexed="64"/>
      </patternFill>
    </fill>
    <fill>
      <patternFill patternType="solid">
        <fgColor theme="0"/>
        <bgColor rgb="FF000000"/>
      </patternFill>
    </fill>
  </fills>
  <borders count="78">
    <border>
      <left/>
      <right/>
      <top/>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double">
        <color indexed="64"/>
      </bottom>
      <diagonal/>
    </border>
    <border>
      <left style="double">
        <color indexed="64"/>
      </left>
      <right style="thin">
        <color indexed="64"/>
      </right>
      <top style="double">
        <color indexed="64"/>
      </top>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bottom style="double">
        <color indexed="64"/>
      </bottom>
      <diagonal/>
    </border>
    <border>
      <left style="double">
        <color indexed="64"/>
      </left>
      <right style="thin">
        <color indexed="64"/>
      </right>
      <top style="thin">
        <color indexed="64"/>
      </top>
      <bottom style="double">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double">
        <color indexed="64"/>
      </bottom>
      <diagonal/>
    </border>
    <border>
      <left style="double">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style="double">
        <color indexed="64"/>
      </left>
      <right style="thin">
        <color indexed="64"/>
      </right>
      <top/>
      <bottom/>
      <diagonal/>
    </border>
    <border>
      <left style="double">
        <color indexed="64"/>
      </left>
      <right style="double">
        <color indexed="64"/>
      </right>
      <top style="double">
        <color indexed="64"/>
      </top>
      <bottom style="thin">
        <color indexed="64"/>
      </bottom>
      <diagonal/>
    </border>
    <border>
      <left style="double">
        <color indexed="64"/>
      </left>
      <right style="double">
        <color indexed="64"/>
      </right>
      <top style="thin">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double">
        <color indexed="64"/>
      </left>
      <right style="double">
        <color indexed="64"/>
      </right>
      <top style="double">
        <color indexed="64"/>
      </top>
      <bottom style="double">
        <color indexed="64"/>
      </bottom>
      <diagonal/>
    </border>
    <border>
      <left style="double">
        <color indexed="64"/>
      </left>
      <right style="thin">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thin">
        <color indexed="64"/>
      </right>
      <top style="thin">
        <color indexed="64"/>
      </top>
      <bottom style="double">
        <color indexed="64"/>
      </bottom>
      <diagonal/>
    </border>
    <border>
      <left style="thin">
        <color indexed="64"/>
      </left>
      <right style="double">
        <color indexed="64"/>
      </right>
      <top style="double">
        <color indexed="64"/>
      </top>
      <bottom/>
      <diagonal/>
    </border>
    <border>
      <left/>
      <right style="double">
        <color indexed="64"/>
      </right>
      <top style="thin">
        <color indexed="64"/>
      </top>
      <bottom style="thin">
        <color indexed="64"/>
      </bottom>
      <diagonal/>
    </border>
    <border>
      <left style="double">
        <color indexed="64"/>
      </left>
      <right/>
      <top/>
      <bottom/>
      <diagonal/>
    </border>
    <border>
      <left style="double">
        <color indexed="64"/>
      </left>
      <right style="double">
        <color indexed="64"/>
      </right>
      <top style="double">
        <color indexed="64"/>
      </top>
      <bottom/>
      <diagonal/>
    </border>
    <border>
      <left style="thin">
        <color indexed="64"/>
      </left>
      <right style="thin">
        <color indexed="64"/>
      </right>
      <top style="double">
        <color indexed="64"/>
      </top>
      <bottom/>
      <diagonal/>
    </border>
    <border>
      <left style="double">
        <color indexed="64"/>
      </left>
      <right style="double">
        <color indexed="64"/>
      </right>
      <top/>
      <bottom/>
      <diagonal/>
    </border>
    <border>
      <left style="double">
        <color indexed="64"/>
      </left>
      <right style="double">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double">
        <color indexed="64"/>
      </right>
      <top/>
      <bottom style="double">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top/>
      <bottom style="double">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diagonal/>
    </border>
    <border>
      <left style="thin">
        <color indexed="64"/>
      </left>
      <right/>
      <top/>
      <bottom style="thin">
        <color indexed="64"/>
      </bottom>
      <diagonal/>
    </border>
    <border>
      <left style="thin">
        <color rgb="FF000000"/>
      </left>
      <right style="thin">
        <color rgb="FF000000"/>
      </right>
      <top style="thin">
        <color rgb="FF000000"/>
      </top>
      <bottom/>
      <diagonal/>
    </border>
    <border>
      <left style="thin">
        <color indexed="64"/>
      </left>
      <right/>
      <top/>
      <bottom/>
      <diagonal/>
    </border>
    <border>
      <left style="thin">
        <color rgb="FF000000"/>
      </left>
      <right/>
      <top style="thin">
        <color rgb="FF000000"/>
      </top>
      <bottom/>
      <diagonal/>
    </border>
    <border>
      <left style="thin">
        <color rgb="FF000000"/>
      </left>
      <right/>
      <top style="thin">
        <color rgb="FF000000"/>
      </top>
      <bottom style="thin">
        <color rgb="FF000000"/>
      </bottom>
      <diagonal/>
    </border>
    <border>
      <left/>
      <right/>
      <top style="thin">
        <color indexed="64"/>
      </top>
      <bottom/>
      <diagonal/>
    </border>
    <border>
      <left/>
      <right style="thin">
        <color indexed="64"/>
      </right>
      <top style="thin">
        <color indexed="64"/>
      </top>
      <bottom/>
      <diagonal/>
    </border>
    <border>
      <left style="thin">
        <color rgb="FF000000"/>
      </left>
      <right/>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rgb="FF000000"/>
      </right>
      <top style="thin">
        <color indexed="64"/>
      </top>
      <bottom style="thin">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thin">
        <color indexed="64"/>
      </right>
      <top style="thin">
        <color rgb="FF000000"/>
      </top>
      <bottom style="thin">
        <color indexed="64"/>
      </bottom>
      <diagonal/>
    </border>
    <border>
      <left/>
      <right/>
      <top/>
      <bottom style="thin">
        <color indexed="64"/>
      </bottom>
      <diagonal/>
    </border>
    <border>
      <left style="double">
        <color indexed="64"/>
      </left>
      <right style="double">
        <color indexed="64"/>
      </right>
      <top/>
      <bottom style="double">
        <color indexed="64"/>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indexed="64"/>
      </left>
      <right/>
      <top/>
      <bottom style="thin">
        <color rgb="FF000000"/>
      </bottom>
      <diagonal/>
    </border>
    <border>
      <left/>
      <right style="thin">
        <color indexed="64"/>
      </right>
      <top/>
      <bottom style="thin">
        <color rgb="FF000000"/>
      </bottom>
      <diagonal/>
    </border>
    <border>
      <left/>
      <right style="thin">
        <color rgb="FF000000"/>
      </right>
      <top/>
      <bottom/>
      <diagonal/>
    </border>
    <border>
      <left style="thin">
        <color rgb="FF000000"/>
      </left>
      <right/>
      <top/>
      <bottom/>
      <diagonal/>
    </border>
  </borders>
  <cellStyleXfs count="10">
    <xf numFmtId="0" fontId="0" fillId="0" borderId="0"/>
    <xf numFmtId="0" fontId="5" fillId="0" borderId="0" applyNumberFormat="0" applyFill="0" applyBorder="0" applyAlignment="0" applyProtection="0"/>
    <xf numFmtId="164" fontId="4" fillId="0" borderId="0" applyFont="0" applyFill="0" applyBorder="0" applyAlignment="0" applyProtection="0"/>
    <xf numFmtId="41" fontId="4" fillId="0" borderId="0" applyFont="0" applyFill="0" applyBorder="0" applyAlignment="0" applyProtection="0"/>
    <xf numFmtId="43" fontId="4" fillId="0" borderId="0" applyFont="0" applyFill="0" applyBorder="0" applyAlignment="0" applyProtection="0"/>
    <xf numFmtId="165" fontId="4" fillId="0" borderId="0" applyFont="0" applyFill="0" applyBorder="0" applyAlignment="0" applyProtection="0"/>
    <xf numFmtId="9"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43" fontId="4" fillId="0" borderId="0" applyFont="0" applyFill="0" applyBorder="0" applyAlignment="0" applyProtection="0"/>
  </cellStyleXfs>
  <cellXfs count="783">
    <xf numFmtId="0" fontId="0" fillId="0" borderId="0" xfId="0"/>
    <xf numFmtId="0" fontId="7" fillId="0" borderId="0" xfId="0" applyFont="1"/>
    <xf numFmtId="0" fontId="8" fillId="0" borderId="1" xfId="0" applyFont="1" applyBorder="1" applyAlignment="1">
      <alignment horizontal="center" vertical="center"/>
    </xf>
    <xf numFmtId="0" fontId="10" fillId="0" borderId="0" xfId="0" applyFont="1"/>
    <xf numFmtId="0" fontId="8" fillId="0" borderId="4" xfId="0" applyFont="1" applyBorder="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1" xfId="0" applyFont="1" applyBorder="1" applyAlignment="1">
      <alignment horizontal="left" vertical="center" wrapText="1"/>
    </xf>
    <xf numFmtId="0" fontId="0" fillId="3" borderId="0" xfId="0" applyFill="1"/>
    <xf numFmtId="0" fontId="11" fillId="0" borderId="0" xfId="0" applyFont="1" applyAlignment="1">
      <alignment vertical="center" wrapText="1"/>
    </xf>
    <xf numFmtId="0" fontId="11" fillId="0" borderId="0" xfId="0" applyFont="1" applyAlignment="1">
      <alignment horizontal="center" vertical="center" wrapText="1"/>
    </xf>
    <xf numFmtId="0" fontId="0" fillId="4" borderId="0" xfId="0" applyFill="1"/>
    <xf numFmtId="0" fontId="8" fillId="5" borderId="1" xfId="0" applyFont="1" applyFill="1" applyBorder="1"/>
    <xf numFmtId="0" fontId="12" fillId="5" borderId="1" xfId="0" applyFont="1" applyFill="1" applyBorder="1"/>
    <xf numFmtId="0" fontId="8" fillId="5" borderId="5" xfId="0" applyFont="1" applyFill="1" applyBorder="1" applyAlignment="1">
      <alignment horizontal="center" vertical="center"/>
    </xf>
    <xf numFmtId="0" fontId="8" fillId="5" borderId="0" xfId="0" applyFont="1" applyFill="1" applyAlignment="1">
      <alignment horizontal="center" vertical="center"/>
    </xf>
    <xf numFmtId="0" fontId="12" fillId="5" borderId="0" xfId="0" applyFont="1" applyFill="1" applyAlignment="1">
      <alignment horizontal="center" vertical="center"/>
    </xf>
    <xf numFmtId="0" fontId="8" fillId="5" borderId="1" xfId="0" applyFont="1" applyFill="1" applyBorder="1" applyAlignment="1">
      <alignment horizontal="center" vertical="center"/>
    </xf>
    <xf numFmtId="0" fontId="12" fillId="5" borderId="1" xfId="0" applyFont="1" applyFill="1" applyBorder="1" applyAlignment="1">
      <alignment horizontal="center" vertical="center"/>
    </xf>
    <xf numFmtId="0" fontId="8" fillId="5" borderId="6" xfId="0" applyFont="1" applyFill="1" applyBorder="1" applyAlignment="1">
      <alignment horizontal="center" vertical="center"/>
    </xf>
    <xf numFmtId="0" fontId="7" fillId="4" borderId="0" xfId="0" applyFont="1" applyFill="1"/>
    <xf numFmtId="0" fontId="10" fillId="4" borderId="0" xfId="0" applyFont="1" applyFill="1"/>
    <xf numFmtId="0" fontId="10" fillId="4" borderId="0" xfId="0" applyFont="1" applyFill="1" applyAlignment="1">
      <alignment horizontal="center" vertical="center"/>
    </xf>
    <xf numFmtId="0" fontId="10" fillId="4" borderId="0" xfId="0" applyFont="1" applyFill="1" applyAlignment="1">
      <alignment horizontal="left" vertical="center"/>
    </xf>
    <xf numFmtId="9" fontId="10" fillId="4" borderId="0" xfId="0" applyNumberFormat="1" applyFont="1" applyFill="1"/>
    <xf numFmtId="9" fontId="15" fillId="0" borderId="1" xfId="0" applyNumberFormat="1" applyFont="1" applyBorder="1" applyAlignment="1">
      <alignment horizontal="center" vertical="center"/>
    </xf>
    <xf numFmtId="0" fontId="15" fillId="4" borderId="0" xfId="0" applyFont="1" applyFill="1"/>
    <xf numFmtId="9" fontId="15" fillId="0" borderId="1" xfId="0" applyNumberFormat="1" applyFont="1" applyBorder="1" applyAlignment="1">
      <alignment horizontal="center" vertical="center" wrapText="1"/>
    </xf>
    <xf numFmtId="0" fontId="15" fillId="0" borderId="1" xfId="0" applyFont="1" applyBorder="1" applyAlignment="1">
      <alignment horizontal="left" vertical="center"/>
    </xf>
    <xf numFmtId="0" fontId="0" fillId="4" borderId="0" xfId="0" applyFill="1" applyAlignment="1">
      <alignment vertical="top" wrapText="1"/>
    </xf>
    <xf numFmtId="0" fontId="0" fillId="0" borderId="0" xfId="0" applyAlignment="1">
      <alignment vertical="center" wrapText="1"/>
    </xf>
    <xf numFmtId="0" fontId="0" fillId="0" borderId="0" xfId="0" applyAlignment="1">
      <alignment vertical="top" wrapText="1"/>
    </xf>
    <xf numFmtId="0" fontId="16" fillId="0" borderId="0" xfId="1" applyFont="1" applyBorder="1" applyAlignment="1">
      <alignment vertical="center" wrapText="1"/>
    </xf>
    <xf numFmtId="0" fontId="0" fillId="6" borderId="10" xfId="0" applyFill="1" applyBorder="1"/>
    <xf numFmtId="0" fontId="0" fillId="7" borderId="1" xfId="0" applyFill="1" applyBorder="1"/>
    <xf numFmtId="0" fontId="0" fillId="7" borderId="10" xfId="0" applyFill="1" applyBorder="1"/>
    <xf numFmtId="9" fontId="18" fillId="0" borderId="1" xfId="0" applyNumberFormat="1" applyFont="1" applyBorder="1" applyAlignment="1">
      <alignment horizontal="center" vertical="center"/>
    </xf>
    <xf numFmtId="0" fontId="15" fillId="0" borderId="0" xfId="0" applyFont="1" applyAlignment="1">
      <alignment horizontal="center" vertical="center" wrapText="1"/>
    </xf>
    <xf numFmtId="9" fontId="15" fillId="0" borderId="0" xfId="0" applyNumberFormat="1" applyFont="1" applyAlignment="1">
      <alignment horizontal="center" vertical="center" wrapText="1"/>
    </xf>
    <xf numFmtId="0" fontId="0" fillId="0" borderId="1" xfId="0" applyBorder="1"/>
    <xf numFmtId="0" fontId="0" fillId="0" borderId="10" xfId="0" applyBorder="1"/>
    <xf numFmtId="0" fontId="6" fillId="0" borderId="10" xfId="0" applyFont="1" applyBorder="1"/>
    <xf numFmtId="0" fontId="6" fillId="0" borderId="1" xfId="0" applyFont="1" applyBorder="1"/>
    <xf numFmtId="166" fontId="10" fillId="4" borderId="0" xfId="2" applyNumberFormat="1" applyFont="1" applyFill="1"/>
    <xf numFmtId="164" fontId="10" fillId="4" borderId="0" xfId="0" applyNumberFormat="1" applyFont="1" applyFill="1"/>
    <xf numFmtId="167" fontId="4" fillId="4" borderId="0" xfId="5" applyNumberFormat="1" applyFont="1" applyFill="1"/>
    <xf numFmtId="167" fontId="0" fillId="4" borderId="0" xfId="0" applyNumberFormat="1" applyFill="1"/>
    <xf numFmtId="9" fontId="4" fillId="4" borderId="0" xfId="6" applyFont="1" applyFill="1"/>
    <xf numFmtId="0" fontId="18" fillId="0" borderId="1" xfId="0" applyFont="1" applyBorder="1" applyAlignment="1">
      <alignment vertical="center" wrapText="1"/>
    </xf>
    <xf numFmtId="0" fontId="3" fillId="0" borderId="4" xfId="0" applyFont="1" applyBorder="1" applyAlignment="1">
      <alignment horizontal="center" vertical="center"/>
    </xf>
    <xf numFmtId="0" fontId="15" fillId="0" borderId="0" xfId="0" applyFont="1" applyAlignment="1">
      <alignment wrapText="1"/>
    </xf>
    <xf numFmtId="0" fontId="15" fillId="0" borderId="0" xfId="0" applyFont="1"/>
    <xf numFmtId="0" fontId="19" fillId="4" borderId="0" xfId="0" applyFont="1" applyFill="1"/>
    <xf numFmtId="0" fontId="14" fillId="0" borderId="4" xfId="0" applyFont="1" applyBorder="1" applyAlignment="1">
      <alignment horizontal="center" vertical="center"/>
    </xf>
    <xf numFmtId="0" fontId="1" fillId="0" borderId="1" xfId="0" applyFont="1" applyBorder="1" applyAlignment="1">
      <alignment horizontal="justify" vertical="center" wrapText="1"/>
    </xf>
    <xf numFmtId="0" fontId="14" fillId="3" borderId="6" xfId="0" applyFont="1" applyFill="1" applyBorder="1" applyAlignment="1">
      <alignment horizontal="center"/>
    </xf>
    <xf numFmtId="0" fontId="19" fillId="0" borderId="0" xfId="0" applyFont="1"/>
    <xf numFmtId="0" fontId="15" fillId="4" borderId="0" xfId="0" applyFont="1" applyFill="1" applyAlignment="1">
      <alignment wrapText="1"/>
    </xf>
    <xf numFmtId="0" fontId="19" fillId="4" borderId="0" xfId="0" applyFont="1" applyFill="1" applyAlignment="1">
      <alignment vertical="center"/>
    </xf>
    <xf numFmtId="0" fontId="14" fillId="0" borderId="15" xfId="0" applyFont="1" applyBorder="1" applyAlignment="1">
      <alignment horizontal="center" vertical="center"/>
    </xf>
    <xf numFmtId="0" fontId="15" fillId="2" borderId="16" xfId="0" applyFont="1" applyFill="1" applyBorder="1" applyAlignment="1">
      <alignment vertical="center"/>
    </xf>
    <xf numFmtId="0" fontId="19" fillId="0" borderId="0" xfId="0" applyFont="1" applyAlignment="1">
      <alignment vertical="center"/>
    </xf>
    <xf numFmtId="0" fontId="15" fillId="4" borderId="0" xfId="0" applyFont="1" applyFill="1" applyAlignment="1">
      <alignment horizontal="center" vertical="center"/>
    </xf>
    <xf numFmtId="0" fontId="15" fillId="0" borderId="0" xfId="0" applyFont="1" applyAlignment="1">
      <alignment horizontal="center" vertical="center"/>
    </xf>
    <xf numFmtId="0" fontId="15" fillId="0" borderId="1" xfId="0" applyFont="1" applyBorder="1" applyAlignment="1">
      <alignment horizontal="justify" vertical="center" wrapText="1"/>
    </xf>
    <xf numFmtId="0" fontId="15" fillId="0" borderId="1" xfId="0" applyFont="1" applyBorder="1" applyAlignment="1">
      <alignment horizontal="left" vertical="center" wrapText="1"/>
    </xf>
    <xf numFmtId="0" fontId="10" fillId="0" borderId="1" xfId="0" applyFont="1" applyBorder="1" applyAlignment="1">
      <alignment vertical="center" wrapText="1"/>
    </xf>
    <xf numFmtId="9" fontId="10" fillId="0" borderId="1" xfId="0" applyNumberFormat="1" applyFont="1" applyBorder="1" applyAlignment="1">
      <alignment horizontal="center" vertical="center"/>
    </xf>
    <xf numFmtId="0" fontId="0" fillId="9" borderId="10" xfId="0" applyFill="1" applyBorder="1"/>
    <xf numFmtId="0" fontId="0" fillId="9" borderId="1" xfId="0" applyFill="1" applyBorder="1"/>
    <xf numFmtId="0" fontId="0" fillId="11" borderId="10" xfId="0" applyFill="1" applyBorder="1"/>
    <xf numFmtId="0" fontId="0" fillId="11" borderId="1" xfId="0" applyFill="1" applyBorder="1"/>
    <xf numFmtId="0" fontId="0" fillId="12" borderId="10" xfId="0" applyFill="1" applyBorder="1"/>
    <xf numFmtId="0" fontId="6" fillId="12" borderId="10" xfId="0" applyFont="1" applyFill="1" applyBorder="1"/>
    <xf numFmtId="0" fontId="6" fillId="12" borderId="1" xfId="0" applyFont="1" applyFill="1" applyBorder="1"/>
    <xf numFmtId="0" fontId="6" fillId="10" borderId="10" xfId="0" applyFont="1" applyFill="1" applyBorder="1"/>
    <xf numFmtId="0" fontId="0" fillId="10" borderId="10" xfId="0" applyFill="1" applyBorder="1"/>
    <xf numFmtId="0" fontId="6" fillId="10" borderId="1" xfId="0" applyFont="1" applyFill="1" applyBorder="1"/>
    <xf numFmtId="0" fontId="0" fillId="10" borderId="1" xfId="0" applyFill="1" applyBorder="1"/>
    <xf numFmtId="9" fontId="10" fillId="0" borderId="1" xfId="0" applyNumberFormat="1" applyFont="1" applyBorder="1" applyAlignment="1">
      <alignment horizontal="center" vertical="center" wrapText="1"/>
    </xf>
    <xf numFmtId="0" fontId="14" fillId="0" borderId="1" xfId="0" applyFont="1" applyBorder="1" applyAlignment="1">
      <alignment horizontal="justify" vertical="center" wrapText="1"/>
    </xf>
    <xf numFmtId="0" fontId="10" fillId="0" borderId="1" xfId="0" applyFont="1" applyBorder="1" applyAlignment="1">
      <alignment horizontal="justify" vertical="center" wrapText="1"/>
    </xf>
    <xf numFmtId="0" fontId="8" fillId="0" borderId="17" xfId="0" applyFont="1" applyBorder="1" applyAlignment="1">
      <alignment horizontal="center" vertical="center"/>
    </xf>
    <xf numFmtId="0" fontId="1" fillId="0" borderId="11" xfId="0" applyFont="1" applyBorder="1" applyAlignment="1">
      <alignment horizontal="justify" vertical="center" wrapText="1"/>
    </xf>
    <xf numFmtId="0" fontId="15" fillId="0" borderId="6" xfId="0" applyFont="1" applyBorder="1" applyAlignment="1">
      <alignment horizontal="justify" vertical="center" wrapText="1"/>
    </xf>
    <xf numFmtId="9" fontId="18" fillId="0" borderId="1" xfId="0" applyNumberFormat="1" applyFont="1" applyBorder="1" applyAlignment="1">
      <alignment horizontal="center" vertical="center" wrapText="1"/>
    </xf>
    <xf numFmtId="0" fontId="14" fillId="0" borderId="25" xfId="0" applyFont="1" applyBorder="1" applyAlignment="1">
      <alignment horizontal="center" vertical="center"/>
    </xf>
    <xf numFmtId="0" fontId="1" fillId="0" borderId="3" xfId="0" applyFont="1" applyBorder="1" applyAlignment="1">
      <alignment horizontal="justify" vertical="center" wrapText="1"/>
    </xf>
    <xf numFmtId="0" fontId="1" fillId="0" borderId="16" xfId="0" applyFont="1" applyBorder="1" applyAlignment="1">
      <alignment horizontal="justify" vertical="center" wrapText="1"/>
    </xf>
    <xf numFmtId="0" fontId="8" fillId="0" borderId="19" xfId="0" applyFont="1" applyBorder="1" applyAlignment="1">
      <alignment horizontal="center" vertical="center"/>
    </xf>
    <xf numFmtId="0" fontId="1" fillId="0" borderId="5" xfId="0" applyFont="1" applyBorder="1" applyAlignment="1">
      <alignment horizontal="justify" vertical="center" wrapText="1"/>
    </xf>
    <xf numFmtId="0" fontId="1" fillId="0" borderId="15" xfId="0" applyFont="1" applyBorder="1" applyAlignment="1">
      <alignment horizontal="justify" vertical="center" wrapText="1"/>
    </xf>
    <xf numFmtId="0" fontId="14" fillId="5" borderId="26" xfId="0" applyFont="1" applyFill="1" applyBorder="1" applyAlignment="1">
      <alignment horizontal="center" vertical="center" wrapText="1"/>
    </xf>
    <xf numFmtId="0" fontId="8" fillId="0" borderId="25" xfId="0" applyFont="1" applyBorder="1" applyAlignment="1">
      <alignment horizontal="center" vertical="center"/>
    </xf>
    <xf numFmtId="0" fontId="8" fillId="0" borderId="10" xfId="0" applyFont="1" applyBorder="1" applyAlignment="1">
      <alignment horizontal="center" vertical="center"/>
    </xf>
    <xf numFmtId="0" fontId="8" fillId="5" borderId="10" xfId="0" applyFont="1" applyFill="1" applyBorder="1"/>
    <xf numFmtId="0" fontId="8" fillId="5" borderId="24" xfId="0" applyFont="1" applyFill="1" applyBorder="1" applyAlignment="1">
      <alignment horizontal="center" vertical="center"/>
    </xf>
    <xf numFmtId="0" fontId="8" fillId="5" borderId="10" xfId="0" applyFont="1" applyFill="1" applyBorder="1" applyAlignment="1">
      <alignment horizontal="center" vertical="center"/>
    </xf>
    <xf numFmtId="0" fontId="8" fillId="5" borderId="31" xfId="0" applyFont="1" applyFill="1" applyBorder="1" applyAlignment="1">
      <alignment horizontal="center" vertical="center"/>
    </xf>
    <xf numFmtId="0" fontId="15" fillId="0" borderId="26" xfId="0" applyFont="1" applyBorder="1" applyAlignment="1">
      <alignment horizontal="justify" vertical="center" wrapText="1"/>
    </xf>
    <xf numFmtId="0" fontId="14" fillId="0" borderId="26" xfId="0" applyFont="1" applyBorder="1" applyAlignment="1">
      <alignment horizontal="center" vertical="center" wrapText="1"/>
    </xf>
    <xf numFmtId="0" fontId="15" fillId="0" borderId="26" xfId="0" applyFont="1" applyBorder="1" applyAlignment="1">
      <alignment horizontal="center" vertical="center" wrapText="1"/>
    </xf>
    <xf numFmtId="0" fontId="15" fillId="0" borderId="8" xfId="0" applyFont="1" applyBorder="1" applyAlignment="1">
      <alignment horizontal="center" vertical="center"/>
    </xf>
    <xf numFmtId="0" fontId="15" fillId="0" borderId="3" xfId="0" applyFont="1" applyBorder="1" applyAlignment="1">
      <alignment horizontal="center" vertical="center"/>
    </xf>
    <xf numFmtId="0" fontId="15" fillId="0" borderId="16" xfId="0" applyFont="1" applyBorder="1" applyAlignment="1">
      <alignment horizontal="center" vertical="center"/>
    </xf>
    <xf numFmtId="0" fontId="15" fillId="0" borderId="18" xfId="0" applyFont="1" applyBorder="1" applyAlignment="1">
      <alignment horizontal="justify" vertical="center" wrapText="1"/>
    </xf>
    <xf numFmtId="0" fontId="15" fillId="0" borderId="8" xfId="0" applyFont="1" applyBorder="1" applyAlignment="1">
      <alignment horizontal="justify" vertical="center" wrapText="1"/>
    </xf>
    <xf numFmtId="0" fontId="15" fillId="0" borderId="3" xfId="0" applyFont="1" applyBorder="1" applyAlignment="1">
      <alignment horizontal="justify" vertical="center" wrapText="1"/>
    </xf>
    <xf numFmtId="0" fontId="15" fillId="0" borderId="2" xfId="0" applyFont="1" applyBorder="1" applyAlignment="1">
      <alignment horizontal="justify" vertical="center"/>
    </xf>
    <xf numFmtId="0" fontId="15" fillId="0" borderId="2" xfId="0" applyFont="1" applyBorder="1" applyAlignment="1">
      <alignment horizontal="justify" vertical="center" wrapText="1"/>
    </xf>
    <xf numFmtId="0" fontId="15" fillId="0" borderId="16"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14" xfId="0" applyFont="1" applyBorder="1" applyAlignment="1">
      <alignment horizontal="justify" vertical="center" wrapText="1"/>
    </xf>
    <xf numFmtId="9" fontId="18" fillId="0" borderId="1" xfId="6" applyFont="1" applyFill="1" applyBorder="1" applyAlignment="1">
      <alignment horizontal="center" vertical="center"/>
    </xf>
    <xf numFmtId="41" fontId="18" fillId="0" borderId="1" xfId="0" applyNumberFormat="1" applyFont="1" applyBorder="1" applyAlignment="1">
      <alignment horizontal="center" vertical="center"/>
    </xf>
    <xf numFmtId="9" fontId="15" fillId="0" borderId="0" xfId="0" applyNumberFormat="1" applyFont="1" applyAlignment="1">
      <alignment horizontal="center" vertical="center"/>
    </xf>
    <xf numFmtId="0" fontId="18" fillId="0" borderId="1" xfId="0" applyFont="1" applyBorder="1" applyAlignment="1">
      <alignment horizontal="center" vertical="center"/>
    </xf>
    <xf numFmtId="0" fontId="18" fillId="0" borderId="1" xfId="0" applyFont="1" applyBorder="1"/>
    <xf numFmtId="166" fontId="18" fillId="0" borderId="1" xfId="2" applyNumberFormat="1" applyFont="1" applyFill="1" applyBorder="1" applyAlignment="1">
      <alignment horizontal="center" vertical="center"/>
    </xf>
    <xf numFmtId="0" fontId="10" fillId="0" borderId="1" xfId="0" applyFont="1" applyBorder="1"/>
    <xf numFmtId="0" fontId="0" fillId="0" borderId="3" xfId="0" applyBorder="1"/>
    <xf numFmtId="0" fontId="0" fillId="0" borderId="33" xfId="0" applyBorder="1"/>
    <xf numFmtId="0" fontId="0" fillId="7" borderId="33" xfId="0" applyFill="1" applyBorder="1"/>
    <xf numFmtId="0" fontId="0" fillId="9" borderId="3" xfId="0" applyFill="1" applyBorder="1"/>
    <xf numFmtId="0" fontId="0" fillId="9" borderId="33" xfId="0" applyFill="1" applyBorder="1"/>
    <xf numFmtId="0" fontId="0" fillId="7" borderId="3" xfId="0" applyFill="1" applyBorder="1"/>
    <xf numFmtId="0" fontId="0" fillId="10" borderId="31" xfId="0" applyFill="1" applyBorder="1"/>
    <xf numFmtId="0" fontId="0" fillId="10" borderId="6" xfId="0" applyFill="1" applyBorder="1"/>
    <xf numFmtId="0" fontId="23" fillId="4" borderId="0" xfId="0" applyFont="1" applyFill="1"/>
    <xf numFmtId="168" fontId="18" fillId="0" borderId="1" xfId="0" applyNumberFormat="1" applyFont="1" applyBorder="1" applyAlignment="1">
      <alignment horizontal="center" vertical="center"/>
    </xf>
    <xf numFmtId="0" fontId="24" fillId="0" borderId="1" xfId="0" applyFont="1" applyBorder="1" applyAlignment="1">
      <alignment horizontal="left" vertical="center" wrapText="1"/>
    </xf>
    <xf numFmtId="9" fontId="24" fillId="0" borderId="1" xfId="0" applyNumberFormat="1" applyFont="1" applyBorder="1" applyAlignment="1">
      <alignment horizontal="center" vertical="center"/>
    </xf>
    <xf numFmtId="1" fontId="18" fillId="0" borderId="1" xfId="6" applyNumberFormat="1" applyFont="1" applyFill="1" applyBorder="1" applyAlignment="1">
      <alignment horizontal="center" vertical="center"/>
    </xf>
    <xf numFmtId="9" fontId="24" fillId="0" borderId="1" xfId="6" applyFont="1" applyFill="1" applyBorder="1" applyAlignment="1">
      <alignment horizontal="center" vertical="center"/>
    </xf>
    <xf numFmtId="166" fontId="18" fillId="0" borderId="1" xfId="2" applyNumberFormat="1" applyFont="1" applyFill="1" applyBorder="1" applyAlignment="1">
      <alignment horizontal="left" vertical="center"/>
    </xf>
    <xf numFmtId="0" fontId="14" fillId="0" borderId="1" xfId="0" applyFont="1" applyBorder="1" applyAlignment="1">
      <alignment horizontal="left" vertical="center" wrapText="1"/>
    </xf>
    <xf numFmtId="0" fontId="0" fillId="3" borderId="1" xfId="0" applyFill="1" applyBorder="1"/>
    <xf numFmtId="0" fontId="10" fillId="0" borderId="1" xfId="0" applyFont="1" applyBorder="1" applyAlignment="1">
      <alignment horizontal="center" vertical="center"/>
    </xf>
    <xf numFmtId="0" fontId="9" fillId="0" borderId="1" xfId="0" applyFont="1" applyBorder="1" applyAlignment="1">
      <alignment vertical="center" wrapText="1"/>
    </xf>
    <xf numFmtId="0" fontId="9" fillId="8" borderId="4" xfId="0" applyFont="1" applyFill="1" applyBorder="1" applyAlignment="1">
      <alignment horizontal="center" vertical="center"/>
    </xf>
    <xf numFmtId="0" fontId="9" fillId="13" borderId="4" xfId="0" applyFont="1" applyFill="1" applyBorder="1" applyAlignment="1">
      <alignment horizontal="center" vertical="center"/>
    </xf>
    <xf numFmtId="0" fontId="9" fillId="13" borderId="1" xfId="0" applyFont="1" applyFill="1" applyBorder="1" applyAlignment="1">
      <alignment horizontal="center" vertical="center"/>
    </xf>
    <xf numFmtId="0" fontId="28" fillId="0" borderId="0" xfId="0" applyFont="1" applyAlignment="1">
      <alignment vertical="center" wrapText="1"/>
    </xf>
    <xf numFmtId="0" fontId="28" fillId="0" borderId="0" xfId="0" applyFont="1" applyAlignment="1">
      <alignment horizontal="center" vertical="center" wrapText="1"/>
    </xf>
    <xf numFmtId="0" fontId="10" fillId="0" borderId="0" xfId="0" applyFont="1" applyAlignment="1">
      <alignment vertical="center" wrapText="1"/>
    </xf>
    <xf numFmtId="0" fontId="29" fillId="0" borderId="0" xfId="1" applyFont="1" applyBorder="1" applyAlignment="1">
      <alignment vertical="center" wrapText="1"/>
    </xf>
    <xf numFmtId="0" fontId="10" fillId="0" borderId="0" xfId="0" applyFont="1" applyAlignment="1">
      <alignment vertical="top" wrapText="1"/>
    </xf>
    <xf numFmtId="0" fontId="9" fillId="0" borderId="1" xfId="0" applyFont="1" applyBorder="1" applyAlignment="1">
      <alignment horizontal="justify"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xf>
    <xf numFmtId="0" fontId="10" fillId="0" borderId="0" xfId="0" applyFont="1" applyAlignment="1">
      <alignment horizontal="center" vertical="center" wrapText="1"/>
    </xf>
    <xf numFmtId="0" fontId="18" fillId="0" borderId="1" xfId="0" applyFont="1" applyBorder="1" applyAlignment="1">
      <alignment horizontal="left" vertical="center" wrapText="1"/>
    </xf>
    <xf numFmtId="0" fontId="10" fillId="3" borderId="0" xfId="0" applyFont="1" applyFill="1"/>
    <xf numFmtId="0" fontId="0" fillId="0" borderId="22" xfId="0" applyBorder="1"/>
    <xf numFmtId="0" fontId="14" fillId="0" borderId="5" xfId="0" applyFont="1" applyBorder="1" applyAlignment="1">
      <alignment horizontal="left" vertical="center" wrapText="1"/>
    </xf>
    <xf numFmtId="0" fontId="15" fillId="0" borderId="10" xfId="0" applyFont="1" applyBorder="1" applyAlignment="1">
      <alignment horizontal="justify" vertical="center" wrapText="1"/>
    </xf>
    <xf numFmtId="0" fontId="9" fillId="0" borderId="0" xfId="0" applyFont="1"/>
    <xf numFmtId="0" fontId="14" fillId="0" borderId="0" xfId="0" applyFont="1"/>
    <xf numFmtId="0" fontId="9" fillId="14" borderId="1" xfId="0" applyFont="1" applyFill="1" applyBorder="1" applyAlignment="1">
      <alignment horizontal="center" vertical="center"/>
    </xf>
    <xf numFmtId="0" fontId="9" fillId="14" borderId="1" xfId="0" applyFont="1" applyFill="1" applyBorder="1" applyAlignment="1">
      <alignment horizontal="center"/>
    </xf>
    <xf numFmtId="0" fontId="9" fillId="14" borderId="4" xfId="0" applyFont="1" applyFill="1" applyBorder="1" applyAlignment="1">
      <alignment horizontal="center" vertical="center"/>
    </xf>
    <xf numFmtId="0" fontId="9" fillId="14" borderId="4" xfId="0" applyFont="1" applyFill="1" applyBorder="1"/>
    <xf numFmtId="0" fontId="9" fillId="14" borderId="4" xfId="0" applyFont="1" applyFill="1" applyBorder="1" applyAlignment="1">
      <alignment horizontal="center"/>
    </xf>
    <xf numFmtId="0" fontId="14" fillId="14" borderId="1" xfId="0" applyFont="1" applyFill="1" applyBorder="1" applyAlignment="1">
      <alignment horizontal="center"/>
    </xf>
    <xf numFmtId="0" fontId="14" fillId="14" borderId="1" xfId="0" applyFont="1" applyFill="1" applyBorder="1"/>
    <xf numFmtId="0" fontId="14" fillId="14" borderId="26" xfId="0" applyFont="1" applyFill="1" applyBorder="1" applyAlignment="1">
      <alignment horizontal="center" vertical="center"/>
    </xf>
    <xf numFmtId="0" fontId="14" fillId="14" borderId="26" xfId="0" applyFont="1" applyFill="1" applyBorder="1" applyAlignment="1">
      <alignment horizontal="center" vertical="center" wrapText="1"/>
    </xf>
    <xf numFmtId="0" fontId="15" fillId="14" borderId="26" xfId="0" applyFont="1" applyFill="1" applyBorder="1" applyAlignment="1">
      <alignment vertical="center" wrapText="1"/>
    </xf>
    <xf numFmtId="0" fontId="15" fillId="14" borderId="26" xfId="0" applyFont="1" applyFill="1" applyBorder="1" applyAlignment="1">
      <alignment horizontal="justify" vertical="center" wrapText="1"/>
    </xf>
    <xf numFmtId="0" fontId="14" fillId="14" borderId="27" xfId="0" applyFont="1" applyFill="1" applyBorder="1" applyAlignment="1">
      <alignment horizontal="center" wrapText="1"/>
    </xf>
    <xf numFmtId="0" fontId="17" fillId="14" borderId="7" xfId="0" applyFont="1" applyFill="1" applyBorder="1" applyAlignment="1">
      <alignment horizontal="center" vertical="center"/>
    </xf>
    <xf numFmtId="0" fontId="17" fillId="14" borderId="32" xfId="0" applyFont="1" applyFill="1" applyBorder="1" applyAlignment="1">
      <alignment horizontal="center" vertical="center" wrapText="1"/>
    </xf>
    <xf numFmtId="0" fontId="14" fillId="14" borderId="12" xfId="0" applyFont="1" applyFill="1" applyBorder="1" applyAlignment="1">
      <alignment horizontal="left" vertical="center" wrapText="1"/>
    </xf>
    <xf numFmtId="0" fontId="14" fillId="14" borderId="2" xfId="0" applyFont="1" applyFill="1" applyBorder="1" applyAlignment="1">
      <alignment horizontal="left" vertical="center" wrapText="1"/>
    </xf>
    <xf numFmtId="0" fontId="14" fillId="14" borderId="14" xfId="0" applyFont="1" applyFill="1" applyBorder="1" applyAlignment="1">
      <alignment horizontal="left" vertical="center" wrapText="1"/>
    </xf>
    <xf numFmtId="0" fontId="13" fillId="14" borderId="26" xfId="0" applyFont="1" applyFill="1" applyBorder="1" applyAlignment="1">
      <alignment horizontal="center" vertical="center"/>
    </xf>
    <xf numFmtId="0" fontId="13" fillId="14" borderId="26" xfId="0" applyFont="1" applyFill="1" applyBorder="1" applyAlignment="1">
      <alignment horizontal="center"/>
    </xf>
    <xf numFmtId="0" fontId="14" fillId="14" borderId="26" xfId="0" applyFont="1" applyFill="1" applyBorder="1" applyAlignment="1">
      <alignment horizontal="center"/>
    </xf>
    <xf numFmtId="0" fontId="17" fillId="14" borderId="35" xfId="0" applyFont="1" applyFill="1" applyBorder="1" applyAlignment="1">
      <alignment horizontal="center" vertical="center"/>
    </xf>
    <xf numFmtId="0" fontId="7" fillId="0" borderId="1" xfId="0" applyFont="1" applyBorder="1"/>
    <xf numFmtId="0" fontId="31" fillId="0" borderId="1" xfId="0" applyFont="1" applyBorder="1" applyAlignment="1">
      <alignment horizontal="center" vertical="center" wrapText="1"/>
    </xf>
    <xf numFmtId="14" fontId="31" fillId="0" borderId="1" xfId="0" applyNumberFormat="1" applyFont="1" applyBorder="1" applyAlignment="1">
      <alignment horizontal="center" vertical="center" wrapText="1"/>
    </xf>
    <xf numFmtId="0" fontId="7" fillId="0" borderId="1" xfId="0" applyFont="1" applyBorder="1" applyAlignment="1">
      <alignment wrapText="1"/>
    </xf>
    <xf numFmtId="0" fontId="30" fillId="14" borderId="4" xfId="0" applyFont="1" applyFill="1" applyBorder="1" applyAlignment="1">
      <alignment horizontal="center" vertical="center"/>
    </xf>
    <xf numFmtId="0" fontId="30" fillId="14" borderId="1" xfId="0" applyFont="1" applyFill="1" applyBorder="1" applyAlignment="1">
      <alignment horizontal="center" vertical="center"/>
    </xf>
    <xf numFmtId="0" fontId="30" fillId="14" borderId="1" xfId="0" applyFont="1" applyFill="1" applyBorder="1" applyAlignment="1">
      <alignment horizontal="center" vertical="center" wrapText="1"/>
    </xf>
    <xf numFmtId="14" fontId="31" fillId="15" borderId="1" xfId="0" applyNumberFormat="1" applyFont="1" applyFill="1" applyBorder="1" applyAlignment="1">
      <alignment horizontal="center" vertical="center" wrapText="1"/>
    </xf>
    <xf numFmtId="0" fontId="0" fillId="4" borderId="0" xfId="0" applyFill="1" applyAlignment="1">
      <alignment horizontal="center" vertical="center"/>
    </xf>
    <xf numFmtId="0" fontId="0" fillId="0" borderId="0" xfId="0" applyAlignment="1">
      <alignment horizontal="center" vertical="center"/>
    </xf>
    <xf numFmtId="0" fontId="34" fillId="14" borderId="1" xfId="0" applyFont="1" applyFill="1" applyBorder="1" applyAlignment="1" applyProtection="1">
      <alignment horizontal="center" vertical="center" wrapText="1"/>
      <protection locked="0"/>
    </xf>
    <xf numFmtId="0" fontId="34" fillId="14" borderId="39" xfId="0" applyFont="1" applyFill="1" applyBorder="1" applyAlignment="1" applyProtection="1">
      <alignment horizontal="center" vertical="center" wrapText="1"/>
      <protection locked="0"/>
    </xf>
    <xf numFmtId="0" fontId="34" fillId="16" borderId="39" xfId="0" applyFont="1" applyFill="1" applyBorder="1" applyAlignment="1" applyProtection="1">
      <alignment horizontal="center" vertical="center" wrapText="1"/>
      <protection locked="0"/>
    </xf>
    <xf numFmtId="0" fontId="34" fillId="17" borderId="39" xfId="0" applyFont="1" applyFill="1" applyBorder="1" applyAlignment="1" applyProtection="1">
      <alignment horizontal="center" vertical="center" wrapText="1"/>
      <protection locked="0"/>
    </xf>
    <xf numFmtId="0" fontId="34" fillId="18" borderId="39" xfId="0" applyFont="1" applyFill="1" applyBorder="1" applyAlignment="1" applyProtection="1">
      <alignment horizontal="center" vertical="center" wrapText="1"/>
      <protection locked="0"/>
    </xf>
    <xf numFmtId="0" fontId="36" fillId="20" borderId="39" xfId="0" applyFont="1" applyFill="1" applyBorder="1" applyAlignment="1" applyProtection="1">
      <alignment horizontal="center" vertical="center" wrapText="1"/>
      <protection locked="0"/>
    </xf>
    <xf numFmtId="0" fontId="35" fillId="0" borderId="0" xfId="0" applyFont="1" applyAlignment="1">
      <alignment horizontal="center"/>
    </xf>
    <xf numFmtId="0" fontId="35" fillId="0" borderId="0" xfId="0" applyFont="1" applyAlignment="1">
      <alignment horizontal="center" vertical="center"/>
    </xf>
    <xf numFmtId="0" fontId="36" fillId="0" borderId="0" xfId="0" applyFont="1" applyAlignment="1" applyProtection="1">
      <alignment horizontal="center" vertical="center" wrapText="1"/>
      <protection locked="0"/>
    </xf>
    <xf numFmtId="0" fontId="31" fillId="0" borderId="0" xfId="0" applyFont="1" applyAlignment="1">
      <alignment horizontal="center" vertical="center" wrapText="1"/>
    </xf>
    <xf numFmtId="0" fontId="17" fillId="0" borderId="1" xfId="0" applyFont="1" applyBorder="1" applyAlignment="1">
      <alignment horizontal="left" vertical="center" wrapText="1"/>
    </xf>
    <xf numFmtId="0" fontId="25" fillId="0" borderId="1" xfId="0" applyFont="1" applyBorder="1" applyAlignment="1">
      <alignment horizontal="left" vertical="center" wrapText="1"/>
    </xf>
    <xf numFmtId="0" fontId="24" fillId="0" borderId="1" xfId="0" applyFont="1" applyBorder="1" applyAlignment="1">
      <alignment vertical="center" wrapText="1"/>
    </xf>
    <xf numFmtId="1" fontId="18" fillId="0" borderId="1" xfId="0" applyNumberFormat="1" applyFont="1" applyBorder="1" applyAlignment="1">
      <alignment horizontal="center" vertical="center"/>
    </xf>
    <xf numFmtId="0" fontId="15" fillId="0" borderId="10" xfId="0" applyFont="1" applyBorder="1" applyAlignment="1">
      <alignment horizontal="center" vertical="center" wrapText="1"/>
    </xf>
    <xf numFmtId="0" fontId="0" fillId="21" borderId="1" xfId="0" applyFill="1" applyBorder="1"/>
    <xf numFmtId="0" fontId="9" fillId="14" borderId="4" xfId="0" applyFont="1" applyFill="1" applyBorder="1" applyAlignment="1">
      <alignment horizontal="center" vertical="center" wrapText="1"/>
    </xf>
    <xf numFmtId="9" fontId="0" fillId="0" borderId="45" xfId="0" applyNumberFormat="1" applyBorder="1" applyAlignment="1">
      <alignment horizontal="center"/>
    </xf>
    <xf numFmtId="0" fontId="0" fillId="0" borderId="0" xfId="0" applyAlignment="1">
      <alignment horizontal="center"/>
    </xf>
    <xf numFmtId="9" fontId="24" fillId="0" borderId="1" xfId="6" applyFont="1" applyBorder="1" applyAlignment="1">
      <alignment horizontal="center" vertical="center"/>
    </xf>
    <xf numFmtId="1" fontId="18" fillId="0" borderId="1" xfId="2" applyNumberFormat="1" applyFont="1" applyFill="1" applyBorder="1" applyAlignment="1">
      <alignment horizontal="center" vertical="center"/>
    </xf>
    <xf numFmtId="0" fontId="0" fillId="4" borderId="0" xfId="0" applyFill="1" applyAlignment="1">
      <alignment horizontal="center"/>
    </xf>
    <xf numFmtId="9" fontId="23" fillId="0" borderId="41" xfId="0" applyNumberFormat="1" applyFont="1" applyBorder="1" applyAlignment="1">
      <alignment horizontal="center"/>
    </xf>
    <xf numFmtId="0" fontId="23" fillId="0" borderId="0" xfId="0" applyFont="1" applyAlignment="1">
      <alignment horizontal="center"/>
    </xf>
    <xf numFmtId="9" fontId="18" fillId="0" borderId="11" xfId="6" applyFont="1" applyFill="1" applyBorder="1" applyAlignment="1">
      <alignment horizontal="center" vertical="center"/>
    </xf>
    <xf numFmtId="0" fontId="18" fillId="0" borderId="8" xfId="0" applyFont="1" applyBorder="1" applyAlignment="1">
      <alignment horizontal="left" vertical="center" wrapText="1"/>
    </xf>
    <xf numFmtId="0" fontId="18" fillId="0" borderId="3" xfId="0" applyFont="1" applyBorder="1" applyAlignment="1">
      <alignment vertical="center" wrapText="1"/>
    </xf>
    <xf numFmtId="0" fontId="34" fillId="16" borderId="1" xfId="0" applyFont="1" applyFill="1" applyBorder="1" applyAlignment="1" applyProtection="1">
      <alignment horizontal="center" vertical="center" wrapText="1"/>
      <protection locked="0"/>
    </xf>
    <xf numFmtId="0" fontId="34" fillId="17" borderId="1" xfId="0" applyFont="1" applyFill="1" applyBorder="1" applyAlignment="1" applyProtection="1">
      <alignment horizontal="center" vertical="center" wrapText="1"/>
      <protection locked="0"/>
    </xf>
    <xf numFmtId="0" fontId="34" fillId="18" borderId="22" xfId="0" applyFont="1" applyFill="1" applyBorder="1" applyAlignment="1" applyProtection="1">
      <alignment horizontal="center" vertical="center" wrapText="1"/>
      <protection locked="0"/>
    </xf>
    <xf numFmtId="0" fontId="36" fillId="20" borderId="40" xfId="0" applyFont="1" applyFill="1" applyBorder="1" applyAlignment="1" applyProtection="1">
      <alignment horizontal="center" vertical="center" wrapText="1"/>
      <protection locked="0"/>
    </xf>
    <xf numFmtId="0" fontId="10" fillId="5" borderId="1" xfId="0" applyFont="1" applyFill="1" applyBorder="1" applyAlignment="1">
      <alignment horizontal="justify" vertical="center" wrapText="1"/>
    </xf>
    <xf numFmtId="0" fontId="10" fillId="5" borderId="1" xfId="0" applyFont="1" applyFill="1" applyBorder="1" applyAlignment="1">
      <alignment horizontal="center" vertical="center" wrapText="1"/>
    </xf>
    <xf numFmtId="14" fontId="10" fillId="5" borderId="1" xfId="0" applyNumberFormat="1" applyFont="1" applyFill="1" applyBorder="1" applyAlignment="1">
      <alignment horizontal="center" vertical="center"/>
    </xf>
    <xf numFmtId="0" fontId="10" fillId="5" borderId="1" xfId="0" applyFont="1" applyFill="1" applyBorder="1" applyAlignment="1">
      <alignment horizontal="left" vertical="top" wrapText="1"/>
    </xf>
    <xf numFmtId="0" fontId="31" fillId="0" borderId="1" xfId="0" applyFont="1" applyBorder="1" applyAlignment="1">
      <alignment horizontal="left" vertical="center" wrapText="1"/>
    </xf>
    <xf numFmtId="0" fontId="10" fillId="5" borderId="1" xfId="0" applyFont="1" applyFill="1" applyBorder="1" applyAlignment="1">
      <alignment horizontal="center" vertical="center"/>
    </xf>
    <xf numFmtId="0" fontId="24" fillId="0" borderId="1" xfId="0" applyFont="1" applyBorder="1" applyAlignment="1">
      <alignment horizontal="center" vertical="center" wrapText="1"/>
    </xf>
    <xf numFmtId="9" fontId="18" fillId="0" borderId="18" xfId="6" applyFont="1" applyFill="1" applyBorder="1" applyAlignment="1">
      <alignment horizontal="center" vertical="center"/>
    </xf>
    <xf numFmtId="9" fontId="18" fillId="0" borderId="4" xfId="6" applyFont="1" applyFill="1" applyBorder="1" applyAlignment="1">
      <alignment horizontal="center" vertical="center"/>
    </xf>
    <xf numFmtId="0" fontId="24" fillId="0" borderId="16" xfId="0" applyFont="1" applyBorder="1" applyAlignment="1">
      <alignment vertical="center" wrapText="1"/>
    </xf>
    <xf numFmtId="0" fontId="10" fillId="5" borderId="4" xfId="0" applyFont="1" applyFill="1" applyBorder="1" applyAlignment="1">
      <alignment horizontal="left" vertical="top" wrapText="1"/>
    </xf>
    <xf numFmtId="0" fontId="10" fillId="0" borderId="4" xfId="0" applyFont="1" applyBorder="1" applyAlignment="1">
      <alignment horizontal="left" vertical="top" wrapText="1"/>
    </xf>
    <xf numFmtId="0" fontId="27" fillId="0" borderId="4" xfId="0" applyFont="1" applyBorder="1" applyAlignment="1">
      <alignment horizontal="justify" vertical="center" wrapText="1"/>
    </xf>
    <xf numFmtId="14" fontId="10" fillId="0" borderId="4" xfId="0" applyNumberFormat="1" applyFont="1" applyBorder="1" applyAlignment="1">
      <alignment horizontal="center" vertical="center"/>
    </xf>
    <xf numFmtId="0" fontId="10" fillId="0" borderId="4" xfId="0" applyFont="1" applyBorder="1" applyAlignment="1">
      <alignment horizontal="center" vertical="center" wrapText="1"/>
    </xf>
    <xf numFmtId="0" fontId="10" fillId="0" borderId="4" xfId="0" applyFont="1" applyBorder="1" applyAlignment="1">
      <alignment horizontal="center" vertical="center"/>
    </xf>
    <xf numFmtId="0" fontId="27" fillId="0" borderId="1" xfId="0" applyFont="1" applyBorder="1" applyAlignment="1">
      <alignment horizontal="justify" vertical="center" wrapText="1"/>
    </xf>
    <xf numFmtId="14" fontId="10" fillId="0" borderId="1" xfId="0" applyNumberFormat="1" applyFont="1" applyBorder="1" applyAlignment="1">
      <alignment horizontal="center" vertical="center"/>
    </xf>
    <xf numFmtId="0" fontId="10" fillId="0" borderId="1" xfId="0" applyFont="1" applyBorder="1" applyAlignment="1">
      <alignment horizontal="left" vertical="top" wrapText="1"/>
    </xf>
    <xf numFmtId="0" fontId="10" fillId="0" borderId="4" xfId="0" applyFont="1" applyBorder="1" applyAlignment="1">
      <alignment horizontal="justify" vertical="center" wrapText="1"/>
    </xf>
    <xf numFmtId="2" fontId="0" fillId="0" borderId="0" xfId="0" applyNumberFormat="1"/>
    <xf numFmtId="0" fontId="37" fillId="0" borderId="1" xfId="0" applyFont="1" applyBorder="1" applyAlignment="1">
      <alignment vertical="top" wrapText="1"/>
    </xf>
    <xf numFmtId="0" fontId="14" fillId="14" borderId="1" xfId="0" applyFont="1" applyFill="1" applyBorder="1" applyAlignment="1">
      <alignment horizontal="center" vertical="center"/>
    </xf>
    <xf numFmtId="0" fontId="10" fillId="5" borderId="1" xfId="0" applyFont="1" applyFill="1" applyBorder="1" applyAlignment="1">
      <alignment vertical="top" wrapText="1"/>
    </xf>
    <xf numFmtId="0" fontId="10" fillId="0" borderId="1" xfId="0" applyFont="1" applyBorder="1" applyAlignment="1">
      <alignment vertical="top" wrapText="1"/>
    </xf>
    <xf numFmtId="0" fontId="14" fillId="14" borderId="30" xfId="0" applyFont="1" applyFill="1" applyBorder="1" applyAlignment="1">
      <alignment horizontal="center"/>
    </xf>
    <xf numFmtId="0" fontId="10" fillId="0" borderId="1" xfId="0" applyFont="1" applyBorder="1" applyAlignment="1">
      <alignment horizontal="justify" vertical="top" wrapText="1"/>
    </xf>
    <xf numFmtId="0" fontId="18" fillId="0" borderId="1" xfId="0" applyFont="1" applyBorder="1" applyAlignment="1">
      <alignment horizontal="justify" vertical="top" wrapText="1"/>
    </xf>
    <xf numFmtId="1" fontId="18" fillId="0" borderId="1" xfId="6" applyNumberFormat="1" applyFont="1" applyBorder="1" applyAlignment="1">
      <alignment horizontal="center" vertical="center"/>
    </xf>
    <xf numFmtId="0" fontId="18" fillId="0" borderId="1" xfId="0" applyFont="1" applyBorder="1" applyAlignment="1">
      <alignment horizontal="left" vertical="top" wrapText="1"/>
    </xf>
    <xf numFmtId="0" fontId="10" fillId="0" borderId="0" xfId="0" applyFont="1" applyAlignment="1">
      <alignment horizontal="justify" vertical="center" wrapText="1"/>
    </xf>
    <xf numFmtId="9" fontId="18" fillId="0" borderId="51" xfId="0" applyNumberFormat="1" applyFont="1" applyBorder="1" applyAlignment="1">
      <alignment horizontal="center" vertical="center"/>
    </xf>
    <xf numFmtId="0" fontId="10" fillId="0" borderId="1" xfId="0" applyFont="1" applyBorder="1" applyAlignment="1">
      <alignment vertical="center"/>
    </xf>
    <xf numFmtId="10" fontId="0" fillId="0" borderId="42" xfId="0" applyNumberFormat="1" applyBorder="1" applyAlignment="1">
      <alignment horizontal="center"/>
    </xf>
    <xf numFmtId="0" fontId="14" fillId="18" borderId="1" xfId="0" applyFont="1" applyFill="1" applyBorder="1" applyAlignment="1">
      <alignment horizontal="center" vertical="center" wrapText="1"/>
    </xf>
    <xf numFmtId="0" fontId="15" fillId="18" borderId="10" xfId="0" applyFont="1" applyFill="1" applyBorder="1" applyAlignment="1">
      <alignment horizontal="justify" vertical="center" wrapText="1"/>
    </xf>
    <xf numFmtId="0" fontId="15" fillId="18" borderId="10" xfId="0" applyFont="1" applyFill="1" applyBorder="1" applyAlignment="1">
      <alignment horizontal="center" vertical="center" wrapText="1"/>
    </xf>
    <xf numFmtId="0" fontId="18" fillId="0" borderId="52" xfId="0" applyFont="1" applyBorder="1" applyAlignment="1">
      <alignment vertical="center" wrapText="1"/>
    </xf>
    <xf numFmtId="0" fontId="10" fillId="0" borderId="4" xfId="0" applyFont="1" applyBorder="1" applyAlignment="1">
      <alignment vertical="top" wrapText="1"/>
    </xf>
    <xf numFmtId="0" fontId="10" fillId="5" borderId="4" xfId="0" applyFont="1" applyFill="1" applyBorder="1" applyAlignment="1">
      <alignment vertical="top" wrapText="1"/>
    </xf>
    <xf numFmtId="0" fontId="27" fillId="18" borderId="4" xfId="0" applyFont="1" applyFill="1" applyBorder="1" applyAlignment="1">
      <alignment horizontal="justify" vertical="center" wrapText="1"/>
    </xf>
    <xf numFmtId="0" fontId="10" fillId="18" borderId="4" xfId="0" applyFont="1" applyFill="1" applyBorder="1" applyAlignment="1">
      <alignment horizontal="center" vertical="center"/>
    </xf>
    <xf numFmtId="14" fontId="10" fillId="18" borderId="4" xfId="0" applyNumberFormat="1" applyFont="1" applyFill="1" applyBorder="1" applyAlignment="1">
      <alignment horizontal="center" vertical="center"/>
    </xf>
    <xf numFmtId="0" fontId="10" fillId="18" borderId="4" xfId="0" applyFont="1" applyFill="1" applyBorder="1" applyAlignment="1">
      <alignment horizontal="center" vertical="center" wrapText="1"/>
    </xf>
    <xf numFmtId="0" fontId="10" fillId="18" borderId="4" xfId="0" applyFont="1" applyFill="1" applyBorder="1" applyAlignment="1">
      <alignment horizontal="left" vertical="top" wrapText="1"/>
    </xf>
    <xf numFmtId="0" fontId="27" fillId="5" borderId="4" xfId="0" applyFont="1" applyFill="1" applyBorder="1" applyAlignment="1">
      <alignment vertical="top" wrapText="1"/>
    </xf>
    <xf numFmtId="0" fontId="34" fillId="14" borderId="10" xfId="0" applyFont="1" applyFill="1" applyBorder="1" applyAlignment="1" applyProtection="1">
      <alignment horizontal="center" vertical="center" wrapText="1"/>
      <protection locked="0"/>
    </xf>
    <xf numFmtId="0" fontId="0" fillId="21" borderId="0" xfId="0" applyFill="1"/>
    <xf numFmtId="0" fontId="10" fillId="0" borderId="11" xfId="0" applyFont="1" applyBorder="1" applyAlignment="1">
      <alignment vertical="top" wrapText="1"/>
    </xf>
    <xf numFmtId="0" fontId="27" fillId="0" borderId="1" xfId="0" applyFont="1" applyBorder="1" applyAlignment="1">
      <alignment vertical="top" wrapText="1"/>
    </xf>
    <xf numFmtId="9" fontId="18" fillId="0" borderId="1" xfId="6" applyFont="1" applyBorder="1" applyAlignment="1">
      <alignment horizontal="center" vertical="center"/>
    </xf>
    <xf numFmtId="10" fontId="0" fillId="0" borderId="42" xfId="0" applyNumberFormat="1" applyBorder="1" applyAlignment="1">
      <alignment horizontal="center" vertical="center"/>
    </xf>
    <xf numFmtId="10" fontId="0" fillId="0" borderId="0" xfId="0" applyNumberFormat="1"/>
    <xf numFmtId="10" fontId="18" fillId="0" borderId="1" xfId="2" applyNumberFormat="1" applyFont="1" applyFill="1" applyBorder="1" applyAlignment="1">
      <alignment horizontal="center" vertical="center"/>
    </xf>
    <xf numFmtId="0" fontId="9" fillId="14" borderId="53" xfId="0" applyFont="1" applyFill="1" applyBorder="1" applyAlignment="1">
      <alignment horizontal="center" vertical="center"/>
    </xf>
    <xf numFmtId="0" fontId="14" fillId="14" borderId="53" xfId="0" applyFont="1" applyFill="1" applyBorder="1" applyAlignment="1">
      <alignment horizontal="center" vertical="center"/>
    </xf>
    <xf numFmtId="0" fontId="31" fillId="22" borderId="1" xfId="0" applyFont="1" applyFill="1" applyBorder="1" applyAlignment="1">
      <alignment horizontal="left" vertical="center" wrapText="1"/>
    </xf>
    <xf numFmtId="2" fontId="6" fillId="0" borderId="0" xfId="0" applyNumberFormat="1" applyFont="1"/>
    <xf numFmtId="0" fontId="15" fillId="18" borderId="1" xfId="0" applyFont="1" applyFill="1" applyBorder="1" applyAlignment="1">
      <alignment horizontal="center" vertical="center" wrapText="1"/>
    </xf>
    <xf numFmtId="0" fontId="0" fillId="0" borderId="0" xfId="0" applyAlignment="1">
      <alignment horizontal="left"/>
    </xf>
    <xf numFmtId="0" fontId="10" fillId="5" borderId="1" xfId="0" applyFont="1" applyFill="1" applyBorder="1" applyAlignment="1">
      <alignment horizontal="justify" vertical="top" wrapText="1"/>
    </xf>
    <xf numFmtId="0" fontId="9" fillId="14" borderId="22" xfId="0" applyFont="1" applyFill="1" applyBorder="1" applyAlignment="1">
      <alignment horizontal="center"/>
    </xf>
    <xf numFmtId="0" fontId="27" fillId="18" borderId="4" xfId="0" applyFont="1" applyFill="1" applyBorder="1" applyAlignment="1">
      <alignment horizontal="center" vertical="center" wrapText="1"/>
    </xf>
    <xf numFmtId="0" fontId="27" fillId="18" borderId="4" xfId="0" applyFont="1" applyFill="1" applyBorder="1" applyAlignment="1">
      <alignment vertical="top" wrapText="1"/>
    </xf>
    <xf numFmtId="0" fontId="10" fillId="5" borderId="11" xfId="0" applyFont="1" applyFill="1" applyBorder="1" applyAlignment="1">
      <alignment vertical="top" wrapText="1"/>
    </xf>
    <xf numFmtId="0" fontId="38" fillId="0" borderId="0" xfId="0" applyFont="1"/>
    <xf numFmtId="9" fontId="0" fillId="0" borderId="0" xfId="0" applyNumberFormat="1"/>
    <xf numFmtId="0" fontId="27" fillId="5" borderId="1" xfId="0" applyFont="1" applyFill="1" applyBorder="1" applyAlignment="1">
      <alignment vertical="top" wrapText="1"/>
    </xf>
    <xf numFmtId="0" fontId="10" fillId="5" borderId="11" xfId="0" applyFont="1" applyFill="1" applyBorder="1" applyAlignment="1">
      <alignment horizontal="center" vertical="center"/>
    </xf>
    <xf numFmtId="14" fontId="10" fillId="5" borderId="11" xfId="0" applyNumberFormat="1" applyFont="1" applyFill="1" applyBorder="1" applyAlignment="1">
      <alignment horizontal="center" vertical="center"/>
    </xf>
    <xf numFmtId="14" fontId="10" fillId="5" borderId="11" xfId="0" applyNumberFormat="1" applyFont="1" applyFill="1" applyBorder="1" applyAlignment="1">
      <alignment horizontal="center" vertical="center" wrapText="1"/>
    </xf>
    <xf numFmtId="0" fontId="10" fillId="5" borderId="11" xfId="0" applyFont="1" applyFill="1" applyBorder="1" applyAlignment="1">
      <alignment horizontal="left" vertical="top" wrapText="1"/>
    </xf>
    <xf numFmtId="0" fontId="10" fillId="5" borderId="5" xfId="0" applyFont="1" applyFill="1" applyBorder="1" applyAlignment="1">
      <alignment horizontal="left" vertical="top" wrapText="1"/>
    </xf>
    <xf numFmtId="0" fontId="10" fillId="5" borderId="5" xfId="0" applyFont="1" applyFill="1" applyBorder="1" applyAlignment="1">
      <alignment vertical="top" wrapText="1"/>
    </xf>
    <xf numFmtId="0" fontId="27" fillId="3" borderId="1" xfId="0" applyFont="1" applyFill="1" applyBorder="1" applyAlignment="1">
      <alignment vertical="top" wrapText="1"/>
    </xf>
    <xf numFmtId="1" fontId="18" fillId="0" borderId="1" xfId="2" applyNumberFormat="1" applyFont="1" applyBorder="1" applyAlignment="1">
      <alignment horizontal="center" vertical="center"/>
    </xf>
    <xf numFmtId="0" fontId="27" fillId="5" borderId="11" xfId="0" applyFont="1" applyFill="1" applyBorder="1" applyAlignment="1">
      <alignment horizontal="justify" vertical="center" wrapText="1"/>
    </xf>
    <xf numFmtId="0" fontId="1" fillId="18" borderId="25" xfId="0" applyFont="1" applyFill="1" applyBorder="1" applyAlignment="1">
      <alignment horizontal="center" vertical="center" wrapText="1"/>
    </xf>
    <xf numFmtId="0" fontId="7" fillId="24" borderId="1" xfId="0" applyFont="1" applyFill="1" applyBorder="1"/>
    <xf numFmtId="0" fontId="10" fillId="5" borderId="4" xfId="0" applyFont="1" applyFill="1" applyBorder="1" applyAlignment="1">
      <alignment horizontal="justify" vertical="top" wrapText="1"/>
    </xf>
    <xf numFmtId="0" fontId="7" fillId="23" borderId="1" xfId="0" applyFont="1" applyFill="1" applyBorder="1"/>
    <xf numFmtId="10" fontId="23" fillId="0" borderId="43" xfId="0" applyNumberFormat="1" applyFont="1" applyBorder="1" applyAlignment="1">
      <alignment horizontal="center"/>
    </xf>
    <xf numFmtId="0" fontId="1" fillId="18" borderId="25" xfId="0" applyFont="1" applyFill="1" applyBorder="1" applyAlignment="1">
      <alignment horizontal="justify" vertical="center" wrapText="1"/>
    </xf>
    <xf numFmtId="0" fontId="0" fillId="3" borderId="10" xfId="0" applyFill="1" applyBorder="1"/>
    <xf numFmtId="0" fontId="39" fillId="18" borderId="25" xfId="0" applyFont="1" applyFill="1" applyBorder="1" applyAlignment="1">
      <alignment horizontal="center" vertical="center" wrapText="1"/>
    </xf>
    <xf numFmtId="0" fontId="1" fillId="8" borderId="10" xfId="0" applyFont="1" applyFill="1" applyBorder="1" applyAlignment="1">
      <alignment horizontal="center" vertical="center" wrapText="1"/>
    </xf>
    <xf numFmtId="0" fontId="1" fillId="18" borderId="4" xfId="0" applyFont="1" applyFill="1" applyBorder="1" applyAlignment="1">
      <alignment horizontal="justify" vertical="center" wrapText="1"/>
    </xf>
    <xf numFmtId="0" fontId="1" fillId="18" borderId="10" xfId="0" applyFont="1" applyFill="1" applyBorder="1" applyAlignment="1">
      <alignment horizontal="center" vertical="center" wrapText="1"/>
    </xf>
    <xf numFmtId="0" fontId="9" fillId="3" borderId="4" xfId="0" applyFont="1" applyFill="1" applyBorder="1" applyAlignment="1">
      <alignment horizontal="center" vertical="center"/>
    </xf>
    <xf numFmtId="0" fontId="10" fillId="3" borderId="4" xfId="0" applyFont="1" applyFill="1" applyBorder="1" applyAlignment="1">
      <alignment horizontal="left" vertical="center" wrapText="1"/>
    </xf>
    <xf numFmtId="0" fontId="10" fillId="3" borderId="4" xfId="0" applyFont="1" applyFill="1" applyBorder="1" applyAlignment="1">
      <alignment horizontal="center" vertical="center"/>
    </xf>
    <xf numFmtId="14" fontId="10" fillId="3" borderId="4" xfId="0" applyNumberFormat="1" applyFont="1" applyFill="1" applyBorder="1" applyAlignment="1">
      <alignment horizontal="center" vertical="center" wrapText="1"/>
    </xf>
    <xf numFmtId="0" fontId="10" fillId="3" borderId="4" xfId="0" applyFont="1" applyFill="1" applyBorder="1" applyAlignment="1">
      <alignment horizontal="center" vertical="center" wrapText="1"/>
    </xf>
    <xf numFmtId="0" fontId="10" fillId="3" borderId="1" xfId="0" applyFont="1" applyFill="1" applyBorder="1" applyAlignment="1">
      <alignment horizontal="justify" vertical="center" wrapText="1"/>
    </xf>
    <xf numFmtId="0" fontId="10" fillId="3" borderId="1" xfId="0" applyFont="1" applyFill="1" applyBorder="1" applyAlignment="1">
      <alignment horizontal="center" vertical="center" wrapText="1"/>
    </xf>
    <xf numFmtId="14" fontId="10" fillId="3" borderId="1" xfId="0" applyNumberFormat="1" applyFont="1" applyFill="1" applyBorder="1" applyAlignment="1">
      <alignment horizontal="center" vertical="center"/>
    </xf>
    <xf numFmtId="14" fontId="10" fillId="15" borderId="4" xfId="0" applyNumberFormat="1" applyFont="1" applyFill="1" applyBorder="1" applyAlignment="1">
      <alignment horizontal="center" vertical="center"/>
    </xf>
    <xf numFmtId="0" fontId="37" fillId="0" borderId="1" xfId="0" applyFont="1" applyBorder="1" applyAlignment="1">
      <alignment horizontal="justify" vertical="center" wrapText="1"/>
    </xf>
    <xf numFmtId="0" fontId="15" fillId="18" borderId="25" xfId="0" applyFont="1" applyFill="1" applyBorder="1" applyAlignment="1">
      <alignment horizontal="justify" vertical="center" wrapText="1"/>
    </xf>
    <xf numFmtId="0" fontId="27" fillId="3" borderId="1" xfId="0" applyFont="1" applyFill="1" applyBorder="1" applyAlignment="1">
      <alignment horizontal="justify" vertical="center" wrapText="1"/>
    </xf>
    <xf numFmtId="0" fontId="10" fillId="3" borderId="1" xfId="0" applyFont="1" applyFill="1" applyBorder="1" applyAlignment="1">
      <alignment horizontal="center" vertical="center"/>
    </xf>
    <xf numFmtId="0" fontId="27" fillId="3" borderId="4" xfId="0" applyFont="1" applyFill="1" applyBorder="1" applyAlignment="1">
      <alignment horizontal="left" vertical="center" wrapText="1"/>
    </xf>
    <xf numFmtId="0" fontId="27" fillId="3" borderId="4" xfId="0" applyFont="1" applyFill="1" applyBorder="1" applyAlignment="1">
      <alignment horizontal="center" vertical="center" wrapText="1"/>
    </xf>
    <xf numFmtId="14" fontId="10" fillId="3" borderId="4" xfId="0" applyNumberFormat="1" applyFont="1" applyFill="1" applyBorder="1" applyAlignment="1">
      <alignment horizontal="center" vertical="center"/>
    </xf>
    <xf numFmtId="0" fontId="27" fillId="3" borderId="5" xfId="0" applyFont="1" applyFill="1" applyBorder="1" applyAlignment="1">
      <alignment horizontal="left" vertical="center" wrapText="1"/>
    </xf>
    <xf numFmtId="0" fontId="27" fillId="3" borderId="5" xfId="0" applyFont="1" applyFill="1" applyBorder="1" applyAlignment="1">
      <alignment horizontal="center" vertical="center" wrapText="1"/>
    </xf>
    <xf numFmtId="14" fontId="10" fillId="3" borderId="5" xfId="0" applyNumberFormat="1" applyFont="1" applyFill="1" applyBorder="1" applyAlignment="1">
      <alignment horizontal="center" vertical="center"/>
    </xf>
    <xf numFmtId="0" fontId="1" fillId="3" borderId="10" xfId="0" applyFont="1" applyFill="1" applyBorder="1" applyAlignment="1">
      <alignment horizontal="center" vertical="center" wrapText="1"/>
    </xf>
    <xf numFmtId="0" fontId="15" fillId="3" borderId="1" xfId="0" applyFont="1" applyFill="1" applyBorder="1" applyAlignment="1">
      <alignment horizontal="justify" vertical="center" wrapText="1"/>
    </xf>
    <xf numFmtId="9" fontId="15" fillId="3" borderId="1" xfId="0" applyNumberFormat="1" applyFont="1" applyFill="1" applyBorder="1" applyAlignment="1">
      <alignment horizontal="center" vertical="center"/>
    </xf>
    <xf numFmtId="9" fontId="15" fillId="3" borderId="1" xfId="0" applyNumberFormat="1" applyFont="1" applyFill="1" applyBorder="1" applyAlignment="1">
      <alignment horizontal="center" vertical="center" wrapText="1"/>
    </xf>
    <xf numFmtId="0" fontId="14" fillId="8" borderId="4" xfId="0" applyFont="1" applyFill="1" applyBorder="1" applyAlignment="1">
      <alignment horizontal="center" vertical="center"/>
    </xf>
    <xf numFmtId="0" fontId="15" fillId="13" borderId="1" xfId="0" applyFont="1" applyFill="1" applyBorder="1" applyAlignment="1">
      <alignment horizontal="center" vertical="center" wrapText="1"/>
    </xf>
    <xf numFmtId="9" fontId="0" fillId="0" borderId="41" xfId="6" applyFont="1" applyBorder="1" applyAlignment="1">
      <alignment horizontal="center"/>
    </xf>
    <xf numFmtId="9" fontId="0" fillId="0" borderId="0" xfId="6" applyFont="1"/>
    <xf numFmtId="9" fontId="0" fillId="0" borderId="41" xfId="0" applyNumberFormat="1" applyBorder="1" applyAlignment="1">
      <alignment horizontal="center" vertical="center"/>
    </xf>
    <xf numFmtId="0" fontId="9" fillId="14" borderId="1" xfId="0" applyFont="1" applyFill="1" applyBorder="1" applyAlignment="1">
      <alignment vertical="center"/>
    </xf>
    <xf numFmtId="0" fontId="37" fillId="3" borderId="4" xfId="0" applyFont="1" applyFill="1" applyBorder="1" applyAlignment="1">
      <alignment horizontal="left" vertical="top" wrapText="1"/>
    </xf>
    <xf numFmtId="0" fontId="27" fillId="0" borderId="22" xfId="0" applyFont="1" applyBorder="1" applyAlignment="1">
      <alignment vertical="top" wrapText="1"/>
    </xf>
    <xf numFmtId="0" fontId="37" fillId="0" borderId="4" xfId="0" applyFont="1" applyBorder="1" applyAlignment="1">
      <alignment horizontal="left" vertical="center" wrapText="1"/>
    </xf>
    <xf numFmtId="9" fontId="18" fillId="0" borderId="0" xfId="0" applyNumberFormat="1" applyFont="1" applyAlignment="1">
      <alignment horizontal="center" vertical="center"/>
    </xf>
    <xf numFmtId="0" fontId="37" fillId="0" borderId="0" xfId="0" applyFont="1"/>
    <xf numFmtId="0" fontId="27" fillId="0" borderId="57" xfId="0" applyFont="1" applyBorder="1" applyAlignment="1">
      <alignment vertical="top" wrapText="1"/>
    </xf>
    <xf numFmtId="0" fontId="37" fillId="0" borderId="1" xfId="0" applyFont="1" applyBorder="1" applyAlignment="1">
      <alignment horizontal="left" vertical="center" wrapText="1"/>
    </xf>
    <xf numFmtId="10" fontId="18" fillId="0" borderId="1" xfId="6" applyNumberFormat="1" applyFont="1" applyFill="1" applyBorder="1" applyAlignment="1">
      <alignment horizontal="center" vertical="center"/>
    </xf>
    <xf numFmtId="10" fontId="18" fillId="0" borderId="1" xfId="6" applyNumberFormat="1" applyFont="1" applyBorder="1" applyAlignment="1">
      <alignment horizontal="center" vertical="center"/>
    </xf>
    <xf numFmtId="164" fontId="18" fillId="0" borderId="1" xfId="2" applyFont="1" applyBorder="1" applyAlignment="1">
      <alignment horizontal="center" vertical="center"/>
    </xf>
    <xf numFmtId="166" fontId="18" fillId="0" borderId="1" xfId="2" applyNumberFormat="1" applyFont="1" applyBorder="1" applyAlignment="1">
      <alignment horizontal="center" vertical="center"/>
    </xf>
    <xf numFmtId="166" fontId="18" fillId="0" borderId="1" xfId="6" applyNumberFormat="1" applyFont="1" applyBorder="1" applyAlignment="1">
      <alignment horizontal="center" vertical="center"/>
    </xf>
    <xf numFmtId="0" fontId="18" fillId="3" borderId="1" xfId="0" applyFont="1" applyFill="1" applyBorder="1" applyAlignment="1">
      <alignment horizontal="center" vertical="center"/>
    </xf>
    <xf numFmtId="10" fontId="18" fillId="3" borderId="1" xfId="6" applyNumberFormat="1" applyFont="1" applyFill="1" applyBorder="1" applyAlignment="1">
      <alignment horizontal="center" vertical="center"/>
    </xf>
    <xf numFmtId="10" fontId="18" fillId="3" borderId="1" xfId="2" applyNumberFormat="1" applyFont="1" applyFill="1" applyBorder="1" applyAlignment="1">
      <alignment horizontal="center" vertical="center"/>
    </xf>
    <xf numFmtId="10" fontId="18" fillId="0" borderId="1" xfId="2" applyNumberFormat="1" applyFont="1" applyBorder="1" applyAlignment="1">
      <alignment horizontal="center" vertical="center"/>
    </xf>
    <xf numFmtId="14" fontId="10" fillId="0" borderId="1" xfId="0" applyNumberFormat="1" applyFont="1" applyBorder="1" applyAlignment="1">
      <alignment horizontal="center" vertical="center" wrapText="1"/>
    </xf>
    <xf numFmtId="14" fontId="10" fillId="3" borderId="1" xfId="0" applyNumberFormat="1" applyFont="1" applyFill="1" applyBorder="1" applyAlignment="1">
      <alignment horizontal="center" vertical="center" wrapText="1"/>
    </xf>
    <xf numFmtId="0" fontId="37" fillId="5" borderId="4" xfId="0" applyFont="1" applyFill="1" applyBorder="1" applyAlignment="1">
      <alignment vertical="top" wrapText="1"/>
    </xf>
    <xf numFmtId="0" fontId="10" fillId="5" borderId="4" xfId="0" applyFont="1" applyFill="1" applyBorder="1" applyAlignment="1">
      <alignment horizontal="justify" vertical="center" wrapText="1"/>
    </xf>
    <xf numFmtId="0" fontId="10" fillId="5" borderId="4" xfId="0" applyFont="1" applyFill="1" applyBorder="1" applyAlignment="1">
      <alignment horizontal="center" vertical="center"/>
    </xf>
    <xf numFmtId="14" fontId="10" fillId="5" borderId="4" xfId="0" applyNumberFormat="1" applyFont="1" applyFill="1" applyBorder="1" applyAlignment="1">
      <alignment horizontal="center" vertical="center"/>
    </xf>
    <xf numFmtId="0" fontId="10" fillId="5" borderId="4" xfId="0" applyFont="1" applyFill="1" applyBorder="1" applyAlignment="1">
      <alignment horizontal="center" vertical="center" wrapText="1"/>
    </xf>
    <xf numFmtId="0" fontId="32" fillId="5" borderId="4" xfId="0" applyFont="1" applyFill="1" applyBorder="1" applyAlignment="1">
      <alignment horizontal="center" vertical="center" wrapText="1"/>
    </xf>
    <xf numFmtId="0" fontId="10" fillId="5" borderId="4" xfId="0" applyFont="1" applyFill="1" applyBorder="1" applyAlignment="1">
      <alignment horizontal="left" vertical="center" wrapText="1"/>
    </xf>
    <xf numFmtId="0" fontId="10" fillId="5" borderId="1" xfId="0" applyFont="1" applyFill="1" applyBorder="1" applyAlignment="1">
      <alignment horizontal="left" vertical="center" wrapText="1"/>
    </xf>
    <xf numFmtId="0" fontId="15" fillId="0" borderId="1" xfId="0" applyFont="1" applyBorder="1" applyAlignment="1">
      <alignment horizontal="center" vertical="center"/>
    </xf>
    <xf numFmtId="14" fontId="15" fillId="0" borderId="1" xfId="0" applyNumberFormat="1" applyFont="1" applyBorder="1" applyAlignment="1">
      <alignment horizontal="center" vertical="center"/>
    </xf>
    <xf numFmtId="0" fontId="15" fillId="0" borderId="1" xfId="0" applyFont="1" applyBorder="1" applyAlignment="1">
      <alignment horizontal="center" vertical="center" wrapText="1"/>
    </xf>
    <xf numFmtId="0" fontId="15" fillId="5" borderId="1" xfId="0" applyFont="1" applyFill="1" applyBorder="1" applyAlignment="1">
      <alignment horizontal="center" vertical="center"/>
    </xf>
    <xf numFmtId="0" fontId="15" fillId="5" borderId="1" xfId="0" applyFont="1" applyFill="1" applyBorder="1" applyAlignment="1">
      <alignment horizontal="left" vertical="center" wrapText="1"/>
    </xf>
    <xf numFmtId="0" fontId="37" fillId="5" borderId="1" xfId="0" applyFont="1" applyFill="1" applyBorder="1" applyAlignment="1">
      <alignment horizontal="left" vertical="top" wrapText="1"/>
    </xf>
    <xf numFmtId="0" fontId="10" fillId="3" borderId="11" xfId="0" applyFont="1" applyFill="1" applyBorder="1" applyAlignment="1">
      <alignment horizontal="justify" vertical="center" wrapText="1"/>
    </xf>
    <xf numFmtId="0" fontId="10" fillId="3" borderId="11" xfId="0" applyFont="1" applyFill="1" applyBorder="1" applyAlignment="1">
      <alignment horizontal="center" vertical="center" wrapText="1"/>
    </xf>
    <xf numFmtId="14" fontId="10" fillId="3" borderId="11" xfId="0" applyNumberFormat="1" applyFont="1" applyFill="1" applyBorder="1" applyAlignment="1">
      <alignment horizontal="center" vertical="center"/>
    </xf>
    <xf numFmtId="0" fontId="10" fillId="0" borderId="11" xfId="0" applyFont="1" applyBorder="1" applyAlignment="1">
      <alignment horizontal="justify" vertical="center" wrapText="1"/>
    </xf>
    <xf numFmtId="0" fontId="10" fillId="0" borderId="5" xfId="0" applyFont="1" applyBorder="1" applyAlignment="1">
      <alignment horizontal="justify" vertical="top" wrapText="1"/>
    </xf>
    <xf numFmtId="0" fontId="10" fillId="0" borderId="11" xfId="0" applyFont="1" applyBorder="1" applyAlignment="1">
      <alignment horizontal="justify" vertical="top" wrapText="1"/>
    </xf>
    <xf numFmtId="0" fontId="10" fillId="0" borderId="11" xfId="0" applyFont="1" applyBorder="1" applyAlignment="1">
      <alignment horizontal="left" vertical="top" wrapText="1"/>
    </xf>
    <xf numFmtId="0" fontId="27" fillId="0" borderId="11" xfId="0" applyFont="1" applyBorder="1" applyAlignment="1">
      <alignment vertical="top" wrapText="1"/>
    </xf>
    <xf numFmtId="0" fontId="10" fillId="3" borderId="4" xfId="0" applyFont="1" applyFill="1" applyBorder="1" applyAlignment="1">
      <alignment horizontal="justify" vertical="center" wrapText="1"/>
    </xf>
    <xf numFmtId="0" fontId="10" fillId="0" borderId="4" xfId="0" applyFont="1" applyBorder="1" applyAlignment="1">
      <alignment horizontal="left" vertical="center" wrapText="1"/>
    </xf>
    <xf numFmtId="0" fontId="9" fillId="8" borderId="1" xfId="0" applyFont="1" applyFill="1" applyBorder="1" applyAlignment="1">
      <alignment horizontal="center" vertical="center"/>
    </xf>
    <xf numFmtId="14" fontId="10" fillId="5" borderId="4" xfId="0" applyNumberFormat="1" applyFont="1" applyFill="1" applyBorder="1" applyAlignment="1">
      <alignment horizontal="center" vertical="center" wrapText="1"/>
    </xf>
    <xf numFmtId="0" fontId="37" fillId="0" borderId="1" xfId="0" applyFont="1" applyBorder="1" applyAlignment="1">
      <alignment horizontal="center" vertical="center" wrapText="1"/>
    </xf>
    <xf numFmtId="14" fontId="37" fillId="0" borderId="1" xfId="0" applyNumberFormat="1" applyFont="1" applyBorder="1" applyAlignment="1">
      <alignment horizontal="center" vertical="center"/>
    </xf>
    <xf numFmtId="14" fontId="37" fillId="0" borderId="1" xfId="0" applyNumberFormat="1" applyFont="1" applyBorder="1" applyAlignment="1">
      <alignment horizontal="center" vertical="center" wrapText="1"/>
    </xf>
    <xf numFmtId="0" fontId="14" fillId="15" borderId="1" xfId="0" applyFont="1" applyFill="1" applyBorder="1" applyAlignment="1">
      <alignment horizontal="left" vertical="center" wrapText="1"/>
    </xf>
    <xf numFmtId="0" fontId="14" fillId="15" borderId="1" xfId="0" applyFont="1" applyFill="1" applyBorder="1" applyAlignment="1">
      <alignment horizontal="center" vertical="center" wrapText="1"/>
    </xf>
    <xf numFmtId="0" fontId="15" fillId="15" borderId="10" xfId="0" applyFont="1" applyFill="1" applyBorder="1" applyAlignment="1">
      <alignment horizontal="justify" vertical="center" wrapText="1"/>
    </xf>
    <xf numFmtId="0" fontId="15" fillId="15" borderId="1" xfId="0" applyFont="1" applyFill="1" applyBorder="1" applyAlignment="1">
      <alignment horizontal="center" vertical="center" wrapText="1"/>
    </xf>
    <xf numFmtId="0" fontId="0" fillId="15" borderId="10" xfId="0" applyFill="1" applyBorder="1"/>
    <xf numFmtId="0" fontId="0" fillId="15" borderId="1" xfId="0" applyFill="1" applyBorder="1"/>
    <xf numFmtId="0" fontId="0" fillId="15" borderId="3" xfId="0" applyFill="1" applyBorder="1"/>
    <xf numFmtId="0" fontId="0" fillId="15" borderId="0" xfId="0" applyFill="1"/>
    <xf numFmtId="0" fontId="10" fillId="3" borderId="1" xfId="0" applyFont="1" applyFill="1" applyBorder="1" applyAlignment="1">
      <alignment horizontal="left" vertical="top" wrapText="1"/>
    </xf>
    <xf numFmtId="0" fontId="10" fillId="3" borderId="4" xfId="0" applyFont="1" applyFill="1" applyBorder="1" applyAlignment="1">
      <alignment vertical="top" wrapText="1"/>
    </xf>
    <xf numFmtId="0" fontId="10" fillId="3" borderId="1" xfId="0" applyFont="1" applyFill="1" applyBorder="1" applyAlignment="1">
      <alignment vertical="top" wrapText="1"/>
    </xf>
    <xf numFmtId="0" fontId="37" fillId="3" borderId="53" xfId="0" applyFont="1" applyFill="1" applyBorder="1" applyAlignment="1">
      <alignment horizontal="left" vertical="top" wrapText="1"/>
    </xf>
    <xf numFmtId="0" fontId="42" fillId="0" borderId="1" xfId="0" applyFont="1" applyBorder="1" applyAlignment="1">
      <alignment horizontal="left" vertical="center" wrapText="1"/>
    </xf>
    <xf numFmtId="0" fontId="37" fillId="0" borderId="1" xfId="0" applyFont="1" applyBorder="1" applyAlignment="1">
      <alignment vertical="center" wrapText="1"/>
    </xf>
    <xf numFmtId="0" fontId="27" fillId="3" borderId="0" xfId="0" applyFont="1" applyFill="1"/>
    <xf numFmtId="0" fontId="9" fillId="3" borderId="1" xfId="0" applyFont="1" applyFill="1" applyBorder="1" applyAlignment="1">
      <alignment horizontal="left" vertical="center"/>
    </xf>
    <xf numFmtId="0" fontId="10" fillId="3" borderId="4" xfId="0" applyFont="1" applyFill="1" applyBorder="1" applyAlignment="1">
      <alignment horizontal="left" vertical="top" wrapText="1"/>
    </xf>
    <xf numFmtId="0" fontId="37" fillId="3" borderId="4" xfId="0" applyFont="1" applyFill="1" applyBorder="1" applyAlignment="1">
      <alignment vertical="top" wrapText="1"/>
    </xf>
    <xf numFmtId="0" fontId="42" fillId="26" borderId="1" xfId="0" applyFont="1" applyFill="1" applyBorder="1" applyAlignment="1">
      <alignment horizontal="left" vertical="center" wrapText="1"/>
    </xf>
    <xf numFmtId="0" fontId="10" fillId="4" borderId="0" xfId="0" applyFont="1" applyFill="1" applyAlignment="1">
      <alignment wrapText="1"/>
    </xf>
    <xf numFmtId="0" fontId="10" fillId="5" borderId="11" xfId="0" applyFont="1" applyFill="1" applyBorder="1" applyAlignment="1">
      <alignment horizontal="center" vertical="center" wrapText="1"/>
    </xf>
    <xf numFmtId="0" fontId="10" fillId="0" borderId="0" xfId="0" applyFont="1" applyAlignment="1">
      <alignment wrapText="1"/>
    </xf>
    <xf numFmtId="0" fontId="9" fillId="14" borderId="1" xfId="0" applyFont="1" applyFill="1" applyBorder="1" applyAlignment="1">
      <alignment horizontal="center" wrapText="1"/>
    </xf>
    <xf numFmtId="0" fontId="10" fillId="0" borderId="22" xfId="0" applyFont="1" applyBorder="1" applyAlignment="1">
      <alignment horizontal="left" vertical="center" wrapText="1"/>
    </xf>
    <xf numFmtId="0" fontId="9" fillId="14" borderId="22" xfId="0" applyFont="1" applyFill="1" applyBorder="1" applyAlignment="1">
      <alignment horizontal="center" vertical="center"/>
    </xf>
    <xf numFmtId="0" fontId="9" fillId="14" borderId="1" xfId="0" applyFont="1" applyFill="1" applyBorder="1" applyAlignment="1">
      <alignment horizontal="center" vertical="center" wrapText="1"/>
    </xf>
    <xf numFmtId="0" fontId="10" fillId="3" borderId="1" xfId="0" applyFont="1" applyFill="1" applyBorder="1" applyAlignment="1">
      <alignment horizontal="left" vertical="center" wrapText="1"/>
    </xf>
    <xf numFmtId="0" fontId="10" fillId="0" borderId="5" xfId="0" applyFont="1" applyBorder="1" applyAlignment="1">
      <alignment horizontal="left" vertical="center" wrapText="1"/>
    </xf>
    <xf numFmtId="0" fontId="27" fillId="0" borderId="1" xfId="0" applyFont="1" applyBorder="1" applyAlignment="1">
      <alignment horizontal="left" vertical="center" wrapText="1"/>
    </xf>
    <xf numFmtId="0" fontId="27" fillId="0" borderId="4" xfId="0" applyFont="1" applyBorder="1" applyAlignment="1">
      <alignment horizontal="left" vertical="center" wrapText="1"/>
    </xf>
    <xf numFmtId="0" fontId="10" fillId="0" borderId="53" xfId="0" applyFont="1" applyBorder="1" applyAlignment="1">
      <alignment horizontal="left" vertical="center" wrapText="1"/>
    </xf>
    <xf numFmtId="0" fontId="10" fillId="0" borderId="0" xfId="0" applyFont="1" applyAlignment="1">
      <alignment horizontal="left" vertical="center" wrapText="1"/>
    </xf>
    <xf numFmtId="0" fontId="10" fillId="18" borderId="1" xfId="0" applyFont="1" applyFill="1" applyBorder="1" applyAlignment="1">
      <alignment horizontal="left" vertical="center" wrapText="1"/>
    </xf>
    <xf numFmtId="0" fontId="10" fillId="18" borderId="5" xfId="0" applyFont="1" applyFill="1" applyBorder="1" applyAlignment="1">
      <alignment horizontal="left" vertical="center" wrapText="1"/>
    </xf>
    <xf numFmtId="0" fontId="10" fillId="18" borderId="4" xfId="0" applyFont="1" applyFill="1" applyBorder="1" applyAlignment="1">
      <alignment horizontal="left" vertical="center" wrapText="1"/>
    </xf>
    <xf numFmtId="0" fontId="10" fillId="18" borderId="54" xfId="0" applyFont="1" applyFill="1" applyBorder="1" applyAlignment="1">
      <alignment horizontal="left" vertical="center" wrapText="1"/>
    </xf>
    <xf numFmtId="0" fontId="10" fillId="18" borderId="56" xfId="0" applyFont="1" applyFill="1" applyBorder="1" applyAlignment="1">
      <alignment horizontal="left" vertical="center" wrapText="1"/>
    </xf>
    <xf numFmtId="0" fontId="10" fillId="18" borderId="52" xfId="0" applyFont="1" applyFill="1" applyBorder="1" applyAlignment="1">
      <alignment horizontal="left" vertical="center" wrapText="1"/>
    </xf>
    <xf numFmtId="0" fontId="37" fillId="26" borderId="4" xfId="0" applyFont="1" applyFill="1" applyBorder="1" applyAlignment="1">
      <alignment horizontal="left" vertical="center" wrapText="1"/>
    </xf>
    <xf numFmtId="0" fontId="9" fillId="0" borderId="0" xfId="0" applyFont="1" applyAlignment="1">
      <alignment horizontal="center" vertical="center"/>
    </xf>
    <xf numFmtId="0" fontId="9" fillId="0" borderId="1" xfId="0" applyFont="1" applyBorder="1" applyAlignment="1">
      <alignment horizontal="center" vertical="center" wrapText="1"/>
    </xf>
    <xf numFmtId="0" fontId="27" fillId="5" borderId="4" xfId="0" applyFont="1" applyFill="1" applyBorder="1" applyAlignment="1">
      <alignment horizontal="left" vertical="center" wrapText="1"/>
    </xf>
    <xf numFmtId="0" fontId="27" fillId="15" borderId="4" xfId="0" applyFont="1" applyFill="1" applyBorder="1" applyAlignment="1">
      <alignment horizontal="left" vertical="center" wrapText="1"/>
    </xf>
    <xf numFmtId="0" fontId="9" fillId="14" borderId="4" xfId="0" applyFont="1" applyFill="1" applyBorder="1" applyAlignment="1">
      <alignment horizontal="left" vertical="center"/>
    </xf>
    <xf numFmtId="0" fontId="29" fillId="0" borderId="0" xfId="1" applyFont="1" applyBorder="1" applyAlignment="1">
      <alignment horizontal="left" vertical="center" wrapText="1"/>
    </xf>
    <xf numFmtId="0" fontId="10" fillId="3" borderId="22" xfId="0" applyFont="1" applyFill="1" applyBorder="1" applyAlignment="1">
      <alignment horizontal="left" vertical="center" wrapText="1"/>
    </xf>
    <xf numFmtId="0" fontId="10" fillId="4" borderId="0" xfId="0" applyFont="1" applyFill="1" applyAlignment="1">
      <alignment horizontal="center" vertical="center" wrapText="1"/>
    </xf>
    <xf numFmtId="0" fontId="10" fillId="15" borderId="4" xfId="0" applyFont="1" applyFill="1" applyBorder="1" applyAlignment="1">
      <alignment horizontal="center" vertical="center" wrapText="1"/>
    </xf>
    <xf numFmtId="0" fontId="9" fillId="14" borderId="22" xfId="0" applyFont="1" applyFill="1" applyBorder="1" applyAlignment="1">
      <alignment vertical="center"/>
    </xf>
    <xf numFmtId="0" fontId="10" fillId="0" borderId="57" xfId="0" applyFont="1" applyBorder="1" applyAlignment="1">
      <alignment horizontal="left" vertical="center" wrapText="1"/>
    </xf>
    <xf numFmtId="0" fontId="10" fillId="3" borderId="1" xfId="0" applyFont="1" applyFill="1" applyBorder="1" applyAlignment="1">
      <alignment vertical="center" wrapText="1"/>
    </xf>
    <xf numFmtId="0" fontId="42" fillId="3" borderId="1" xfId="0" applyFont="1" applyFill="1" applyBorder="1" applyAlignment="1">
      <alignment horizontal="left" vertical="center" wrapText="1"/>
    </xf>
    <xf numFmtId="0" fontId="42" fillId="0" borderId="51" xfId="0" applyFont="1" applyBorder="1" applyAlignment="1">
      <alignment horizontal="left" vertical="center" wrapText="1"/>
    </xf>
    <xf numFmtId="0" fontId="7" fillId="0" borderId="4" xfId="0" applyFont="1" applyBorder="1" applyAlignment="1">
      <alignment horizontal="left" vertical="center" wrapText="1"/>
    </xf>
    <xf numFmtId="0" fontId="37" fillId="0" borderId="0" xfId="0" applyFont="1" applyAlignment="1">
      <alignment vertical="center" wrapText="1"/>
    </xf>
    <xf numFmtId="0" fontId="37" fillId="3" borderId="1" xfId="0" applyFont="1" applyFill="1" applyBorder="1" applyAlignment="1">
      <alignment horizontal="left" vertical="center" wrapText="1"/>
    </xf>
    <xf numFmtId="0" fontId="14" fillId="14" borderId="22" xfId="0" applyFont="1" applyFill="1" applyBorder="1" applyAlignment="1">
      <alignment vertical="center"/>
    </xf>
    <xf numFmtId="0" fontId="14" fillId="14" borderId="23" xfId="0" applyFont="1" applyFill="1" applyBorder="1" applyAlignment="1">
      <alignment vertical="center"/>
    </xf>
    <xf numFmtId="0" fontId="14" fillId="14" borderId="1" xfId="0" applyFont="1" applyFill="1" applyBorder="1" applyAlignment="1">
      <alignment vertical="center"/>
    </xf>
    <xf numFmtId="0" fontId="10" fillId="0" borderId="0" xfId="0" applyFont="1" applyAlignment="1">
      <alignment vertical="center"/>
    </xf>
    <xf numFmtId="0" fontId="9" fillId="14" borderId="55" xfId="0" applyFont="1" applyFill="1" applyBorder="1" applyAlignment="1">
      <alignment horizontal="center" vertical="center"/>
    </xf>
    <xf numFmtId="0" fontId="9" fillId="14" borderId="11" xfId="0" applyFont="1" applyFill="1" applyBorder="1" applyAlignment="1">
      <alignment horizontal="center"/>
    </xf>
    <xf numFmtId="0" fontId="37" fillId="0" borderId="11" xfId="0" applyFont="1" applyBorder="1" applyAlignment="1">
      <alignment horizontal="left" vertical="center" wrapText="1"/>
    </xf>
    <xf numFmtId="0" fontId="10" fillId="0" borderId="4" xfId="0" applyFont="1" applyBorder="1" applyAlignment="1">
      <alignment vertical="center" wrapText="1"/>
    </xf>
    <xf numFmtId="0" fontId="27" fillId="0" borderId="53" xfId="0" applyFont="1" applyBorder="1" applyAlignment="1">
      <alignment vertical="center" wrapText="1"/>
    </xf>
    <xf numFmtId="0" fontId="27" fillId="0" borderId="60" xfId="0" applyFont="1" applyBorder="1" applyAlignment="1">
      <alignment vertical="center" wrapText="1"/>
    </xf>
    <xf numFmtId="0" fontId="10" fillId="0" borderId="5" xfId="0" applyFont="1" applyBorder="1" applyAlignment="1">
      <alignment vertical="center" wrapText="1"/>
    </xf>
    <xf numFmtId="0" fontId="10" fillId="0" borderId="11" xfId="0" applyFont="1" applyBorder="1" applyAlignment="1">
      <alignment vertical="center" wrapText="1"/>
    </xf>
    <xf numFmtId="0" fontId="27" fillId="0" borderId="52" xfId="0" applyFont="1" applyBorder="1" applyAlignment="1">
      <alignment vertical="center" wrapText="1"/>
    </xf>
    <xf numFmtId="0" fontId="27" fillId="0" borderId="57" xfId="0" applyFont="1" applyBorder="1" applyAlignment="1">
      <alignment vertical="center" wrapText="1"/>
    </xf>
    <xf numFmtId="0" fontId="10" fillId="3" borderId="4" xfId="0" applyFont="1" applyFill="1" applyBorder="1" applyAlignment="1">
      <alignment vertical="center" wrapText="1"/>
    </xf>
    <xf numFmtId="0" fontId="27" fillId="3" borderId="4" xfId="0" applyFont="1" applyFill="1" applyBorder="1" applyAlignment="1">
      <alignment vertical="center" wrapText="1"/>
    </xf>
    <xf numFmtId="0" fontId="10" fillId="3" borderId="22" xfId="0" applyFont="1" applyFill="1" applyBorder="1" applyAlignment="1">
      <alignment vertical="center" wrapText="1"/>
    </xf>
    <xf numFmtId="0" fontId="10" fillId="3" borderId="57" xfId="0" applyFont="1" applyFill="1" applyBorder="1" applyAlignment="1">
      <alignment horizontal="left" vertical="center" wrapText="1"/>
    </xf>
    <xf numFmtId="0" fontId="10" fillId="0" borderId="53" xfId="0" applyFont="1" applyBorder="1" applyAlignment="1">
      <alignment vertical="center" wrapText="1"/>
    </xf>
    <xf numFmtId="0" fontId="27" fillId="0" borderId="4" xfId="0" applyFont="1" applyBorder="1" applyAlignment="1">
      <alignment horizontal="center" vertical="center" wrapText="1"/>
    </xf>
    <xf numFmtId="0" fontId="27" fillId="0" borderId="5" xfId="0" applyFont="1" applyBorder="1" applyAlignment="1">
      <alignment horizontal="center" vertical="center" wrapText="1"/>
    </xf>
    <xf numFmtId="0" fontId="2" fillId="0" borderId="26" xfId="0" applyFont="1" applyBorder="1" applyAlignment="1">
      <alignment horizontal="justify" vertical="center" wrapText="1"/>
    </xf>
    <xf numFmtId="0" fontId="9" fillId="14" borderId="23" xfId="0" applyFont="1" applyFill="1" applyBorder="1" applyAlignment="1">
      <alignment horizontal="center" vertical="center"/>
    </xf>
    <xf numFmtId="0" fontId="9" fillId="14" borderId="10" xfId="0" applyFont="1" applyFill="1" applyBorder="1" applyAlignment="1">
      <alignment horizontal="center" vertical="center"/>
    </xf>
    <xf numFmtId="0" fontId="37" fillId="0" borderId="22" xfId="0" applyFont="1" applyBorder="1" applyAlignment="1">
      <alignment horizontal="left" vertical="center" wrapText="1"/>
    </xf>
    <xf numFmtId="0" fontId="37" fillId="0" borderId="23" xfId="0" applyFont="1" applyBorder="1" applyAlignment="1">
      <alignment horizontal="left" vertical="center" wrapText="1"/>
    </xf>
    <xf numFmtId="0" fontId="37" fillId="0" borderId="10" xfId="0" applyFont="1" applyBorder="1" applyAlignment="1">
      <alignment horizontal="left" vertical="center" wrapText="1"/>
    </xf>
    <xf numFmtId="0" fontId="9" fillId="14" borderId="22" xfId="0" applyFont="1" applyFill="1" applyBorder="1" applyAlignment="1">
      <alignment horizontal="left" vertical="center"/>
    </xf>
    <xf numFmtId="0" fontId="9" fillId="14" borderId="23" xfId="0" applyFont="1" applyFill="1" applyBorder="1" applyAlignment="1">
      <alignment horizontal="left" vertical="center"/>
    </xf>
    <xf numFmtId="0" fontId="9" fillId="14" borderId="10" xfId="0" applyFont="1" applyFill="1" applyBorder="1" applyAlignment="1">
      <alignment horizontal="left" vertical="center"/>
    </xf>
    <xf numFmtId="0" fontId="17" fillId="14" borderId="26" xfId="0" applyFont="1" applyFill="1" applyBorder="1" applyAlignment="1">
      <alignment horizontal="center" vertical="center"/>
    </xf>
    <xf numFmtId="0" fontId="17" fillId="14" borderId="26" xfId="0" applyFont="1" applyFill="1" applyBorder="1" applyAlignment="1">
      <alignment horizontal="center" vertical="center" wrapText="1"/>
    </xf>
    <xf numFmtId="0" fontId="17" fillId="14" borderId="37" xfId="0" applyFont="1" applyFill="1" applyBorder="1" applyAlignment="1">
      <alignment horizontal="center" vertical="center"/>
    </xf>
    <xf numFmtId="0" fontId="17" fillId="14" borderId="37" xfId="0" applyFont="1" applyFill="1" applyBorder="1" applyAlignment="1">
      <alignment horizontal="center" vertical="center" wrapText="1"/>
    </xf>
    <xf numFmtId="0" fontId="37" fillId="0" borderId="1" xfId="0" applyFont="1" applyBorder="1" applyAlignment="1">
      <alignment horizontal="center" vertical="center"/>
    </xf>
    <xf numFmtId="0" fontId="9" fillId="14" borderId="52" xfId="0" applyFont="1" applyFill="1" applyBorder="1" applyAlignment="1">
      <alignment horizontal="center" vertical="center"/>
    </xf>
    <xf numFmtId="14" fontId="10" fillId="0" borderId="4" xfId="0" applyNumberFormat="1" applyFont="1" applyBorder="1" applyAlignment="1">
      <alignment horizontal="center" vertical="center" wrapText="1"/>
    </xf>
    <xf numFmtId="0" fontId="9" fillId="8" borderId="1" xfId="0" applyFont="1" applyFill="1" applyBorder="1" applyAlignment="1">
      <alignment horizontal="center" vertical="center" wrapText="1"/>
    </xf>
    <xf numFmtId="0" fontId="9" fillId="13" borderId="1" xfId="0" applyFont="1" applyFill="1" applyBorder="1" applyAlignment="1">
      <alignment horizontal="center" vertical="center" wrapText="1"/>
    </xf>
    <xf numFmtId="0" fontId="27" fillId="3" borderId="1" xfId="0" applyFont="1" applyFill="1" applyBorder="1" applyAlignment="1">
      <alignment horizontal="center" vertical="center" wrapText="1"/>
    </xf>
    <xf numFmtId="0" fontId="10" fillId="0" borderId="11" xfId="0" applyFont="1" applyBorder="1" applyAlignment="1">
      <alignment horizontal="center" vertical="center" wrapText="1"/>
    </xf>
    <xf numFmtId="0" fontId="21" fillId="4" borderId="0" xfId="0" applyFont="1" applyFill="1" applyAlignment="1">
      <alignment horizontal="center" vertical="center"/>
    </xf>
    <xf numFmtId="0" fontId="8" fillId="0" borderId="17" xfId="0" applyFont="1" applyBorder="1" applyAlignment="1">
      <alignment horizontal="center" vertical="center"/>
    </xf>
    <xf numFmtId="0" fontId="8" fillId="0" borderId="9" xfId="0" applyFont="1" applyBorder="1" applyAlignment="1">
      <alignment horizontal="center" vertical="center"/>
    </xf>
    <xf numFmtId="0" fontId="8" fillId="0" borderId="27" xfId="0" applyFont="1" applyBorder="1" applyAlignment="1">
      <alignment horizontal="center" vertical="center"/>
    </xf>
    <xf numFmtId="0" fontId="15" fillId="0" borderId="1" xfId="0" applyFont="1" applyBorder="1" applyAlignment="1">
      <alignment horizontal="justify" vertical="center" wrapText="1"/>
    </xf>
    <xf numFmtId="0" fontId="22" fillId="14" borderId="28" xfId="0" applyFont="1" applyFill="1" applyBorder="1" applyAlignment="1">
      <alignment horizontal="center" vertical="center"/>
    </xf>
    <xf numFmtId="0" fontId="22" fillId="14" borderId="29" xfId="0" applyFont="1" applyFill="1" applyBorder="1" applyAlignment="1">
      <alignment horizontal="center" vertical="center"/>
    </xf>
    <xf numFmtId="0" fontId="22" fillId="14" borderId="30" xfId="0" applyFont="1" applyFill="1" applyBorder="1" applyAlignment="1">
      <alignment horizontal="center" vertical="center"/>
    </xf>
    <xf numFmtId="0" fontId="15" fillId="0" borderId="11" xfId="0" applyFont="1" applyBorder="1" applyAlignment="1">
      <alignment horizontal="justify" vertical="center" wrapText="1"/>
    </xf>
    <xf numFmtId="0" fontId="15" fillId="0" borderId="5" xfId="0" applyFont="1" applyBorder="1" applyAlignment="1">
      <alignment horizontal="justify" vertical="center" wrapText="1"/>
    </xf>
    <xf numFmtId="0" fontId="15" fillId="0" borderId="4" xfId="0" applyFont="1" applyBorder="1" applyAlignment="1">
      <alignment horizontal="justify" vertical="center" wrapText="1"/>
    </xf>
    <xf numFmtId="0" fontId="15" fillId="0" borderId="13" xfId="0" applyFont="1" applyBorder="1" applyAlignment="1">
      <alignment horizontal="justify" vertical="center" wrapText="1"/>
    </xf>
    <xf numFmtId="0" fontId="8" fillId="0" borderId="19" xfId="0" applyFont="1" applyBorder="1" applyAlignment="1">
      <alignment horizontal="center" vertical="center"/>
    </xf>
    <xf numFmtId="0" fontId="22" fillId="14" borderId="26" xfId="0" applyFont="1" applyFill="1" applyBorder="1" applyAlignment="1">
      <alignment horizontal="center" vertical="center"/>
    </xf>
    <xf numFmtId="0" fontId="14" fillId="14" borderId="26" xfId="0" applyFont="1" applyFill="1" applyBorder="1" applyAlignment="1">
      <alignment horizontal="center" vertical="center" wrapText="1"/>
    </xf>
    <xf numFmtId="0" fontId="14" fillId="14" borderId="26" xfId="0" applyFont="1" applyFill="1" applyBorder="1" applyAlignment="1">
      <alignment horizontal="center" vertical="center"/>
    </xf>
    <xf numFmtId="0" fontId="9" fillId="14" borderId="22" xfId="0" applyFont="1" applyFill="1" applyBorder="1" applyAlignment="1">
      <alignment horizontal="center" vertical="center"/>
    </xf>
    <xf numFmtId="0" fontId="9" fillId="14" borderId="23" xfId="0" applyFont="1" applyFill="1" applyBorder="1" applyAlignment="1">
      <alignment horizontal="center" vertical="center"/>
    </xf>
    <xf numFmtId="0" fontId="9" fillId="14" borderId="10" xfId="0" applyFont="1" applyFill="1" applyBorder="1" applyAlignment="1">
      <alignment horizontal="center" vertical="center"/>
    </xf>
    <xf numFmtId="0" fontId="9" fillId="14" borderId="1" xfId="0" applyFont="1" applyFill="1" applyBorder="1" applyAlignment="1">
      <alignment horizontal="left"/>
    </xf>
    <xf numFmtId="0" fontId="9" fillId="0" borderId="1" xfId="0" applyFont="1" applyBorder="1" applyAlignment="1">
      <alignment horizontal="left" vertical="center" wrapText="1"/>
    </xf>
    <xf numFmtId="0" fontId="10" fillId="0" borderId="1" xfId="0" applyFont="1" applyBorder="1" applyAlignment="1">
      <alignment horizontal="center" vertical="center" wrapText="1"/>
    </xf>
    <xf numFmtId="0" fontId="9" fillId="14" borderId="1" xfId="0" applyFont="1" applyFill="1" applyBorder="1" applyAlignment="1">
      <alignment horizontal="center" vertical="center"/>
    </xf>
    <xf numFmtId="0" fontId="9" fillId="14" borderId="1" xfId="0" applyFont="1" applyFill="1" applyBorder="1" applyAlignment="1">
      <alignment horizontal="center"/>
    </xf>
    <xf numFmtId="0" fontId="9" fillId="14" borderId="1" xfId="0" applyFont="1" applyFill="1" applyBorder="1" applyAlignment="1">
      <alignment horizontal="center" vertical="center" wrapText="1"/>
    </xf>
    <xf numFmtId="0" fontId="10" fillId="18" borderId="4" xfId="0" applyFont="1" applyFill="1" applyBorder="1" applyAlignment="1">
      <alignment horizontal="center" vertical="center" wrapText="1"/>
    </xf>
    <xf numFmtId="0" fontId="10" fillId="0" borderId="53"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2" xfId="0" applyFont="1" applyBorder="1" applyAlignment="1">
      <alignment horizontal="center" vertical="center" wrapText="1"/>
    </xf>
    <xf numFmtId="0" fontId="10" fillId="0" borderId="10" xfId="0" applyFont="1" applyBorder="1" applyAlignment="1">
      <alignment horizontal="center" vertical="center" wrapText="1"/>
    </xf>
    <xf numFmtId="0" fontId="10" fillId="3" borderId="1" xfId="0" applyFont="1" applyFill="1" applyBorder="1" applyAlignment="1">
      <alignment horizontal="center" vertical="center" wrapText="1"/>
    </xf>
    <xf numFmtId="0" fontId="10" fillId="5" borderId="52" xfId="0" applyFont="1" applyFill="1" applyBorder="1" applyAlignment="1">
      <alignment horizontal="center" vertical="center" wrapText="1"/>
    </xf>
    <xf numFmtId="0" fontId="10" fillId="5" borderId="59" xfId="0" applyFont="1" applyFill="1" applyBorder="1" applyAlignment="1">
      <alignment horizontal="center" vertical="center" wrapText="1"/>
    </xf>
    <xf numFmtId="0" fontId="37" fillId="0" borderId="22" xfId="0" applyFont="1" applyBorder="1" applyAlignment="1">
      <alignment horizontal="left" vertical="center" wrapText="1"/>
    </xf>
    <xf numFmtId="0" fontId="37" fillId="0" borderId="23" xfId="0" applyFont="1" applyBorder="1" applyAlignment="1">
      <alignment horizontal="left" vertical="center" wrapText="1"/>
    </xf>
    <xf numFmtId="0" fontId="37" fillId="0" borderId="10" xfId="0" applyFont="1" applyBorder="1" applyAlignment="1">
      <alignment horizontal="left" vertical="center" wrapText="1"/>
    </xf>
    <xf numFmtId="0" fontId="10" fillId="0" borderId="22" xfId="0" applyFont="1" applyBorder="1" applyAlignment="1">
      <alignment horizontal="left" vertical="center" wrapText="1"/>
    </xf>
    <xf numFmtId="0" fontId="10" fillId="0" borderId="23" xfId="0" applyFont="1" applyBorder="1" applyAlignment="1">
      <alignment horizontal="left" vertical="center" wrapText="1"/>
    </xf>
    <xf numFmtId="0" fontId="10" fillId="0" borderId="10" xfId="0" applyFont="1" applyBorder="1" applyAlignment="1">
      <alignment horizontal="left" vertical="center" wrapText="1"/>
    </xf>
    <xf numFmtId="0" fontId="27" fillId="0" borderId="22" xfId="0" applyFont="1" applyBorder="1" applyAlignment="1">
      <alignment horizontal="left" vertical="center" wrapText="1"/>
    </xf>
    <xf numFmtId="0" fontId="27" fillId="0" borderId="23" xfId="0" applyFont="1" applyBorder="1" applyAlignment="1">
      <alignment horizontal="left" vertical="center" wrapText="1"/>
    </xf>
    <xf numFmtId="0" fontId="27" fillId="0" borderId="10" xfId="0" applyFont="1" applyBorder="1" applyAlignment="1">
      <alignment horizontal="left" vertical="center" wrapText="1"/>
    </xf>
    <xf numFmtId="0" fontId="10" fillId="3" borderId="22" xfId="0" applyFont="1" applyFill="1" applyBorder="1" applyAlignment="1">
      <alignment horizontal="left" vertical="center" wrapText="1"/>
    </xf>
    <xf numFmtId="0" fontId="10" fillId="3" borderId="23" xfId="0" applyFont="1" applyFill="1" applyBorder="1" applyAlignment="1">
      <alignment horizontal="left" vertical="center" wrapText="1"/>
    </xf>
    <xf numFmtId="0" fontId="10" fillId="3" borderId="10" xfId="0" applyFont="1" applyFill="1" applyBorder="1" applyAlignment="1">
      <alignment horizontal="left" vertical="center" wrapText="1"/>
    </xf>
    <xf numFmtId="0" fontId="27" fillId="0" borderId="22" xfId="0" applyFont="1" applyBorder="1" applyAlignment="1">
      <alignment horizontal="left" vertical="top" wrapText="1"/>
    </xf>
    <xf numFmtId="0" fontId="27" fillId="0" borderId="23" xfId="0" applyFont="1" applyBorder="1" applyAlignment="1">
      <alignment horizontal="left" vertical="top" wrapText="1"/>
    </xf>
    <xf numFmtId="0" fontId="27" fillId="0" borderId="10" xfId="0" applyFont="1" applyBorder="1" applyAlignment="1">
      <alignment horizontal="left" vertical="top" wrapText="1"/>
    </xf>
    <xf numFmtId="0" fontId="9" fillId="0" borderId="1" xfId="0" applyFont="1" applyBorder="1" applyAlignment="1">
      <alignment horizontal="left"/>
    </xf>
    <xf numFmtId="0" fontId="10" fillId="0" borderId="66" xfId="0" applyFont="1" applyBorder="1" applyAlignment="1">
      <alignment horizontal="left" vertical="center" wrapText="1"/>
    </xf>
    <xf numFmtId="0" fontId="10" fillId="0" borderId="67" xfId="0" applyFont="1" applyBorder="1" applyAlignment="1">
      <alignment horizontal="left" vertical="center" wrapText="1"/>
    </xf>
    <xf numFmtId="0" fontId="10" fillId="0" borderId="68" xfId="0" applyFont="1" applyBorder="1" applyAlignment="1">
      <alignment horizontal="left" vertical="center" wrapText="1"/>
    </xf>
    <xf numFmtId="0" fontId="10" fillId="3" borderId="57" xfId="0" applyFont="1" applyFill="1" applyBorder="1" applyAlignment="1">
      <alignment horizontal="left" vertical="top" wrapText="1"/>
    </xf>
    <xf numFmtId="0" fontId="10" fillId="3" borderId="61" xfId="0" applyFont="1" applyFill="1" applyBorder="1" applyAlignment="1">
      <alignment horizontal="left" vertical="top" wrapText="1"/>
    </xf>
    <xf numFmtId="0" fontId="10" fillId="3" borderId="62" xfId="0" applyFont="1" applyFill="1" applyBorder="1" applyAlignment="1">
      <alignment horizontal="left" vertical="top" wrapText="1"/>
    </xf>
    <xf numFmtId="0" fontId="10" fillId="0" borderId="57" xfId="0" applyFont="1" applyBorder="1" applyAlignment="1">
      <alignment horizontal="left" vertical="center" wrapText="1"/>
    </xf>
    <xf numFmtId="0" fontId="10" fillId="0" borderId="61" xfId="0" applyFont="1" applyBorder="1" applyAlignment="1">
      <alignment horizontal="left" vertical="center"/>
    </xf>
    <xf numFmtId="0" fontId="10" fillId="0" borderId="62" xfId="0" applyFont="1" applyBorder="1" applyAlignment="1">
      <alignment horizontal="left" vertical="center"/>
    </xf>
    <xf numFmtId="0" fontId="10" fillId="0" borderId="61" xfId="0" applyFont="1" applyBorder="1" applyAlignment="1">
      <alignment horizontal="left" vertical="center" wrapText="1"/>
    </xf>
    <xf numFmtId="0" fontId="10" fillId="0" borderId="62" xfId="0" applyFont="1" applyBorder="1" applyAlignment="1">
      <alignment horizontal="left" vertical="center" wrapText="1"/>
    </xf>
    <xf numFmtId="0" fontId="10" fillId="3" borderId="57" xfId="0" applyFont="1" applyFill="1" applyBorder="1" applyAlignment="1">
      <alignment horizontal="left" vertical="center" wrapText="1"/>
    </xf>
    <xf numFmtId="0" fontId="10" fillId="3" borderId="61" xfId="0" applyFont="1" applyFill="1" applyBorder="1" applyAlignment="1">
      <alignment horizontal="left" vertical="center" wrapText="1"/>
    </xf>
    <xf numFmtId="0" fontId="10" fillId="3" borderId="62" xfId="0" applyFont="1" applyFill="1" applyBorder="1" applyAlignment="1">
      <alignment horizontal="left" vertical="center" wrapText="1"/>
    </xf>
    <xf numFmtId="0" fontId="27" fillId="0" borderId="53" xfId="0" applyFont="1" applyBorder="1" applyAlignment="1">
      <alignment horizontal="left" vertical="center" wrapText="1"/>
    </xf>
    <xf numFmtId="0" fontId="27" fillId="0" borderId="69" xfId="0" applyFont="1" applyBorder="1" applyAlignment="1">
      <alignment horizontal="left" vertical="center" wrapText="1"/>
    </xf>
    <xf numFmtId="0" fontId="27" fillId="0" borderId="25" xfId="0" applyFont="1" applyBorder="1" applyAlignment="1">
      <alignment horizontal="left" vertical="center" wrapText="1"/>
    </xf>
    <xf numFmtId="0" fontId="27" fillId="0" borderId="63" xfId="0" applyFont="1" applyBorder="1" applyAlignment="1">
      <alignment horizontal="left" vertical="center" wrapText="1"/>
    </xf>
    <xf numFmtId="0" fontId="27" fillId="0" borderId="64" xfId="0" applyFont="1" applyBorder="1" applyAlignment="1">
      <alignment horizontal="left" vertical="center" wrapText="1"/>
    </xf>
    <xf numFmtId="0" fontId="27" fillId="0" borderId="65" xfId="0" applyFont="1" applyBorder="1" applyAlignment="1">
      <alignment horizontal="left" vertical="center" wrapText="1"/>
    </xf>
    <xf numFmtId="0" fontId="27" fillId="0" borderId="53" xfId="0" applyFont="1" applyBorder="1" applyAlignment="1">
      <alignment horizontal="left" vertical="top" wrapText="1"/>
    </xf>
    <xf numFmtId="0" fontId="27" fillId="0" borderId="69" xfId="0" applyFont="1" applyBorder="1" applyAlignment="1">
      <alignment horizontal="left" vertical="top" wrapText="1"/>
    </xf>
    <xf numFmtId="0" fontId="27" fillId="0" borderId="25" xfId="0" applyFont="1" applyBorder="1" applyAlignment="1">
      <alignment horizontal="left" vertical="top" wrapText="1"/>
    </xf>
    <xf numFmtId="0" fontId="27" fillId="0" borderId="63" xfId="0" applyFont="1" applyBorder="1" applyAlignment="1">
      <alignment horizontal="left" vertical="top" wrapText="1"/>
    </xf>
    <xf numFmtId="0" fontId="27" fillId="0" borderId="64" xfId="0" applyFont="1" applyBorder="1" applyAlignment="1">
      <alignment horizontal="left" vertical="top" wrapText="1"/>
    </xf>
    <xf numFmtId="0" fontId="27" fillId="0" borderId="65" xfId="0" applyFont="1" applyBorder="1" applyAlignment="1">
      <alignment horizontal="left" vertical="top" wrapText="1"/>
    </xf>
    <xf numFmtId="0" fontId="9" fillId="14" borderId="1" xfId="0" applyFont="1" applyFill="1" applyBorder="1" applyAlignment="1">
      <alignment horizontal="left" vertical="center"/>
    </xf>
    <xf numFmtId="0" fontId="10" fillId="3" borderId="22" xfId="0" applyFont="1" applyFill="1" applyBorder="1" applyAlignment="1">
      <alignment horizontal="left" vertical="top" wrapText="1"/>
    </xf>
    <xf numFmtId="0" fontId="10" fillId="3" borderId="23" xfId="0" applyFont="1" applyFill="1" applyBorder="1" applyAlignment="1">
      <alignment horizontal="left" vertical="top" wrapText="1"/>
    </xf>
    <xf numFmtId="0" fontId="10" fillId="3" borderId="10" xfId="0" applyFont="1" applyFill="1" applyBorder="1" applyAlignment="1">
      <alignment horizontal="left" vertical="top" wrapText="1"/>
    </xf>
    <xf numFmtId="0" fontId="37" fillId="3" borderId="53" xfId="0" applyFont="1" applyFill="1" applyBorder="1" applyAlignment="1">
      <alignment horizontal="left" vertical="top" wrapText="1"/>
    </xf>
    <xf numFmtId="0" fontId="37" fillId="3" borderId="69" xfId="0" applyFont="1" applyFill="1" applyBorder="1" applyAlignment="1">
      <alignment horizontal="left" vertical="top" wrapText="1"/>
    </xf>
    <xf numFmtId="0" fontId="37" fillId="3" borderId="25" xfId="0" applyFont="1" applyFill="1" applyBorder="1" applyAlignment="1">
      <alignment horizontal="left" vertical="top" wrapText="1"/>
    </xf>
    <xf numFmtId="0" fontId="37" fillId="3" borderId="22" xfId="0" applyFont="1" applyFill="1" applyBorder="1" applyAlignment="1">
      <alignment horizontal="left" vertical="top" wrapText="1"/>
    </xf>
    <xf numFmtId="0" fontId="37" fillId="3" borderId="23" xfId="0" applyFont="1" applyFill="1" applyBorder="1" applyAlignment="1">
      <alignment horizontal="left" vertical="top" wrapText="1"/>
    </xf>
    <xf numFmtId="0" fontId="37" fillId="3" borderId="10" xfId="0" applyFont="1" applyFill="1" applyBorder="1" applyAlignment="1">
      <alignment horizontal="left" vertical="top" wrapText="1"/>
    </xf>
    <xf numFmtId="0" fontId="10" fillId="3" borderId="23" xfId="0" applyFont="1" applyFill="1" applyBorder="1" applyAlignment="1">
      <alignment horizontal="left" vertical="center"/>
    </xf>
    <xf numFmtId="0" fontId="10" fillId="3" borderId="10" xfId="0" applyFont="1" applyFill="1" applyBorder="1" applyAlignment="1">
      <alignment horizontal="left" vertical="center"/>
    </xf>
    <xf numFmtId="0" fontId="9" fillId="14" borderId="22" xfId="0" applyFont="1" applyFill="1" applyBorder="1" applyAlignment="1">
      <alignment horizontal="center"/>
    </xf>
    <xf numFmtId="0" fontId="9" fillId="14" borderId="23" xfId="0" applyFont="1" applyFill="1" applyBorder="1" applyAlignment="1">
      <alignment horizontal="center"/>
    </xf>
    <xf numFmtId="0" fontId="9" fillId="14" borderId="10" xfId="0" applyFont="1" applyFill="1" applyBorder="1" applyAlignment="1">
      <alignment horizontal="center"/>
    </xf>
    <xf numFmtId="0" fontId="37" fillId="3" borderId="66" xfId="0" applyFont="1" applyFill="1" applyBorder="1" applyAlignment="1">
      <alignment horizontal="left" vertical="center" wrapText="1"/>
    </xf>
    <xf numFmtId="0" fontId="37" fillId="3" borderId="67" xfId="0" applyFont="1" applyFill="1" applyBorder="1" applyAlignment="1">
      <alignment horizontal="left" vertical="center" wrapText="1"/>
    </xf>
    <xf numFmtId="0" fontId="37" fillId="3" borderId="68" xfId="0" applyFont="1" applyFill="1" applyBorder="1" applyAlignment="1">
      <alignment horizontal="left" vertical="center" wrapText="1"/>
    </xf>
    <xf numFmtId="0" fontId="37" fillId="3" borderId="66" xfId="0" applyFont="1" applyFill="1" applyBorder="1" applyAlignment="1">
      <alignment horizontal="left" vertical="top" wrapText="1"/>
    </xf>
    <xf numFmtId="0" fontId="37" fillId="3" borderId="67" xfId="0" applyFont="1" applyFill="1" applyBorder="1" applyAlignment="1">
      <alignment horizontal="left" vertical="top" wrapText="1"/>
    </xf>
    <xf numFmtId="0" fontId="37" fillId="3" borderId="68" xfId="0" applyFont="1" applyFill="1" applyBorder="1" applyAlignment="1">
      <alignment horizontal="left" vertical="top" wrapText="1"/>
    </xf>
    <xf numFmtId="0" fontId="9" fillId="0" borderId="1" xfId="0" applyFont="1" applyBorder="1" applyAlignment="1">
      <alignment horizontal="left" vertical="top"/>
    </xf>
    <xf numFmtId="0" fontId="10" fillId="3" borderId="22"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14" fillId="14" borderId="1" xfId="0" applyFont="1" applyFill="1" applyBorder="1" applyAlignment="1">
      <alignment horizontal="center"/>
    </xf>
    <xf numFmtId="0" fontId="14" fillId="14" borderId="1" xfId="0" applyFont="1" applyFill="1" applyBorder="1" applyAlignment="1">
      <alignment horizontal="left"/>
    </xf>
    <xf numFmtId="0" fontId="14" fillId="0" borderId="1" xfId="0" applyFont="1" applyBorder="1" applyAlignment="1">
      <alignment horizontal="left" vertical="center" wrapText="1"/>
    </xf>
    <xf numFmtId="0" fontId="14" fillId="0" borderId="1" xfId="0" applyFont="1" applyBorder="1" applyAlignment="1">
      <alignment horizontal="left"/>
    </xf>
    <xf numFmtId="0" fontId="14" fillId="14" borderId="22" xfId="0" applyFont="1" applyFill="1" applyBorder="1" applyAlignment="1">
      <alignment horizontal="center" vertical="center"/>
    </xf>
    <xf numFmtId="0" fontId="14" fillId="14" borderId="1" xfId="0" applyFont="1" applyFill="1" applyBorder="1" applyAlignment="1">
      <alignment horizontal="center" vertical="center"/>
    </xf>
    <xf numFmtId="0" fontId="14" fillId="14" borderId="1" xfId="0" applyFont="1" applyFill="1" applyBorder="1" applyAlignment="1">
      <alignment horizontal="center" vertical="center" wrapText="1"/>
    </xf>
    <xf numFmtId="0" fontId="14" fillId="14" borderId="1" xfId="0" applyFont="1" applyFill="1" applyBorder="1" applyAlignment="1">
      <alignment horizontal="left" vertical="center"/>
    </xf>
    <xf numFmtId="0" fontId="10" fillId="3" borderId="1" xfId="0" applyFont="1" applyFill="1" applyBorder="1" applyAlignment="1">
      <alignment horizontal="left" vertical="center" wrapText="1"/>
    </xf>
    <xf numFmtId="0" fontId="10" fillId="3" borderId="22" xfId="0" applyFont="1" applyFill="1" applyBorder="1" applyAlignment="1">
      <alignment vertical="center" wrapText="1"/>
    </xf>
    <xf numFmtId="0" fontId="10" fillId="3" borderId="23" xfId="0" applyFont="1" applyFill="1" applyBorder="1" applyAlignment="1">
      <alignment vertical="center" wrapText="1"/>
    </xf>
    <xf numFmtId="0" fontId="10" fillId="3" borderId="10" xfId="0" applyFont="1" applyFill="1" applyBorder="1" applyAlignment="1">
      <alignment vertical="center" wrapText="1"/>
    </xf>
    <xf numFmtId="0" fontId="37" fillId="0" borderId="22" xfId="0" applyFont="1" applyBorder="1" applyAlignment="1">
      <alignment vertical="center" wrapText="1"/>
    </xf>
    <xf numFmtId="0" fontId="37" fillId="0" borderId="23" xfId="0" applyFont="1" applyBorder="1" applyAlignment="1">
      <alignment vertical="center" wrapText="1"/>
    </xf>
    <xf numFmtId="0" fontId="37" fillId="0" borderId="10" xfId="0" applyFont="1" applyBorder="1" applyAlignment="1">
      <alignment vertical="center" wrapText="1"/>
    </xf>
    <xf numFmtId="0" fontId="9" fillId="0" borderId="22" xfId="0" applyFont="1" applyBorder="1" applyAlignment="1">
      <alignment horizontal="left" vertical="top" wrapText="1"/>
    </xf>
    <xf numFmtId="0" fontId="9" fillId="0" borderId="23" xfId="0" applyFont="1" applyBorder="1" applyAlignment="1">
      <alignment horizontal="left" vertical="top" wrapText="1"/>
    </xf>
    <xf numFmtId="0" fontId="9" fillId="0" borderId="10" xfId="0" applyFont="1" applyBorder="1" applyAlignment="1">
      <alignment horizontal="left" vertical="top" wrapText="1"/>
    </xf>
    <xf numFmtId="0" fontId="20" fillId="0" borderId="17" xfId="0" applyFont="1" applyBorder="1" applyAlignment="1">
      <alignment horizontal="center" vertical="center" wrapText="1"/>
    </xf>
    <xf numFmtId="0" fontId="20" fillId="0" borderId="19" xfId="0" applyFont="1" applyBorder="1" applyAlignment="1">
      <alignment horizontal="center" vertical="center" wrapText="1"/>
    </xf>
    <xf numFmtId="0" fontId="20" fillId="0" borderId="9" xfId="0" applyFont="1" applyBorder="1" applyAlignment="1">
      <alignment horizontal="center" vertical="center" wrapText="1"/>
    </xf>
    <xf numFmtId="0" fontId="20" fillId="0" borderId="7" xfId="0" applyFont="1" applyBorder="1" applyAlignment="1">
      <alignment horizontal="center" vertical="center" wrapText="1"/>
    </xf>
    <xf numFmtId="0" fontId="20" fillId="0" borderId="1" xfId="0" applyFont="1" applyBorder="1" applyAlignment="1">
      <alignment horizontal="center" vertical="center" wrapText="1"/>
    </xf>
    <xf numFmtId="0" fontId="14" fillId="0" borderId="36" xfId="0" applyFont="1" applyBorder="1" applyAlignment="1">
      <alignment horizontal="left" vertical="center" wrapText="1"/>
    </xf>
    <xf numFmtId="0" fontId="14" fillId="0" borderId="5" xfId="0" applyFont="1" applyBorder="1" applyAlignment="1">
      <alignment horizontal="left" vertical="center" wrapText="1"/>
    </xf>
    <xf numFmtId="0" fontId="14" fillId="0" borderId="4" xfId="0" applyFont="1" applyBorder="1" applyAlignment="1">
      <alignment horizontal="left" vertical="center" wrapText="1"/>
    </xf>
    <xf numFmtId="0" fontId="14" fillId="0" borderId="11" xfId="0" applyFont="1" applyBorder="1" applyAlignment="1">
      <alignment horizontal="left" vertical="center" wrapText="1"/>
    </xf>
    <xf numFmtId="0" fontId="20" fillId="0" borderId="11" xfId="0" applyFont="1" applyBorder="1" applyAlignment="1">
      <alignment horizontal="center" vertical="center" wrapText="1"/>
    </xf>
    <xf numFmtId="0" fontId="20" fillId="0" borderId="5" xfId="0" applyFont="1" applyBorder="1" applyAlignment="1">
      <alignment horizontal="center" vertical="center" wrapText="1"/>
    </xf>
    <xf numFmtId="0" fontId="14" fillId="14" borderId="11" xfId="0" applyFont="1" applyFill="1" applyBorder="1" applyAlignment="1">
      <alignment horizontal="center" vertical="center" wrapText="1"/>
    </xf>
    <xf numFmtId="0" fontId="14" fillId="14" borderId="5" xfId="0" applyFont="1" applyFill="1" applyBorder="1" applyAlignment="1">
      <alignment horizontal="center" vertical="center" wrapText="1"/>
    </xf>
    <xf numFmtId="0" fontId="14" fillId="14" borderId="4" xfId="0" applyFont="1" applyFill="1" applyBorder="1" applyAlignment="1">
      <alignment horizontal="center" vertical="center" wrapText="1"/>
    </xf>
    <xf numFmtId="0" fontId="14" fillId="0" borderId="11"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4"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2" xfId="0" applyFont="1" applyBorder="1" applyAlignment="1">
      <alignment horizontal="center" vertical="center" wrapText="1"/>
    </xf>
    <xf numFmtId="0" fontId="20" fillId="0" borderId="14" xfId="0" applyFont="1" applyBorder="1" applyAlignment="1">
      <alignment horizontal="center" vertical="center" wrapText="1"/>
    </xf>
    <xf numFmtId="0" fontId="20" fillId="0" borderId="2" xfId="0" applyFont="1" applyBorder="1" applyAlignment="1">
      <alignment horizontal="justify" vertical="center" wrapText="1"/>
    </xf>
    <xf numFmtId="0" fontId="14" fillId="0" borderId="13" xfId="0" applyFont="1" applyBorder="1" applyAlignment="1">
      <alignment horizontal="left" vertical="center" wrapText="1"/>
    </xf>
    <xf numFmtId="0" fontId="20" fillId="0" borderId="6" xfId="0" applyFont="1" applyBorder="1" applyAlignment="1">
      <alignment horizontal="center" vertical="center" wrapText="1"/>
    </xf>
    <xf numFmtId="0" fontId="17" fillId="10" borderId="26" xfId="0" applyFont="1" applyFill="1" applyBorder="1" applyAlignment="1">
      <alignment horizontal="center"/>
    </xf>
    <xf numFmtId="0" fontId="18" fillId="10" borderId="26" xfId="0" applyFont="1" applyFill="1" applyBorder="1" applyAlignment="1">
      <alignment horizontal="center"/>
    </xf>
    <xf numFmtId="0" fontId="18" fillId="10" borderId="35" xfId="0" applyFont="1" applyFill="1" applyBorder="1" applyAlignment="1">
      <alignment horizontal="center"/>
    </xf>
    <xf numFmtId="0" fontId="14" fillId="14" borderId="28" xfId="0" applyFont="1" applyFill="1" applyBorder="1" applyAlignment="1">
      <alignment horizontal="center" vertical="center"/>
    </xf>
    <xf numFmtId="0" fontId="14" fillId="14" borderId="35" xfId="0" applyFont="1" applyFill="1" applyBorder="1" applyAlignment="1">
      <alignment horizontal="center" vertical="center" wrapText="1"/>
    </xf>
    <xf numFmtId="0" fontId="14" fillId="14" borderId="37" xfId="0" applyFont="1" applyFill="1" applyBorder="1" applyAlignment="1">
      <alignment horizontal="center" vertical="center" wrapText="1"/>
    </xf>
    <xf numFmtId="0" fontId="14" fillId="14" borderId="38" xfId="0" applyFont="1" applyFill="1" applyBorder="1" applyAlignment="1">
      <alignment horizontal="center" vertical="center" wrapText="1"/>
    </xf>
    <xf numFmtId="0" fontId="14" fillId="14" borderId="28" xfId="0" applyFont="1" applyFill="1" applyBorder="1" applyAlignment="1">
      <alignment horizontal="center" vertical="center" wrapText="1"/>
    </xf>
    <xf numFmtId="0" fontId="14" fillId="14" borderId="29" xfId="0" applyFont="1" applyFill="1" applyBorder="1" applyAlignment="1">
      <alignment horizontal="center" vertical="center" wrapText="1"/>
    </xf>
    <xf numFmtId="0" fontId="14" fillId="14" borderId="30" xfId="0" applyFont="1" applyFill="1" applyBorder="1" applyAlignment="1">
      <alignment horizontal="center" vertical="center" wrapText="1"/>
    </xf>
    <xf numFmtId="0" fontId="14" fillId="14" borderId="10" xfId="0" applyFont="1" applyFill="1" applyBorder="1" applyAlignment="1">
      <alignment horizontal="center" vertical="center" wrapText="1"/>
    </xf>
    <xf numFmtId="0" fontId="14" fillId="14" borderId="50" xfId="0" applyFont="1" applyFill="1" applyBorder="1" applyAlignment="1">
      <alignment horizontal="center" vertical="center" wrapText="1"/>
    </xf>
    <xf numFmtId="0" fontId="14" fillId="14" borderId="44" xfId="0" applyFont="1" applyFill="1" applyBorder="1" applyAlignment="1">
      <alignment horizontal="center" vertical="center" wrapText="1"/>
    </xf>
    <xf numFmtId="0" fontId="17" fillId="14" borderId="26" xfId="0" applyFont="1" applyFill="1" applyBorder="1" applyAlignment="1">
      <alignment horizontal="center" vertical="center"/>
    </xf>
    <xf numFmtId="0" fontId="17" fillId="14" borderId="35" xfId="0" applyFont="1" applyFill="1" applyBorder="1" applyAlignment="1">
      <alignment horizontal="center" vertical="center"/>
    </xf>
    <xf numFmtId="0" fontId="14" fillId="14" borderId="20" xfId="0" applyFont="1" applyFill="1" applyBorder="1" applyAlignment="1">
      <alignment horizontal="left" vertical="center"/>
    </xf>
    <xf numFmtId="0" fontId="14" fillId="14" borderId="21" xfId="0" applyFont="1" applyFill="1" applyBorder="1" applyAlignment="1">
      <alignment horizontal="left" vertical="center"/>
    </xf>
    <xf numFmtId="0" fontId="15" fillId="0" borderId="34" xfId="0" applyFont="1" applyBorder="1" applyAlignment="1">
      <alignment horizontal="center" vertical="center"/>
    </xf>
    <xf numFmtId="0" fontId="15" fillId="0" borderId="0" xfId="0" applyFont="1" applyAlignment="1">
      <alignment horizontal="center" vertical="center"/>
    </xf>
    <xf numFmtId="0" fontId="35" fillId="14" borderId="1" xfId="0" applyFont="1" applyFill="1" applyBorder="1" applyAlignment="1">
      <alignment horizontal="center"/>
    </xf>
    <xf numFmtId="0" fontId="0" fillId="0" borderId="1" xfId="0" applyBorder="1" applyAlignment="1">
      <alignment horizontal="center" vertical="center" wrapText="1"/>
    </xf>
    <xf numFmtId="0" fontId="35" fillId="19" borderId="46" xfId="0" applyFont="1" applyFill="1" applyBorder="1" applyAlignment="1">
      <alignment horizontal="center" vertical="center"/>
    </xf>
    <xf numFmtId="0" fontId="35" fillId="19" borderId="48" xfId="0" applyFont="1" applyFill="1" applyBorder="1" applyAlignment="1">
      <alignment horizontal="center" vertical="center"/>
    </xf>
    <xf numFmtId="0" fontId="33" fillId="6" borderId="46" xfId="0" applyFont="1" applyFill="1" applyBorder="1" applyAlignment="1">
      <alignment horizontal="center"/>
    </xf>
    <xf numFmtId="0" fontId="33" fillId="6" borderId="47" xfId="0" applyFont="1" applyFill="1" applyBorder="1" applyAlignment="1">
      <alignment horizontal="center"/>
    </xf>
    <xf numFmtId="0" fontId="33" fillId="7" borderId="46" xfId="0" applyFont="1" applyFill="1" applyBorder="1" applyAlignment="1">
      <alignment horizontal="center"/>
    </xf>
    <xf numFmtId="0" fontId="33" fillId="7" borderId="47" xfId="0" applyFont="1" applyFill="1" applyBorder="1" applyAlignment="1">
      <alignment horizontal="center"/>
    </xf>
    <xf numFmtId="0" fontId="33" fillId="13" borderId="46" xfId="0" applyFont="1" applyFill="1" applyBorder="1" applyAlignment="1">
      <alignment horizontal="center"/>
    </xf>
    <xf numFmtId="0" fontId="33" fillId="13" borderId="47" xfId="0" applyFont="1" applyFill="1" applyBorder="1" applyAlignment="1">
      <alignment horizontal="center"/>
    </xf>
    <xf numFmtId="0" fontId="33" fillId="8" borderId="46" xfId="0" applyFont="1" applyFill="1" applyBorder="1" applyAlignment="1">
      <alignment horizontal="center"/>
    </xf>
    <xf numFmtId="0" fontId="33" fillId="8" borderId="49" xfId="0" applyFont="1" applyFill="1" applyBorder="1" applyAlignment="1">
      <alignment horizontal="center"/>
    </xf>
    <xf numFmtId="0" fontId="44" fillId="4" borderId="0" xfId="0" applyFont="1" applyFill="1" applyAlignment="1">
      <alignment horizontal="center" vertical="center"/>
    </xf>
    <xf numFmtId="0" fontId="12" fillId="0" borderId="35" xfId="0" applyFont="1" applyBorder="1" applyAlignment="1">
      <alignment horizontal="justify" vertical="center" wrapText="1"/>
    </xf>
    <xf numFmtId="0" fontId="12" fillId="0" borderId="70" xfId="0" applyFont="1" applyBorder="1" applyAlignment="1">
      <alignment horizontal="justify" vertical="center" wrapText="1"/>
    </xf>
    <xf numFmtId="0" fontId="9" fillId="14" borderId="23" xfId="0" applyFont="1" applyFill="1" applyBorder="1" applyAlignment="1">
      <alignment vertical="center" wrapText="1"/>
    </xf>
    <xf numFmtId="0" fontId="9" fillId="14" borderId="10" xfId="0" applyFont="1" applyFill="1" applyBorder="1" applyAlignment="1">
      <alignment vertical="center" wrapText="1"/>
    </xf>
    <xf numFmtId="0" fontId="9" fillId="14" borderId="10" xfId="0" applyFont="1" applyFill="1" applyBorder="1" applyAlignment="1">
      <alignment vertical="center"/>
    </xf>
    <xf numFmtId="0" fontId="27" fillId="0" borderId="11" xfId="0" applyFont="1" applyBorder="1" applyAlignment="1">
      <alignment horizontal="justify" vertical="center" wrapText="1"/>
    </xf>
    <xf numFmtId="14" fontId="10" fillId="0" borderId="11" xfId="0" applyNumberFormat="1" applyFont="1" applyBorder="1" applyAlignment="1">
      <alignment horizontal="center" vertical="center"/>
    </xf>
    <xf numFmtId="0" fontId="10" fillId="0" borderId="11" xfId="0" applyFont="1" applyBorder="1" applyAlignment="1">
      <alignment horizontal="center" vertical="center"/>
    </xf>
    <xf numFmtId="0" fontId="10" fillId="0" borderId="11" xfId="0" applyFont="1" applyBorder="1" applyAlignment="1">
      <alignment horizontal="center" vertical="center" wrapText="1"/>
    </xf>
    <xf numFmtId="0" fontId="37" fillId="0" borderId="11" xfId="0" applyFont="1" applyBorder="1" applyAlignment="1">
      <alignment horizontal="left" vertical="top" wrapText="1"/>
    </xf>
    <xf numFmtId="0" fontId="9" fillId="14" borderId="23" xfId="0" applyFont="1" applyFill="1" applyBorder="1" applyAlignment="1">
      <alignment vertical="center"/>
    </xf>
    <xf numFmtId="0" fontId="27" fillId="3" borderId="4" xfId="0" applyFont="1" applyFill="1" applyBorder="1" applyAlignment="1">
      <alignment horizontal="justify" vertical="center" wrapText="1"/>
    </xf>
    <xf numFmtId="0" fontId="10" fillId="3" borderId="4" xfId="0" applyFont="1" applyFill="1" applyBorder="1" applyAlignment="1">
      <alignment horizontal="center" vertical="center" wrapText="1"/>
    </xf>
    <xf numFmtId="0" fontId="9" fillId="14" borderId="52" xfId="0" applyFont="1" applyFill="1" applyBorder="1" applyAlignment="1">
      <alignment vertical="center"/>
    </xf>
    <xf numFmtId="0" fontId="9" fillId="14" borderId="11" xfId="0" applyFont="1" applyFill="1" applyBorder="1" applyAlignment="1">
      <alignment horizontal="center" vertical="center"/>
    </xf>
    <xf numFmtId="0" fontId="9" fillId="14" borderId="11" xfId="0" applyFont="1" applyFill="1" applyBorder="1" applyAlignment="1">
      <alignment horizontal="center" vertical="center" wrapText="1"/>
    </xf>
    <xf numFmtId="0" fontId="9" fillId="14" borderId="11" xfId="0" applyFont="1" applyFill="1" applyBorder="1" applyAlignment="1">
      <alignment horizontal="center" vertical="center"/>
    </xf>
    <xf numFmtId="0" fontId="9" fillId="14" borderId="11" xfId="0" applyFont="1" applyFill="1" applyBorder="1" applyAlignment="1">
      <alignment vertical="center"/>
    </xf>
    <xf numFmtId="0" fontId="9" fillId="14" borderId="52" xfId="0" applyFont="1" applyFill="1" applyBorder="1" applyAlignment="1">
      <alignment horizontal="center" vertical="center"/>
    </xf>
    <xf numFmtId="0" fontId="9" fillId="14" borderId="58" xfId="0" applyFont="1" applyFill="1" applyBorder="1" applyAlignment="1">
      <alignment horizontal="center" vertical="center"/>
    </xf>
    <xf numFmtId="0" fontId="9" fillId="14" borderId="59" xfId="0" applyFont="1" applyFill="1" applyBorder="1" applyAlignment="1">
      <alignment horizontal="center" vertical="center"/>
    </xf>
    <xf numFmtId="0" fontId="27" fillId="0" borderId="11" xfId="0" applyFont="1" applyBorder="1" applyAlignment="1">
      <alignment horizontal="left" vertical="center" wrapText="1"/>
    </xf>
    <xf numFmtId="0" fontId="10" fillId="0" borderId="11" xfId="0" applyFont="1" applyBorder="1" applyAlignment="1">
      <alignment horizontal="left" vertical="center" wrapText="1"/>
    </xf>
    <xf numFmtId="0" fontId="10" fillId="0" borderId="52" xfId="0" applyFont="1" applyBorder="1" applyAlignment="1">
      <alignment horizontal="left" vertical="center" wrapText="1"/>
    </xf>
    <xf numFmtId="0" fontId="10" fillId="0" borderId="58" xfId="0" applyFont="1" applyBorder="1" applyAlignment="1">
      <alignment horizontal="left" vertical="center" wrapText="1"/>
    </xf>
    <xf numFmtId="0" fontId="10" fillId="0" borderId="59" xfId="0" applyFont="1" applyBorder="1" applyAlignment="1">
      <alignment horizontal="left" vertical="center" wrapText="1"/>
    </xf>
    <xf numFmtId="0" fontId="27" fillId="3" borderId="53" xfId="0" applyFont="1" applyFill="1" applyBorder="1" applyAlignment="1">
      <alignment horizontal="left" vertical="center" wrapText="1"/>
    </xf>
    <xf numFmtId="0" fontId="27" fillId="3" borderId="69" xfId="0" applyFont="1" applyFill="1" applyBorder="1" applyAlignment="1">
      <alignment horizontal="left" vertical="center" wrapText="1"/>
    </xf>
    <xf numFmtId="0" fontId="27" fillId="3" borderId="25" xfId="0" applyFont="1" applyFill="1" applyBorder="1" applyAlignment="1">
      <alignment horizontal="left" vertical="center" wrapText="1"/>
    </xf>
    <xf numFmtId="0" fontId="10" fillId="3" borderId="53" xfId="0" applyFont="1" applyFill="1" applyBorder="1" applyAlignment="1">
      <alignment horizontal="left" vertical="center" wrapText="1"/>
    </xf>
    <xf numFmtId="0" fontId="10" fillId="3" borderId="69" xfId="0" applyFont="1" applyFill="1" applyBorder="1" applyAlignment="1">
      <alignment horizontal="left" vertical="center" wrapText="1"/>
    </xf>
    <xf numFmtId="0" fontId="10" fillId="3" borderId="25" xfId="0" applyFont="1" applyFill="1" applyBorder="1" applyAlignment="1">
      <alignment horizontal="left" vertical="center" wrapText="1"/>
    </xf>
    <xf numFmtId="0" fontId="15" fillId="0" borderId="4" xfId="0" applyFont="1" applyFill="1" applyBorder="1" applyAlignment="1">
      <alignment horizontal="center" vertical="center"/>
    </xf>
    <xf numFmtId="0" fontId="9" fillId="14" borderId="22" xfId="0" applyFont="1" applyFill="1" applyBorder="1" applyAlignment="1">
      <alignment horizontal="center" vertical="center" wrapText="1"/>
    </xf>
    <xf numFmtId="0" fontId="9" fillId="14" borderId="53" xfId="0" applyFont="1" applyFill="1" applyBorder="1" applyAlignment="1">
      <alignment horizontal="center" vertical="center" wrapText="1"/>
    </xf>
    <xf numFmtId="0" fontId="10" fillId="25" borderId="11" xfId="0" applyFont="1" applyFill="1" applyBorder="1" applyAlignment="1">
      <alignment horizontal="justify" vertical="center" wrapText="1"/>
    </xf>
    <xf numFmtId="0" fontId="10" fillId="25" borderId="11" xfId="0" applyFont="1" applyFill="1" applyBorder="1" applyAlignment="1">
      <alignment horizontal="center" vertical="center" wrapText="1"/>
    </xf>
    <xf numFmtId="14" fontId="10" fillId="25" borderId="11" xfId="0" applyNumberFormat="1" applyFont="1" applyFill="1" applyBorder="1" applyAlignment="1">
      <alignment horizontal="center" vertical="center"/>
    </xf>
    <xf numFmtId="0" fontId="10" fillId="25" borderId="11" xfId="0" applyFont="1" applyFill="1" applyBorder="1" applyAlignment="1">
      <alignment horizontal="center" vertical="center"/>
    </xf>
    <xf numFmtId="0" fontId="10" fillId="25" borderId="11" xfId="0" applyFont="1" applyFill="1" applyBorder="1" applyAlignment="1">
      <alignment horizontal="left" vertical="center" wrapText="1"/>
    </xf>
    <xf numFmtId="0" fontId="27" fillId="0" borderId="52" xfId="0" applyFont="1" applyBorder="1" applyAlignment="1">
      <alignment vertical="top" wrapText="1"/>
    </xf>
    <xf numFmtId="0" fontId="10" fillId="0" borderId="56" xfId="0" applyFont="1" applyBorder="1"/>
    <xf numFmtId="0" fontId="10" fillId="0" borderId="5" xfId="0" applyFont="1" applyBorder="1"/>
    <xf numFmtId="0" fontId="27" fillId="3" borderId="53" xfId="0" applyFont="1" applyFill="1" applyBorder="1" applyAlignment="1">
      <alignment vertical="top" wrapText="1"/>
    </xf>
    <xf numFmtId="0" fontId="27" fillId="3" borderId="60" xfId="0" applyFont="1" applyFill="1" applyBorder="1" applyAlignment="1">
      <alignment vertical="top" wrapText="1"/>
    </xf>
    <xf numFmtId="0" fontId="10" fillId="0" borderId="60" xfId="0" applyFont="1" applyBorder="1" applyAlignment="1">
      <alignment horizontal="left" vertical="center" wrapText="1"/>
    </xf>
    <xf numFmtId="0" fontId="10" fillId="0" borderId="71" xfId="0" applyFont="1" applyBorder="1" applyAlignment="1">
      <alignment horizontal="left" vertical="center"/>
    </xf>
    <xf numFmtId="0" fontId="10" fillId="0" borderId="72" xfId="0" applyFont="1" applyBorder="1" applyAlignment="1">
      <alignment horizontal="left" vertical="center"/>
    </xf>
    <xf numFmtId="14" fontId="10" fillId="0" borderId="11" xfId="0" applyNumberFormat="1" applyFont="1" applyBorder="1" applyAlignment="1">
      <alignment horizontal="center" vertical="center" wrapText="1"/>
    </xf>
    <xf numFmtId="0" fontId="37" fillId="3" borderId="11" xfId="0" applyFont="1" applyFill="1" applyBorder="1" applyAlignment="1">
      <alignment vertical="top" wrapText="1"/>
    </xf>
    <xf numFmtId="0" fontId="10" fillId="3" borderId="5" xfId="0" applyFont="1" applyFill="1" applyBorder="1" applyAlignment="1">
      <alignment horizontal="left" vertical="top" wrapText="1"/>
    </xf>
    <xf numFmtId="0" fontId="10" fillId="3" borderId="11" xfId="0" applyFont="1" applyFill="1" applyBorder="1" applyAlignment="1">
      <alignment vertical="top" wrapText="1"/>
    </xf>
    <xf numFmtId="0" fontId="10" fillId="3" borderId="52" xfId="0" applyFont="1" applyFill="1" applyBorder="1" applyAlignment="1">
      <alignment horizontal="left" vertical="center" wrapText="1"/>
    </xf>
    <xf numFmtId="0" fontId="10" fillId="3" borderId="58" xfId="0" applyFont="1" applyFill="1" applyBorder="1" applyAlignment="1">
      <alignment horizontal="left" vertical="center" wrapText="1"/>
    </xf>
    <xf numFmtId="0" fontId="10" fillId="3" borderId="59" xfId="0" applyFont="1" applyFill="1" applyBorder="1" applyAlignment="1">
      <alignment horizontal="left" vertical="center" wrapText="1"/>
    </xf>
    <xf numFmtId="0" fontId="10" fillId="3" borderId="11" xfId="0" applyFont="1" applyFill="1" applyBorder="1" applyAlignment="1">
      <alignment vertical="center" wrapText="1"/>
    </xf>
    <xf numFmtId="0" fontId="27" fillId="3" borderId="11" xfId="0" applyFont="1" applyFill="1" applyBorder="1" applyAlignment="1">
      <alignment vertical="center" wrapText="1"/>
    </xf>
    <xf numFmtId="0" fontId="42" fillId="0" borderId="11" xfId="0" applyFont="1" applyBorder="1" applyAlignment="1">
      <alignment horizontal="left" vertical="center" wrapText="1"/>
    </xf>
    <xf numFmtId="0" fontId="10" fillId="0" borderId="52" xfId="0" applyFont="1" applyBorder="1" applyAlignment="1">
      <alignment vertical="top" wrapText="1"/>
    </xf>
    <xf numFmtId="0" fontId="10" fillId="0" borderId="58" xfId="0" applyFont="1" applyBorder="1" applyAlignment="1">
      <alignment vertical="top" wrapText="1"/>
    </xf>
    <xf numFmtId="0" fontId="10" fillId="0" borderId="59" xfId="0" applyFont="1" applyBorder="1" applyAlignment="1">
      <alignment vertical="top" wrapText="1"/>
    </xf>
    <xf numFmtId="0" fontId="10" fillId="0" borderId="52" xfId="0" applyFont="1" applyBorder="1" applyAlignment="1">
      <alignment horizontal="left" vertical="top" wrapText="1"/>
    </xf>
    <xf numFmtId="0" fontId="10" fillId="0" borderId="58" xfId="0" applyFont="1" applyBorder="1" applyAlignment="1">
      <alignment horizontal="left" vertical="top" wrapText="1"/>
    </xf>
    <xf numFmtId="0" fontId="10" fillId="0" borderId="59" xfId="0" applyFont="1" applyBorder="1" applyAlignment="1">
      <alignment horizontal="left" vertical="top" wrapText="1"/>
    </xf>
    <xf numFmtId="0" fontId="10" fillId="3" borderId="11" xfId="0" applyFont="1" applyFill="1" applyBorder="1" applyAlignment="1">
      <alignment horizontal="left" vertical="center" wrapText="1"/>
    </xf>
    <xf numFmtId="0" fontId="9" fillId="14" borderId="11" xfId="0" applyFont="1" applyFill="1" applyBorder="1" applyAlignment="1">
      <alignment horizontal="center"/>
    </xf>
    <xf numFmtId="0" fontId="37" fillId="3" borderId="73" xfId="0" applyFont="1" applyFill="1" applyBorder="1" applyAlignment="1">
      <alignment horizontal="left" vertical="top" wrapText="1"/>
    </xf>
    <xf numFmtId="0" fontId="37" fillId="3" borderId="60" xfId="0" applyFont="1" applyFill="1" applyBorder="1" applyAlignment="1">
      <alignment horizontal="left" vertical="top" wrapText="1"/>
    </xf>
    <xf numFmtId="0" fontId="37" fillId="3" borderId="74" xfId="0" applyFont="1" applyFill="1" applyBorder="1" applyAlignment="1">
      <alignment horizontal="left" vertical="top" wrapText="1"/>
    </xf>
    <xf numFmtId="0" fontId="37" fillId="3" borderId="71" xfId="0" applyFont="1" applyFill="1" applyBorder="1" applyAlignment="1">
      <alignment horizontal="left" vertical="top" wrapText="1"/>
    </xf>
    <xf numFmtId="0" fontId="37" fillId="3" borderId="75" xfId="0" applyFont="1" applyFill="1" applyBorder="1" applyAlignment="1">
      <alignment horizontal="left" vertical="top" wrapText="1"/>
    </xf>
    <xf numFmtId="0" fontId="37" fillId="3" borderId="74" xfId="0" applyFont="1" applyFill="1" applyBorder="1" applyAlignment="1">
      <alignment horizontal="left" vertical="center" wrapText="1"/>
    </xf>
    <xf numFmtId="0" fontId="37" fillId="3" borderId="71" xfId="0" applyFont="1" applyFill="1" applyBorder="1" applyAlignment="1">
      <alignment horizontal="left" vertical="center" wrapText="1"/>
    </xf>
    <xf numFmtId="0" fontId="37" fillId="3" borderId="75" xfId="0" applyFont="1" applyFill="1" applyBorder="1" applyAlignment="1">
      <alignment horizontal="left" vertical="center" wrapText="1"/>
    </xf>
    <xf numFmtId="0" fontId="37" fillId="3" borderId="4" xfId="0" applyFont="1" applyFill="1" applyBorder="1" applyAlignment="1">
      <alignment horizontal="left" vertical="center" wrapText="1"/>
    </xf>
    <xf numFmtId="0" fontId="10" fillId="3" borderId="5" xfId="0" applyFont="1" applyFill="1" applyBorder="1" applyAlignment="1">
      <alignment horizontal="left" vertical="center" wrapText="1"/>
    </xf>
    <xf numFmtId="0" fontId="10" fillId="0" borderId="5" xfId="0" applyFont="1" applyBorder="1" applyAlignment="1">
      <alignment horizontal="center" vertical="center"/>
    </xf>
    <xf numFmtId="14" fontId="10" fillId="3" borderId="5" xfId="0" applyNumberFormat="1" applyFont="1" applyFill="1" applyBorder="1" applyAlignment="1">
      <alignment horizontal="center" vertical="center" wrapText="1"/>
    </xf>
    <xf numFmtId="0" fontId="10" fillId="3" borderId="5" xfId="0" applyFont="1" applyFill="1" applyBorder="1" applyAlignment="1">
      <alignment horizontal="center" vertical="center" wrapText="1"/>
    </xf>
    <xf numFmtId="0" fontId="10" fillId="3" borderId="52" xfId="0" applyFont="1" applyFill="1" applyBorder="1" applyAlignment="1">
      <alignment horizontal="center" vertical="center" wrapText="1"/>
    </xf>
    <xf numFmtId="0" fontId="10" fillId="3" borderId="59" xfId="0" applyFont="1" applyFill="1" applyBorder="1" applyAlignment="1">
      <alignment horizontal="center" vertical="center" wrapText="1"/>
    </xf>
    <xf numFmtId="0" fontId="37" fillId="0" borderId="5" xfId="0" applyFont="1" applyBorder="1" applyAlignment="1">
      <alignment horizontal="left" vertical="top" wrapText="1"/>
    </xf>
    <xf numFmtId="0" fontId="37" fillId="0" borderId="55" xfId="0" applyFont="1" applyBorder="1" applyAlignment="1">
      <alignment horizontal="left" vertical="top" wrapText="1"/>
    </xf>
    <xf numFmtId="0" fontId="37" fillId="0" borderId="52" xfId="0" applyFont="1" applyBorder="1" applyAlignment="1">
      <alignment horizontal="left" vertical="top" wrapText="1"/>
    </xf>
    <xf numFmtId="0" fontId="37" fillId="0" borderId="58" xfId="0" applyFont="1" applyBorder="1" applyAlignment="1">
      <alignment horizontal="left" vertical="top" wrapText="1"/>
    </xf>
    <xf numFmtId="0" fontId="37" fillId="0" borderId="59" xfId="0" applyFont="1" applyBorder="1" applyAlignment="1">
      <alignment horizontal="left" vertical="top" wrapText="1"/>
    </xf>
    <xf numFmtId="0" fontId="37" fillId="0" borderId="52" xfId="0" applyFont="1" applyBorder="1" applyAlignment="1">
      <alignment horizontal="left" vertical="center" wrapText="1"/>
    </xf>
    <xf numFmtId="0" fontId="37" fillId="0" borderId="58" xfId="0" applyFont="1" applyBorder="1" applyAlignment="1">
      <alignment horizontal="left" vertical="center" wrapText="1"/>
    </xf>
    <xf numFmtId="0" fontId="37" fillId="0" borderId="59" xfId="0" applyFont="1" applyBorder="1" applyAlignment="1">
      <alignment horizontal="left" vertical="center" wrapText="1"/>
    </xf>
    <xf numFmtId="0" fontId="37" fillId="3" borderId="11" xfId="0" applyFont="1" applyFill="1" applyBorder="1" applyAlignment="1">
      <alignment horizontal="left" vertical="center" wrapText="1"/>
    </xf>
    <xf numFmtId="0" fontId="10" fillId="3" borderId="5" xfId="0" applyFont="1" applyFill="1" applyBorder="1" applyAlignment="1">
      <alignment horizontal="center" vertical="center" wrapText="1"/>
    </xf>
    <xf numFmtId="0" fontId="37" fillId="3" borderId="5" xfId="0" applyFont="1" applyFill="1" applyBorder="1" applyAlignment="1">
      <alignment vertical="center" wrapText="1"/>
    </xf>
    <xf numFmtId="0" fontId="37" fillId="3" borderId="76" xfId="0" applyFont="1" applyFill="1" applyBorder="1" applyAlignment="1">
      <alignment vertical="center" wrapText="1"/>
    </xf>
    <xf numFmtId="0" fontId="37" fillId="3" borderId="77" xfId="0" applyFont="1" applyFill="1" applyBorder="1" applyAlignment="1">
      <alignment vertical="center" wrapText="1"/>
    </xf>
    <xf numFmtId="0" fontId="37" fillId="3" borderId="55" xfId="0" applyFont="1" applyFill="1" applyBorder="1" applyAlignment="1">
      <alignment horizontal="left" vertical="center" wrapText="1"/>
    </xf>
    <xf numFmtId="0" fontId="37" fillId="3" borderId="0" xfId="0" applyFont="1" applyFill="1" applyBorder="1" applyAlignment="1">
      <alignment horizontal="left" vertical="center" wrapText="1"/>
    </xf>
    <xf numFmtId="0" fontId="37" fillId="3" borderId="24" xfId="0" applyFont="1" applyFill="1" applyBorder="1" applyAlignment="1">
      <alignment horizontal="left" vertical="center" wrapText="1"/>
    </xf>
    <xf numFmtId="0" fontId="37" fillId="3" borderId="5" xfId="0" applyFont="1" applyFill="1" applyBorder="1" applyAlignment="1">
      <alignment horizontal="left" vertical="center" wrapText="1"/>
    </xf>
    <xf numFmtId="0" fontId="37" fillId="0" borderId="71" xfId="0" applyFont="1" applyBorder="1" applyAlignment="1">
      <alignment horizontal="left" vertical="center" wrapText="1"/>
    </xf>
    <xf numFmtId="0" fontId="37" fillId="0" borderId="53" xfId="0" applyFont="1" applyBorder="1" applyAlignment="1">
      <alignment horizontal="center" vertical="center" wrapText="1"/>
    </xf>
    <xf numFmtId="0" fontId="37" fillId="0" borderId="69" xfId="0" applyFont="1" applyBorder="1" applyAlignment="1">
      <alignment horizontal="center" vertical="center" wrapText="1"/>
    </xf>
    <xf numFmtId="0" fontId="37" fillId="0" borderId="25" xfId="0" applyFont="1" applyBorder="1" applyAlignment="1">
      <alignment horizontal="center" vertical="center" wrapText="1"/>
    </xf>
    <xf numFmtId="0" fontId="14" fillId="14" borderId="11" xfId="0" applyFont="1" applyFill="1" applyBorder="1" applyAlignment="1">
      <alignment horizontal="center" vertical="center"/>
    </xf>
    <xf numFmtId="0" fontId="14" fillId="14" borderId="11" xfId="0" applyFont="1" applyFill="1" applyBorder="1" applyAlignment="1">
      <alignment horizontal="center"/>
    </xf>
    <xf numFmtId="0" fontId="10" fillId="0" borderId="53" xfId="0" applyFont="1" applyBorder="1" applyAlignment="1">
      <alignment horizontal="left" vertical="center" wrapText="1"/>
    </xf>
    <xf numFmtId="0" fontId="10" fillId="0" borderId="69" xfId="0" applyFont="1" applyBorder="1" applyAlignment="1">
      <alignment horizontal="left" vertical="center" wrapText="1"/>
    </xf>
    <xf numFmtId="0" fontId="10" fillId="0" borderId="25" xfId="0" applyFont="1" applyBorder="1" applyAlignment="1">
      <alignment horizontal="left" vertical="center" wrapText="1"/>
    </xf>
    <xf numFmtId="0" fontId="14" fillId="14" borderId="10" xfId="0" applyFont="1" applyFill="1" applyBorder="1" applyAlignment="1">
      <alignment vertical="center"/>
    </xf>
    <xf numFmtId="0" fontId="27" fillId="3" borderId="4" xfId="0" applyFont="1" applyFill="1" applyBorder="1" applyAlignment="1">
      <alignment horizontal="center" vertical="center"/>
    </xf>
    <xf numFmtId="14" fontId="27" fillId="3" borderId="4" xfId="0" applyNumberFormat="1" applyFont="1" applyFill="1" applyBorder="1" applyAlignment="1">
      <alignment horizontal="center" vertical="center"/>
    </xf>
    <xf numFmtId="0" fontId="27" fillId="3" borderId="4" xfId="0" applyFont="1" applyFill="1" applyBorder="1" applyAlignment="1">
      <alignment horizontal="left" vertical="center" wrapText="1"/>
    </xf>
    <xf numFmtId="0" fontId="43" fillId="26" borderId="4" xfId="0" applyFont="1" applyFill="1" applyBorder="1" applyAlignment="1">
      <alignment horizontal="left" vertical="center" wrapText="1"/>
    </xf>
    <xf numFmtId="0" fontId="42" fillId="3" borderId="4" xfId="0" applyFont="1" applyFill="1" applyBorder="1" applyAlignment="1">
      <alignment horizontal="left" vertical="center" wrapText="1"/>
    </xf>
    <xf numFmtId="0" fontId="9" fillId="14" borderId="52" xfId="0" applyFont="1" applyFill="1" applyBorder="1" applyAlignment="1">
      <alignment horizontal="center"/>
    </xf>
    <xf numFmtId="0" fontId="10" fillId="3" borderId="11" xfId="0" applyFont="1" applyFill="1" applyBorder="1" applyAlignment="1">
      <alignment vertical="center" wrapText="1"/>
    </xf>
    <xf numFmtId="0" fontId="27" fillId="3" borderId="11" xfId="0" applyFont="1" applyFill="1" applyBorder="1" applyAlignment="1">
      <alignment horizontal="left" vertical="center" wrapText="1"/>
    </xf>
    <xf numFmtId="0" fontId="10" fillId="3" borderId="5" xfId="0" applyFont="1" applyFill="1" applyBorder="1" applyAlignment="1">
      <alignment horizontal="justify" vertical="center" wrapText="1"/>
    </xf>
    <xf numFmtId="0" fontId="37" fillId="3" borderId="5" xfId="0" applyFont="1" applyFill="1" applyBorder="1" applyAlignment="1">
      <alignment horizontal="left" vertical="center" wrapText="1"/>
    </xf>
    <xf numFmtId="0" fontId="10" fillId="0" borderId="5" xfId="0" applyFont="1" applyBorder="1" applyAlignment="1">
      <alignment horizontal="center" vertical="center" wrapText="1"/>
    </xf>
    <xf numFmtId="0" fontId="10" fillId="3" borderId="53" xfId="0" applyFont="1" applyFill="1" applyBorder="1" applyAlignment="1">
      <alignment vertical="center" wrapText="1"/>
    </xf>
    <xf numFmtId="0" fontId="10" fillId="3" borderId="69" xfId="0" applyFont="1" applyFill="1" applyBorder="1" applyAlignment="1">
      <alignment vertical="center" wrapText="1"/>
    </xf>
    <xf numFmtId="0" fontId="10" fillId="3" borderId="25" xfId="0" applyFont="1" applyFill="1" applyBorder="1" applyAlignment="1">
      <alignment vertical="center" wrapText="1"/>
    </xf>
    <xf numFmtId="0" fontId="42" fillId="0" borderId="4" xfId="0" applyFont="1" applyBorder="1" applyAlignment="1">
      <alignment horizontal="left" vertical="center" wrapText="1"/>
    </xf>
    <xf numFmtId="0" fontId="10" fillId="0" borderId="53" xfId="0" applyFont="1" applyBorder="1" applyAlignment="1">
      <alignment vertical="center" wrapText="1"/>
    </xf>
    <xf numFmtId="0" fontId="10" fillId="0" borderId="69" xfId="0" applyFont="1" applyBorder="1" applyAlignment="1">
      <alignment vertical="center" wrapText="1"/>
    </xf>
    <xf numFmtId="0" fontId="10" fillId="0" borderId="25" xfId="0" applyFont="1" applyBorder="1" applyAlignment="1">
      <alignment vertical="center" wrapText="1"/>
    </xf>
    <xf numFmtId="0" fontId="9" fillId="14" borderId="5" xfId="0" applyFont="1" applyFill="1" applyBorder="1" applyAlignment="1">
      <alignment vertical="center"/>
    </xf>
    <xf numFmtId="0" fontId="9" fillId="14" borderId="11" xfId="0" applyFont="1" applyFill="1" applyBorder="1" applyAlignment="1">
      <alignment horizontal="center" vertical="center" wrapText="1"/>
    </xf>
    <xf numFmtId="0" fontId="27" fillId="5" borderId="4" xfId="0" applyFont="1" applyFill="1" applyBorder="1" applyAlignment="1">
      <alignment horizontal="justify" vertical="top" wrapText="1"/>
    </xf>
    <xf numFmtId="0" fontId="17" fillId="14" borderId="26" xfId="0" applyFont="1" applyFill="1" applyBorder="1" applyAlignment="1">
      <alignment vertical="center"/>
    </xf>
  </cellXfs>
  <cellStyles count="10">
    <cellStyle name="Hipervínculo" xfId="1" builtinId="8"/>
    <cellStyle name="Millares" xfId="2" builtinId="3"/>
    <cellStyle name="Millares [0] 2" xfId="3" xr:uid="{00000000-0005-0000-0000-000003000000}"/>
    <cellStyle name="Millares [0] 2 2" xfId="8" xr:uid="{2F816CFC-AFA5-4558-AE1F-66E25F077E88}"/>
    <cellStyle name="Millares 2" xfId="4" xr:uid="{00000000-0005-0000-0000-000004000000}"/>
    <cellStyle name="Millares 2 2" xfId="9" xr:uid="{28657DE3-B188-43EB-BD14-FB82B5BAAB3A}"/>
    <cellStyle name="Millares 3" xfId="7" xr:uid="{DFA9D9C0-1943-4463-BA10-61AC56865446}"/>
    <cellStyle name="Moneda" xfId="5" builtinId="4"/>
    <cellStyle name="Normal" xfId="0" builtinId="0"/>
    <cellStyle name="Porcentaje" xfId="6" builtinId="5"/>
  </cellStyles>
  <dxfs count="0"/>
  <tableStyles count="1" defaultTableStyle="TableStyleMedium2" defaultPivotStyle="PivotStyleLight16">
    <tableStyle name="Invisible" pivot="0" table="0" count="0" xr9:uid="{4D3F2650-8D8A-4DD5-B3B2-072B76D6E541}"/>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2.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2" Type="http://schemas.microsoft.com/office/2011/relationships/chartColorStyle" Target="colors25.xml"/><Relationship Id="rId1" Type="http://schemas.microsoft.com/office/2011/relationships/chartStyle" Target="style25.xml"/></Relationships>
</file>

<file path=xl/charts/_rels/chart26.xml.rels><?xml version="1.0" encoding="UTF-8" standalone="yes"?>
<Relationships xmlns="http://schemas.openxmlformats.org/package/2006/relationships"><Relationship Id="rId2" Type="http://schemas.microsoft.com/office/2011/relationships/chartColorStyle" Target="colors26.xml"/><Relationship Id="rId1" Type="http://schemas.microsoft.com/office/2011/relationships/chartStyle" Target="style26.xml"/></Relationships>
</file>

<file path=xl/charts/_rels/chart27.xml.rels><?xml version="1.0" encoding="UTF-8" standalone="yes"?>
<Relationships xmlns="http://schemas.openxmlformats.org/package/2006/relationships"><Relationship Id="rId2" Type="http://schemas.microsoft.com/office/2011/relationships/chartColorStyle" Target="colors27.xml"/><Relationship Id="rId1" Type="http://schemas.microsoft.com/office/2011/relationships/chartStyle" Target="style27.xml"/></Relationships>
</file>

<file path=xl/charts/_rels/chart28.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29.xml.rels><?xml version="1.0" encoding="UTF-8" standalone="yes"?>
<Relationships xmlns="http://schemas.openxmlformats.org/package/2006/relationships"><Relationship Id="rId2" Type="http://schemas.microsoft.com/office/2011/relationships/chartColorStyle" Target="colors29.xml"/><Relationship Id="rId1" Type="http://schemas.microsoft.com/office/2011/relationships/chartStyle" Target="style29.xml"/></Relationships>
</file>

<file path=xl/charts/_rels/chart30.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31.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32.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33.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34.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_rels/chart35.xml.rels><?xml version="1.0" encoding="UTF-8" standalone="yes"?>
<Relationships xmlns="http://schemas.openxmlformats.org/package/2006/relationships"><Relationship Id="rId2" Type="http://schemas.microsoft.com/office/2011/relationships/chartColorStyle" Target="colors35.xml"/><Relationship Id="rId1" Type="http://schemas.microsoft.com/office/2011/relationships/chartStyle" Target="style35.xml"/></Relationships>
</file>

<file path=xl/charts/_rels/chart36.xml.rels><?xml version="1.0" encoding="UTF-8" standalone="yes"?>
<Relationships xmlns="http://schemas.openxmlformats.org/package/2006/relationships"><Relationship Id="rId2" Type="http://schemas.microsoft.com/office/2011/relationships/chartColorStyle" Target="colors36.xml"/><Relationship Id="rId1" Type="http://schemas.microsoft.com/office/2011/relationships/chartStyle" Target="style36.xml"/></Relationships>
</file>

<file path=xl/charts/_rels/chart37.xml.rels><?xml version="1.0" encoding="UTF-8" standalone="yes"?>
<Relationships xmlns="http://schemas.openxmlformats.org/package/2006/relationships"><Relationship Id="rId2" Type="http://schemas.microsoft.com/office/2011/relationships/chartColorStyle" Target="colors37.xml"/><Relationship Id="rId1" Type="http://schemas.microsoft.com/office/2011/relationships/chartStyle" Target="style37.xml"/></Relationships>
</file>

<file path=xl/charts/_rels/chart38.xml.rels><?xml version="1.0" encoding="UTF-8" standalone="yes"?>
<Relationships xmlns="http://schemas.openxmlformats.org/package/2006/relationships"><Relationship Id="rId2" Type="http://schemas.microsoft.com/office/2011/relationships/chartColorStyle" Target="colors38.xml"/><Relationship Id="rId1" Type="http://schemas.microsoft.com/office/2011/relationships/chartStyle" Target="style38.xml"/></Relationships>
</file>

<file path=xl/charts/_rels/chart39.xml.rels><?xml version="1.0" encoding="UTF-8" standalone="yes"?>
<Relationships xmlns="http://schemas.openxmlformats.org/package/2006/relationships"><Relationship Id="rId2" Type="http://schemas.microsoft.com/office/2011/relationships/chartColorStyle" Target="colors39.xml"/><Relationship Id="rId1" Type="http://schemas.microsoft.com/office/2011/relationships/chartStyle" Target="style39.xml"/></Relationships>
</file>

<file path=xl/charts/_rels/chart40.xml.rels><?xml version="1.0" encoding="UTF-8" standalone="yes"?>
<Relationships xmlns="http://schemas.openxmlformats.org/package/2006/relationships"><Relationship Id="rId2" Type="http://schemas.microsoft.com/office/2011/relationships/chartColorStyle" Target="colors40.xml"/><Relationship Id="rId1" Type="http://schemas.microsoft.com/office/2011/relationships/chartStyle" Target="style40.xml"/></Relationships>
</file>

<file path=xl/charts/_rels/chart41.xml.rels><?xml version="1.0" encoding="UTF-8" standalone="yes"?>
<Relationships xmlns="http://schemas.openxmlformats.org/package/2006/relationships"><Relationship Id="rId2" Type="http://schemas.microsoft.com/office/2011/relationships/chartColorStyle" Target="colors41.xml"/><Relationship Id="rId1" Type="http://schemas.microsoft.com/office/2011/relationships/chartStyle" Target="style41.xml"/></Relationships>
</file>

<file path=xl/charts/_rels/chart42.xml.rels><?xml version="1.0" encoding="UTF-8" standalone="yes"?>
<Relationships xmlns="http://schemas.openxmlformats.org/package/2006/relationships"><Relationship Id="rId2" Type="http://schemas.microsoft.com/office/2011/relationships/chartColorStyle" Target="colors42.xml"/><Relationship Id="rId1" Type="http://schemas.microsoft.com/office/2011/relationships/chartStyle" Target="style42.xml"/></Relationships>
</file>

<file path=xl/charts/_rels/chart43.xml.rels><?xml version="1.0" encoding="UTF-8" standalone="yes"?>
<Relationships xmlns="http://schemas.openxmlformats.org/package/2006/relationships"><Relationship Id="rId2" Type="http://schemas.microsoft.com/office/2011/relationships/chartColorStyle" Target="colors43.xml"/><Relationship Id="rId1" Type="http://schemas.microsoft.com/office/2011/relationships/chartStyle" Target="style43.xml"/></Relationships>
</file>

<file path=xl/charts/_rels/chart44.xml.rels><?xml version="1.0" encoding="UTF-8" standalone="yes"?>
<Relationships xmlns="http://schemas.openxmlformats.org/package/2006/relationships"><Relationship Id="rId2" Type="http://schemas.microsoft.com/office/2011/relationships/chartColorStyle" Target="colors44.xml"/><Relationship Id="rId1" Type="http://schemas.microsoft.com/office/2011/relationships/chartStyle" Target="style44.xml"/></Relationships>
</file>

<file path=xl/charts/_rels/chart45.xml.rels><?xml version="1.0" encoding="UTF-8" standalone="yes"?>
<Relationships xmlns="http://schemas.openxmlformats.org/package/2006/relationships"><Relationship Id="rId2" Type="http://schemas.microsoft.com/office/2011/relationships/chartColorStyle" Target="colors45.xml"/><Relationship Id="rId1" Type="http://schemas.microsoft.com/office/2011/relationships/chartStyle" Target="style45.xml"/></Relationships>
</file>

<file path=xl/charts/_rels/chart46.xml.rels><?xml version="1.0" encoding="UTF-8" standalone="yes"?>
<Relationships xmlns="http://schemas.openxmlformats.org/package/2006/relationships"><Relationship Id="rId2" Type="http://schemas.microsoft.com/office/2011/relationships/chartColorStyle" Target="colors46.xml"/><Relationship Id="rId1" Type="http://schemas.microsoft.com/office/2011/relationships/chartStyle" Target="style46.xml"/></Relationships>
</file>

<file path=xl/charts/_rels/chart47.xml.rels><?xml version="1.0" encoding="UTF-8" standalone="yes"?>
<Relationships xmlns="http://schemas.openxmlformats.org/package/2006/relationships"><Relationship Id="rId2" Type="http://schemas.microsoft.com/office/2011/relationships/chartColorStyle" Target="colors47.xml"/><Relationship Id="rId1" Type="http://schemas.microsoft.com/office/2011/relationships/chartStyle" Target="style47.xml"/></Relationships>
</file>

<file path=xl/charts/_rels/chart48.xml.rels><?xml version="1.0" encoding="UTF-8" standalone="yes"?>
<Relationships xmlns="http://schemas.openxmlformats.org/package/2006/relationships"><Relationship Id="rId2" Type="http://schemas.microsoft.com/office/2011/relationships/chartColorStyle" Target="colors48.xml"/><Relationship Id="rId1" Type="http://schemas.microsoft.com/office/2011/relationships/chartStyle" Target="style48.xml"/></Relationships>
</file>

<file path=xl/charts/_rels/chart49.xml.rels><?xml version="1.0" encoding="UTF-8" standalone="yes"?>
<Relationships xmlns="http://schemas.openxmlformats.org/package/2006/relationships"><Relationship Id="rId2" Type="http://schemas.microsoft.com/office/2011/relationships/chartColorStyle" Target="colors49.xml"/><Relationship Id="rId1" Type="http://schemas.microsoft.com/office/2011/relationships/chartStyle" Target="style49.xml"/></Relationships>
</file>

<file path=xl/charts/_rels/chart50.xml.rels><?xml version="1.0" encoding="UTF-8" standalone="yes"?>
<Relationships xmlns="http://schemas.openxmlformats.org/package/2006/relationships"><Relationship Id="rId2" Type="http://schemas.microsoft.com/office/2011/relationships/chartColorStyle" Target="colors50.xml"/><Relationship Id="rId1" Type="http://schemas.microsoft.com/office/2011/relationships/chartStyle" Target="style50.xml"/></Relationships>
</file>

<file path=xl/charts/_rels/chart51.xml.rels><?xml version="1.0" encoding="UTF-8" standalone="yes"?>
<Relationships xmlns="http://schemas.openxmlformats.org/package/2006/relationships"><Relationship Id="rId2" Type="http://schemas.microsoft.com/office/2011/relationships/chartColorStyle" Target="colors51.xml"/><Relationship Id="rId1" Type="http://schemas.microsoft.com/office/2011/relationships/chartStyle" Target="style51.xml"/></Relationships>
</file>

<file path=xl/charts/_rels/chart52.xml.rels><?xml version="1.0" encoding="UTF-8" standalone="yes"?>
<Relationships xmlns="http://schemas.openxmlformats.org/package/2006/relationships"><Relationship Id="rId2" Type="http://schemas.microsoft.com/office/2011/relationships/chartColorStyle" Target="colors52.xml"/><Relationship Id="rId1" Type="http://schemas.microsoft.com/office/2011/relationships/chartStyle" Target="style52.xml"/></Relationships>
</file>

<file path=xl/charts/_rels/chart53.xml.rels><?xml version="1.0" encoding="UTF-8" standalone="yes"?>
<Relationships xmlns="http://schemas.openxmlformats.org/package/2006/relationships"><Relationship Id="rId2" Type="http://schemas.microsoft.com/office/2011/relationships/chartColorStyle" Target="colors53.xml"/><Relationship Id="rId1" Type="http://schemas.microsoft.com/office/2011/relationships/chartStyle" Target="style53.xml"/></Relationships>
</file>

<file path=xl/charts/_rels/chart54.xml.rels><?xml version="1.0" encoding="UTF-8" standalone="yes"?>
<Relationships xmlns="http://schemas.openxmlformats.org/package/2006/relationships"><Relationship Id="rId2" Type="http://schemas.microsoft.com/office/2011/relationships/chartColorStyle" Target="colors54.xml"/><Relationship Id="rId1" Type="http://schemas.microsoft.com/office/2011/relationships/chartStyle" Target="style54.xml"/></Relationships>
</file>

<file path=xl/charts/_rels/chart55.xml.rels><?xml version="1.0" encoding="UTF-8" standalone="yes"?>
<Relationships xmlns="http://schemas.openxmlformats.org/package/2006/relationships"><Relationship Id="rId2" Type="http://schemas.microsoft.com/office/2011/relationships/chartColorStyle" Target="colors55.xml"/><Relationship Id="rId1" Type="http://schemas.microsoft.com/office/2011/relationships/chartStyle" Target="style55.xml"/></Relationships>
</file>

<file path=xl/charts/_rels/chart56.xml.rels><?xml version="1.0" encoding="UTF-8" standalone="yes"?>
<Relationships xmlns="http://schemas.openxmlformats.org/package/2006/relationships"><Relationship Id="rId2" Type="http://schemas.microsoft.com/office/2011/relationships/chartColorStyle" Target="colors56.xml"/><Relationship Id="rId1" Type="http://schemas.microsoft.com/office/2011/relationships/chartStyle" Target="style56.xml"/></Relationships>
</file>

<file path=xl/charts/_rels/chart57.xml.rels><?xml version="1.0" encoding="UTF-8" standalone="yes"?>
<Relationships xmlns="http://schemas.openxmlformats.org/package/2006/relationships"><Relationship Id="rId2" Type="http://schemas.microsoft.com/office/2011/relationships/chartColorStyle" Target="colors57.xml"/><Relationship Id="rId1" Type="http://schemas.microsoft.com/office/2011/relationships/chartStyle" Target="style57.xml"/></Relationships>
</file>

<file path=xl/charts/_rels/chart58.xml.rels><?xml version="1.0" encoding="UTF-8" standalone="yes"?>
<Relationships xmlns="http://schemas.openxmlformats.org/package/2006/relationships"><Relationship Id="rId2" Type="http://schemas.microsoft.com/office/2011/relationships/chartColorStyle" Target="colors58.xml"/><Relationship Id="rId1" Type="http://schemas.microsoft.com/office/2011/relationships/chartStyle" Target="style58.xml"/></Relationships>
</file>

<file path=xl/charts/_rels/chart59.xml.rels><?xml version="1.0" encoding="UTF-8" standalone="yes"?>
<Relationships xmlns="http://schemas.openxmlformats.org/package/2006/relationships"><Relationship Id="rId2" Type="http://schemas.microsoft.com/office/2011/relationships/chartColorStyle" Target="colors59.xml"/><Relationship Id="rId1" Type="http://schemas.microsoft.com/office/2011/relationships/chartStyle" Target="style5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DE DOCUMENTOS DEL SGC</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'!$F$11:$I$11</c:f>
              <c:numCache>
                <c:formatCode>0%</c:formatCode>
                <c:ptCount val="4"/>
                <c:pt idx="0">
                  <c:v>0</c:v>
                </c:pt>
                <c:pt idx="1">
                  <c:v>0.5</c:v>
                </c:pt>
                <c:pt idx="2">
                  <c:v>0.3</c:v>
                </c:pt>
                <c:pt idx="3">
                  <c:v>0.2</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D771-4105-95D6-CBFAAE5BA399}"/>
            </c:ext>
          </c:extLst>
        </c:ser>
        <c:dLbls>
          <c:showLegendKey val="0"/>
          <c:showVal val="0"/>
          <c:showCatName val="0"/>
          <c:showSerName val="0"/>
          <c:showPercent val="0"/>
          <c:showBubbleSize val="0"/>
        </c:dLbls>
        <c:gapWidth val="150"/>
        <c:shape val="box"/>
        <c:axId val="574757039"/>
        <c:axId val="801211423"/>
        <c:axId val="0"/>
      </c:bar3DChart>
      <c:catAx>
        <c:axId val="574757039"/>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801211423"/>
        <c:crosses val="autoZero"/>
        <c:auto val="1"/>
        <c:lblAlgn val="ctr"/>
        <c:lblOffset val="100"/>
        <c:noMultiLvlLbl val="0"/>
      </c:catAx>
      <c:valAx>
        <c:axId val="80121142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475703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PRESTAMOS DOCUMENTALES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6"/>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'!$F$19:$I$19</c:f>
              <c:numCache>
                <c:formatCode>0%</c:formatCode>
                <c:ptCount val="4"/>
                <c:pt idx="0">
                  <c:v>0.76424361493123771</c:v>
                </c:pt>
                <c:pt idx="1">
                  <c:v>0.74347158218125964</c:v>
                </c:pt>
                <c:pt idx="2">
                  <c:v>0.93854166666666672</c:v>
                </c:pt>
                <c:pt idx="3">
                  <c:v>0.99344692005242463</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CC82-4E3E-9CD9-309B823A22D6}"/>
            </c:ext>
          </c:extLst>
        </c:ser>
        <c:dLbls>
          <c:showLegendKey val="0"/>
          <c:showVal val="0"/>
          <c:showCatName val="0"/>
          <c:showSerName val="0"/>
          <c:showPercent val="0"/>
          <c:showBubbleSize val="0"/>
        </c:dLbls>
        <c:gapWidth val="150"/>
        <c:shape val="box"/>
        <c:axId val="404482576"/>
        <c:axId val="404483408"/>
        <c:axId val="0"/>
      </c:bar3DChart>
      <c:catAx>
        <c:axId val="40448257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3408"/>
        <c:crosses val="autoZero"/>
        <c:auto val="1"/>
        <c:lblAlgn val="ctr"/>
        <c:lblOffset val="100"/>
        <c:noMultiLvlLbl val="0"/>
      </c:catAx>
      <c:valAx>
        <c:axId val="40448340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257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INVENTARIOS ACTUALIZADOS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3"/>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'!$F$20:$I$20</c:f>
              <c:numCache>
                <c:formatCode>0</c:formatCode>
                <c:ptCount val="4"/>
                <c:pt idx="0">
                  <c:v>19482</c:v>
                </c:pt>
                <c:pt idx="1">
                  <c:v>18582</c:v>
                </c:pt>
                <c:pt idx="2">
                  <c:v>17773</c:v>
                </c:pt>
                <c:pt idx="3">
                  <c:v>9931</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1BD9-4DF4-AE4D-DB495A2B40BE}"/>
            </c:ext>
          </c:extLst>
        </c:ser>
        <c:dLbls>
          <c:showLegendKey val="0"/>
          <c:showVal val="1"/>
          <c:showCatName val="0"/>
          <c:showSerName val="0"/>
          <c:showPercent val="0"/>
          <c:showBubbleSize val="0"/>
        </c:dLbls>
        <c:gapWidth val="150"/>
        <c:shape val="box"/>
        <c:axId val="404469680"/>
        <c:axId val="404480912"/>
        <c:axId val="0"/>
      </c:bar3DChart>
      <c:catAx>
        <c:axId val="40446968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0912"/>
        <c:crosses val="autoZero"/>
        <c:auto val="1"/>
        <c:lblAlgn val="ctr"/>
        <c:lblOffset val="100"/>
        <c:noMultiLvlLbl val="0"/>
      </c:catAx>
      <c:valAx>
        <c:axId val="40448091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696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RECEPCIÓN ARCHIVOS CENTRALIZADOS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'!$F$22:$I$22</c:f>
              <c:numCache>
                <c:formatCode>0%</c:formatCode>
                <c:ptCount val="4"/>
                <c:pt idx="0">
                  <c:v>0.58892815076560656</c:v>
                </c:pt>
                <c:pt idx="1">
                  <c:v>0.39233449477351917</c:v>
                </c:pt>
                <c:pt idx="2">
                  <c:v>0.61390708755211432</c:v>
                </c:pt>
                <c:pt idx="3">
                  <c:v>0.99257142857142855</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9C15-4C4B-86BB-CEC636F9BB38}"/>
            </c:ext>
          </c:extLst>
        </c:ser>
        <c:dLbls>
          <c:showLegendKey val="0"/>
          <c:showVal val="0"/>
          <c:showCatName val="0"/>
          <c:showSerName val="0"/>
          <c:showPercent val="0"/>
          <c:showBubbleSize val="0"/>
        </c:dLbls>
        <c:gapWidth val="150"/>
        <c:shape val="box"/>
        <c:axId val="447454208"/>
        <c:axId val="447453376"/>
        <c:axId val="0"/>
      </c:bar3DChart>
      <c:catAx>
        <c:axId val="447454208"/>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3376"/>
        <c:crosses val="autoZero"/>
        <c:auto val="1"/>
        <c:lblAlgn val="ctr"/>
        <c:lblOffset val="100"/>
        <c:noMultiLvlLbl val="0"/>
      </c:catAx>
      <c:valAx>
        <c:axId val="44745337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420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8"/>
    </mc:Choice>
    <mc:Fallback>
      <c:style val="8"/>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TRASNFERENCIAS PRIMARIAS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6"/>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'!$F$23:$I$23</c:f>
              <c:numCache>
                <c:formatCode>0%</c:formatCode>
                <c:ptCount val="4"/>
                <c:pt idx="0">
                  <c:v>0</c:v>
                </c:pt>
                <c:pt idx="1">
                  <c:v>6.0606060606060608E-2</c:v>
                </c:pt>
                <c:pt idx="2">
                  <c:v>0.12121212121212122</c:v>
                </c:pt>
                <c:pt idx="3">
                  <c:v>0.15151515151515152</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9A8B-476D-A036-CB347EF3A60A}"/>
            </c:ext>
          </c:extLst>
        </c:ser>
        <c:dLbls>
          <c:showLegendKey val="0"/>
          <c:showVal val="0"/>
          <c:showCatName val="0"/>
          <c:showSerName val="0"/>
          <c:showPercent val="0"/>
          <c:showBubbleSize val="0"/>
        </c:dLbls>
        <c:gapWidth val="150"/>
        <c:shape val="box"/>
        <c:axId val="447460864"/>
        <c:axId val="447471264"/>
        <c:axId val="0"/>
      </c:bar3DChart>
      <c:catAx>
        <c:axId val="44746086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71264"/>
        <c:crosses val="autoZero"/>
        <c:auto val="1"/>
        <c:lblAlgn val="ctr"/>
        <c:lblOffset val="100"/>
        <c:noMultiLvlLbl val="0"/>
      </c:catAx>
      <c:valAx>
        <c:axId val="44747126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608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FUI</a:t>
            </a:r>
            <a:r>
              <a:rPr lang="es-CO" baseline="0"/>
              <a:t>D ARCHIVO CENTRAL</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'!$F$24:$I$24</c:f>
              <c:numCache>
                <c:formatCode>0%</c:formatCode>
                <c:ptCount val="4"/>
                <c:pt idx="0">
                  <c:v>0</c:v>
                </c:pt>
                <c:pt idx="1">
                  <c:v>1</c:v>
                </c:pt>
                <c:pt idx="2">
                  <c:v>1</c:v>
                </c:pt>
                <c:pt idx="3">
                  <c:v>1</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A8C9-4578-A767-99D4717427D9}"/>
            </c:ext>
          </c:extLst>
        </c:ser>
        <c:dLbls>
          <c:showLegendKey val="0"/>
          <c:showVal val="0"/>
          <c:showCatName val="0"/>
          <c:showSerName val="0"/>
          <c:showPercent val="0"/>
          <c:showBubbleSize val="0"/>
        </c:dLbls>
        <c:gapWidth val="150"/>
        <c:shape val="box"/>
        <c:axId val="21034592"/>
        <c:axId val="21042496"/>
        <c:axId val="0"/>
      </c:bar3DChart>
      <c:catAx>
        <c:axId val="21034592"/>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42496"/>
        <c:crosses val="autoZero"/>
        <c:auto val="1"/>
        <c:lblAlgn val="ctr"/>
        <c:lblOffset val="100"/>
        <c:noMultiLvlLbl val="0"/>
      </c:catAx>
      <c:valAx>
        <c:axId val="210424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45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APLICACIÓN DE TRD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val>
            <c:numRef>
              <c:f>'INDICADORES '!$F$27:$I$27</c:f>
              <c:numCache>
                <c:formatCode>0%</c:formatCode>
                <c:ptCount val="4"/>
                <c:pt idx="0">
                  <c:v>0</c:v>
                </c:pt>
                <c:pt idx="1">
                  <c:v>0</c:v>
                </c:pt>
                <c:pt idx="2">
                  <c:v>0</c:v>
                </c:pt>
                <c:pt idx="3">
                  <c:v>1</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05A7-4A8D-9253-9F787347D227}"/>
            </c:ext>
          </c:extLst>
        </c:ser>
        <c:dLbls>
          <c:showLegendKey val="0"/>
          <c:showVal val="0"/>
          <c:showCatName val="0"/>
          <c:showSerName val="0"/>
          <c:showPercent val="0"/>
          <c:showBubbleSize val="0"/>
        </c:dLbls>
        <c:gapWidth val="150"/>
        <c:shape val="box"/>
        <c:axId val="652514576"/>
        <c:axId val="652518736"/>
        <c:axId val="0"/>
      </c:bar3DChart>
      <c:catAx>
        <c:axId val="65251457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652518736"/>
        <c:crosses val="autoZero"/>
        <c:auto val="1"/>
        <c:lblAlgn val="ctr"/>
        <c:lblOffset val="100"/>
        <c:noMultiLvlLbl val="0"/>
      </c:catAx>
      <c:valAx>
        <c:axId val="6525187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65251457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CER</a:t>
            </a:r>
            <a:r>
              <a:rPr lang="es-CO" baseline="0"/>
              <a:t> ENTREGADAS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2"/>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'!$F$28:$I$28</c:f>
              <c:numCache>
                <c:formatCode>_(* #,##0_);_(* \(#,##0\);_(* "-"??_);_(@_)</c:formatCode>
                <c:ptCount val="4"/>
                <c:pt idx="0">
                  <c:v>47499</c:v>
                </c:pt>
                <c:pt idx="1">
                  <c:v>51773</c:v>
                </c:pt>
                <c:pt idx="2">
                  <c:v>74078</c:v>
                </c:pt>
                <c:pt idx="3">
                  <c:v>76144</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5688-4337-9E52-ED4498247C06}"/>
            </c:ext>
          </c:extLst>
        </c:ser>
        <c:dLbls>
          <c:showLegendKey val="0"/>
          <c:showVal val="0"/>
          <c:showCatName val="0"/>
          <c:showSerName val="0"/>
          <c:showPercent val="0"/>
          <c:showBubbleSize val="0"/>
        </c:dLbls>
        <c:gapWidth val="150"/>
        <c:shape val="box"/>
        <c:axId val="290239824"/>
        <c:axId val="290240240"/>
        <c:axId val="0"/>
      </c:bar3DChart>
      <c:catAx>
        <c:axId val="29023982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0240240"/>
        <c:crosses val="autoZero"/>
        <c:auto val="1"/>
        <c:lblAlgn val="ctr"/>
        <c:lblOffset val="100"/>
        <c:noMultiLvlLbl val="0"/>
      </c:catAx>
      <c:valAx>
        <c:axId val="290240240"/>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02398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CEE ENTREGADAS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'!$F$29:$I$29</c:f>
              <c:numCache>
                <c:formatCode>_(* #,##0_);_(* \(#,##0\);_(* "-"??_);_(@_)</c:formatCode>
                <c:ptCount val="4"/>
                <c:pt idx="0">
                  <c:v>23504</c:v>
                </c:pt>
                <c:pt idx="1">
                  <c:v>30390</c:v>
                </c:pt>
                <c:pt idx="2">
                  <c:v>35405</c:v>
                </c:pt>
                <c:pt idx="3">
                  <c:v>42029</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347F-44A5-AF52-BAC5E3E992B8}"/>
            </c:ext>
          </c:extLst>
        </c:ser>
        <c:dLbls>
          <c:showLegendKey val="0"/>
          <c:showVal val="0"/>
          <c:showCatName val="0"/>
          <c:showSerName val="0"/>
          <c:showPercent val="0"/>
          <c:showBubbleSize val="0"/>
        </c:dLbls>
        <c:gapWidth val="150"/>
        <c:shape val="box"/>
        <c:axId val="447450880"/>
        <c:axId val="447431328"/>
        <c:axId val="0"/>
      </c:bar3DChart>
      <c:catAx>
        <c:axId val="44745088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31328"/>
        <c:crosses val="autoZero"/>
        <c:auto val="1"/>
        <c:lblAlgn val="ctr"/>
        <c:lblOffset val="100"/>
        <c:noMultiLvlLbl val="0"/>
      </c:catAx>
      <c:valAx>
        <c:axId val="447431328"/>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08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1"/>
    </mc:Choice>
    <mc:Fallback>
      <c:style val="1"/>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dk1">
                <a:tint val="88500"/>
              </a:schemeClr>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'!$F$35:$I$35</c:f>
              <c:numCache>
                <c:formatCode>0%</c:formatCode>
                <c:ptCount val="4"/>
                <c:pt idx="0">
                  <c:v>1</c:v>
                </c:pt>
                <c:pt idx="1">
                  <c:v>1</c:v>
                </c:pt>
                <c:pt idx="2">
                  <c:v>1</c:v>
                </c:pt>
                <c:pt idx="3">
                  <c:v>1</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19AC-4AB6-9B44-0EB2D3A1CC9C}"/>
            </c:ext>
          </c:extLst>
        </c:ser>
        <c:dLbls>
          <c:showLegendKey val="0"/>
          <c:showVal val="0"/>
          <c:showCatName val="0"/>
          <c:showSerName val="0"/>
          <c:showPercent val="0"/>
          <c:showBubbleSize val="0"/>
        </c:dLbls>
        <c:gapWidth val="150"/>
        <c:shape val="box"/>
        <c:axId val="447452960"/>
        <c:axId val="447450048"/>
        <c:axId val="0"/>
      </c:bar3DChart>
      <c:catAx>
        <c:axId val="44745296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0048"/>
        <c:crosses val="autoZero"/>
        <c:auto val="1"/>
        <c:lblAlgn val="ctr"/>
        <c:lblOffset val="100"/>
        <c:noMultiLvlLbl val="0"/>
      </c:catAx>
      <c:valAx>
        <c:axId val="4474500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296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DIGITALIZACIÓN</a:t>
            </a:r>
            <a:r>
              <a:rPr lang="es-CO" baseline="0"/>
              <a:t> DE EXPEDIENTES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0450950583566418"/>
          <c:y val="0.16312382185007104"/>
          <c:w val="0.86643115636944079"/>
          <c:h val="0.67316541566495469"/>
        </c:manualLayout>
      </c:layout>
      <c:bar3DChart>
        <c:barDir val="col"/>
        <c:grouping val="clustered"/>
        <c:varyColors val="0"/>
        <c:ser>
          <c:idx val="0"/>
          <c:order val="0"/>
          <c:spPr>
            <a:solidFill>
              <a:schemeClr val="accent6"/>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'!$F$14:$I$14</c:f>
              <c:numCache>
                <c:formatCode>0%</c:formatCode>
                <c:ptCount val="4"/>
                <c:pt idx="0">
                  <c:v>0</c:v>
                </c:pt>
                <c:pt idx="1">
                  <c:v>1</c:v>
                </c:pt>
                <c:pt idx="2">
                  <c:v>1</c:v>
                </c:pt>
                <c:pt idx="3">
                  <c:v>1</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CFDC-4404-AB5D-2593017539D2}"/>
            </c:ext>
          </c:extLst>
        </c:ser>
        <c:dLbls>
          <c:showLegendKey val="0"/>
          <c:showVal val="0"/>
          <c:showCatName val="0"/>
          <c:showSerName val="0"/>
          <c:showPercent val="0"/>
          <c:showBubbleSize val="0"/>
        </c:dLbls>
        <c:gapWidth val="150"/>
        <c:shape val="box"/>
        <c:axId val="210311055"/>
        <c:axId val="210310639"/>
        <c:axId val="0"/>
      </c:bar3DChart>
      <c:catAx>
        <c:axId val="21031105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0639"/>
        <c:crosses val="autoZero"/>
        <c:auto val="1"/>
        <c:lblAlgn val="ctr"/>
        <c:lblOffset val="100"/>
        <c:noMultiLvlLbl val="0"/>
      </c:catAx>
      <c:valAx>
        <c:axId val="21031063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105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INDEXACIÓN</a:t>
            </a:r>
            <a:r>
              <a:rPr lang="es-CO" baseline="0"/>
              <a:t> DE DOCUMENTOS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val>
            <c:numRef>
              <c:f>'INDICADORES '!$F$15:$I$15</c:f>
              <c:numCache>
                <c:formatCode>0%</c:formatCode>
                <c:ptCount val="4"/>
                <c:pt idx="0">
                  <c:v>0</c:v>
                </c:pt>
                <c:pt idx="1">
                  <c:v>0</c:v>
                </c:pt>
                <c:pt idx="2">
                  <c:v>7.6957899502037116E-2</c:v>
                </c:pt>
                <c:pt idx="3">
                  <c:v>0.77365323675871434</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4335-4E4D-915A-945BF8DDDFDF}"/>
            </c:ext>
          </c:extLst>
        </c:ser>
        <c:dLbls>
          <c:showLegendKey val="0"/>
          <c:showVal val="0"/>
          <c:showCatName val="0"/>
          <c:showSerName val="0"/>
          <c:showPercent val="0"/>
          <c:showBubbleSize val="0"/>
        </c:dLbls>
        <c:gapWidth val="150"/>
        <c:shape val="box"/>
        <c:axId val="210312719"/>
        <c:axId val="210314799"/>
        <c:axId val="0"/>
      </c:bar3DChart>
      <c:catAx>
        <c:axId val="210312719"/>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4799"/>
        <c:crosses val="autoZero"/>
        <c:auto val="1"/>
        <c:lblAlgn val="ctr"/>
        <c:lblOffset val="100"/>
        <c:noMultiLvlLbl val="0"/>
      </c:catAx>
      <c:valAx>
        <c:axId val="210314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271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MIGRACIÓN DE REGISTROS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011740468388365"/>
          <c:y val="0.16557404007954721"/>
          <c:w val="0.8669958135505712"/>
          <c:h val="0.70718181122839219"/>
        </c:manualLayout>
      </c:layout>
      <c:bar3DChart>
        <c:barDir val="col"/>
        <c:grouping val="clustered"/>
        <c:varyColors val="0"/>
        <c:ser>
          <c:idx val="0"/>
          <c:order val="0"/>
          <c:spPr>
            <a:solidFill>
              <a:schemeClr val="accent1"/>
            </a:solidFill>
            <a:ln>
              <a:noFill/>
            </a:ln>
            <a:effectLst/>
            <a:sp3d/>
          </c:spPr>
          <c:invertIfNegative val="0"/>
          <c:val>
            <c:numRef>
              <c:f>'INDICADORES '!$F$16:$I$16</c:f>
              <c:numCache>
                <c:formatCode>0%</c:formatCode>
                <c:ptCount val="4"/>
                <c:pt idx="0">
                  <c:v>0</c:v>
                </c:pt>
                <c:pt idx="1">
                  <c:v>0</c:v>
                </c:pt>
                <c:pt idx="2">
                  <c:v>0</c:v>
                </c:pt>
                <c:pt idx="3">
                  <c:v>1</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E164-424E-8663-47054F1A8996}"/>
            </c:ext>
          </c:extLst>
        </c:ser>
        <c:dLbls>
          <c:showLegendKey val="0"/>
          <c:showVal val="0"/>
          <c:showCatName val="0"/>
          <c:showSerName val="0"/>
          <c:showPercent val="0"/>
          <c:showBubbleSize val="0"/>
        </c:dLbls>
        <c:gapWidth val="150"/>
        <c:shape val="box"/>
        <c:axId val="210333103"/>
        <c:axId val="210314383"/>
        <c:axId val="0"/>
      </c:bar3DChart>
      <c:catAx>
        <c:axId val="210333103"/>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4383"/>
        <c:crosses val="autoZero"/>
        <c:auto val="1"/>
        <c:lblAlgn val="ctr"/>
        <c:lblOffset val="100"/>
        <c:noMultiLvlLbl val="0"/>
      </c:catAx>
      <c:valAx>
        <c:axId val="21031438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33103"/>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TRD</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7979007145718241E-2"/>
          <c:y val="0.15850165609769515"/>
          <c:w val="0.8801908532436894"/>
          <c:h val="0.6926410332476014"/>
        </c:manualLayout>
      </c:layout>
      <c:bar3DChart>
        <c:barDir val="col"/>
        <c:grouping val="clustered"/>
        <c:varyColors val="0"/>
        <c:ser>
          <c:idx val="0"/>
          <c:order val="0"/>
          <c:spPr>
            <a:solidFill>
              <a:schemeClr val="accent4"/>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'!$F$17:$I$17</c:f>
              <c:numCache>
                <c:formatCode>0%</c:formatCode>
                <c:ptCount val="4"/>
                <c:pt idx="0">
                  <c:v>0</c:v>
                </c:pt>
                <c:pt idx="1">
                  <c:v>0.52380952380952384</c:v>
                </c:pt>
                <c:pt idx="2">
                  <c:v>4.7619047619047616E-2</c:v>
                </c:pt>
                <c:pt idx="3">
                  <c:v>0</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F7BD-491B-BA00-A9EF01BF12C8}"/>
            </c:ext>
          </c:extLst>
        </c:ser>
        <c:dLbls>
          <c:showLegendKey val="0"/>
          <c:showVal val="0"/>
          <c:showCatName val="0"/>
          <c:showSerName val="0"/>
          <c:showPercent val="0"/>
          <c:showBubbleSize val="0"/>
        </c:dLbls>
        <c:gapWidth val="150"/>
        <c:shape val="box"/>
        <c:axId val="120993711"/>
        <c:axId val="120994543"/>
        <c:axId val="0"/>
      </c:bar3DChart>
      <c:catAx>
        <c:axId val="120993711"/>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20994543"/>
        <c:crosses val="autoZero"/>
        <c:auto val="1"/>
        <c:lblAlgn val="ctr"/>
        <c:lblOffset val="100"/>
        <c:noMultiLvlLbl val="0"/>
      </c:catAx>
      <c:valAx>
        <c:axId val="12099454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209937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PROGRAMA</a:t>
            </a:r>
            <a:r>
              <a:rPr lang="es-CO" baseline="0"/>
              <a:t> DE GDEA</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val>
            <c:numRef>
              <c:f>'INDICADORES '!$F$18:$I$18</c:f>
              <c:numCache>
                <c:formatCode>0%</c:formatCode>
                <c:ptCount val="4"/>
                <c:pt idx="0">
                  <c:v>0</c:v>
                </c:pt>
                <c:pt idx="1">
                  <c:v>0</c:v>
                </c:pt>
                <c:pt idx="2">
                  <c:v>0</c:v>
                </c:pt>
                <c:pt idx="3">
                  <c:v>1</c:v>
                </c:pt>
              </c:numCache>
            </c:numRef>
          </c:val>
          <c:extLst>
            <c:ext xmlns:c15="http://schemas.microsoft.com/office/drawing/2012/chart" uri="{02D57815-91ED-43cb-92C2-25804820EDAC}">
              <c15:filteredCategoryTitle>
                <c15:cat>
                  <c:strRef>
                    <c:extLst>
                      <c:ext uri="{02D57815-91ED-43cb-92C2-25804820EDAC}">
                        <c15:formulaRef>
                          <c15:sqref>'INDICADORES '!$F$10:$I$10</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632F-4074-91C7-99497B0E7A16}"/>
            </c:ext>
          </c:extLst>
        </c:ser>
        <c:dLbls>
          <c:showLegendKey val="0"/>
          <c:showVal val="0"/>
          <c:showCatName val="0"/>
          <c:showSerName val="0"/>
          <c:showPercent val="0"/>
          <c:showBubbleSize val="0"/>
        </c:dLbls>
        <c:gapWidth val="150"/>
        <c:shape val="box"/>
        <c:axId val="994234495"/>
        <c:axId val="994241567"/>
        <c:axId val="0"/>
      </c:bar3DChart>
      <c:catAx>
        <c:axId val="99423449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94241567"/>
        <c:crosses val="autoZero"/>
        <c:auto val="1"/>
        <c:lblAlgn val="ctr"/>
        <c:lblOffset val="100"/>
        <c:noMultiLvlLbl val="0"/>
      </c:catAx>
      <c:valAx>
        <c:axId val="99424156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9423449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 DE INSTRUMENTOS ARCHIVÍSTICOS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7427797852326447E-2"/>
          <c:y val="0.2395946976497251"/>
          <c:w val="0.88094148589195331"/>
          <c:h val="0.62302922614471756"/>
        </c:manualLayout>
      </c:layout>
      <c:bar3DChart>
        <c:barDir val="col"/>
        <c:grouping val="clustered"/>
        <c:varyColors val="0"/>
        <c:ser>
          <c:idx val="1"/>
          <c:order val="1"/>
          <c:spPr>
            <a:solidFill>
              <a:schemeClr val="accent2"/>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[2]INDICADORES!$F$9:$I$9</c:f>
              <c:numCache>
                <c:formatCode>General</c:formatCode>
                <c:ptCount val="4"/>
                <c:pt idx="0">
                  <c:v>0.2</c:v>
                </c:pt>
                <c:pt idx="1">
                  <c:v>0</c:v>
                </c:pt>
                <c:pt idx="2">
                  <c:v>0</c:v>
                </c:pt>
                <c:pt idx="3">
                  <c:v>0.8</c:v>
                </c:pt>
              </c:numCache>
            </c:numRef>
          </c:val>
          <c:extLst>
            <c:ext xmlns:c15="http://schemas.microsoft.com/office/drawing/2012/chart" uri="{02D57815-91ED-43cb-92C2-25804820EDAC}">
              <c15:filteredCategoryTitle>
                <c15:cat>
                  <c:strRef>
                    <c:extLst>
                      <c:ext uri="{02D57815-91ED-43cb-92C2-25804820EDAC}">
                        <c15:formulaRef>
                          <c15:sqref>[2]INDICADORES!$F$7:$I$7</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343B-4DC6-88EC-6021E6056F3E}"/>
            </c:ext>
          </c:extLst>
        </c:ser>
        <c:dLbls>
          <c:showLegendKey val="0"/>
          <c:showVal val="0"/>
          <c:showCatName val="0"/>
          <c:showSerName val="0"/>
          <c:showPercent val="0"/>
          <c:showBubbleSize val="0"/>
        </c:dLbls>
        <c:gapWidth val="150"/>
        <c:shape val="box"/>
        <c:axId val="549769311"/>
        <c:axId val="549755167"/>
        <c:axId val="0"/>
        <c:extLst>
          <c:ext xmlns:c15="http://schemas.microsoft.com/office/drawing/2012/chart" uri="{02D57815-91ED-43cb-92C2-25804820EDAC}">
            <c15:filteredBarSeries>
              <c15:ser>
                <c:idx val="0"/>
                <c:order val="0"/>
                <c:spPr>
                  <a:solidFill>
                    <a:schemeClr val="accent1"/>
                  </a:solidFill>
                  <a:ln>
                    <a:noFill/>
                  </a:ln>
                  <a:effectLst/>
                  <a:sp3d/>
                </c:spPr>
                <c:invertIfNegative val="0"/>
                <c:val>
                  <c:numRef>
                    <c:extLst>
                      <c:ext uri="{02D57815-91ED-43cb-92C2-25804820EDAC}">
                        <c15:formulaRef>
                          <c15:sqref>[2]INDICADORES!$F$8:$I$8</c15:sqref>
                        </c15:formulaRef>
                      </c:ext>
                    </c:extLst>
                    <c:numCache>
                      <c:formatCode>General</c:formatCode>
                      <c:ptCount val="4"/>
                      <c:pt idx="0">
                        <c:v>0</c:v>
                      </c:pt>
                      <c:pt idx="1">
                        <c:v>0.5</c:v>
                      </c:pt>
                      <c:pt idx="2">
                        <c:v>0.3</c:v>
                      </c:pt>
                      <c:pt idx="3">
                        <c:v>0.2</c:v>
                      </c:pt>
                    </c:numCache>
                  </c:numRef>
                </c:val>
                <c:extLst>
                  <c:ext uri="{02D57815-91ED-43cb-92C2-25804820EDAC}">
                    <c15:filteredCategoryTitle>
                      <c15:cat>
                        <c:strRef>
                          <c:extLst>
                            <c:ext uri="{02D57815-91ED-43cb-92C2-25804820EDAC}">
                              <c15:formulaRef>
                                <c15:sqref>[2]INDICADORES!$F$7:$I$7</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1-343B-4DC6-88EC-6021E6056F3E}"/>
                  </c:ext>
                </c:extLst>
              </c15:ser>
            </c15:filteredBarSeries>
          </c:ext>
        </c:extLst>
      </c:bar3DChart>
      <c:catAx>
        <c:axId val="549769311"/>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49755167"/>
        <c:crosses val="autoZero"/>
        <c:auto val="1"/>
        <c:lblAlgn val="ctr"/>
        <c:lblOffset val="100"/>
        <c:noMultiLvlLbl val="0"/>
      </c:catAx>
      <c:valAx>
        <c:axId val="549755167"/>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497693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NORMALIZACIÓN</a:t>
            </a:r>
            <a:r>
              <a:rPr lang="es-CO" baseline="0"/>
              <a:t> DE FORMATOS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3"/>
          <c:order val="3"/>
          <c:spPr>
            <a:solidFill>
              <a:schemeClr val="accent1">
                <a:lumMod val="60000"/>
              </a:schemeClr>
            </a:solidFill>
            <a:ln>
              <a:noFill/>
            </a:ln>
            <a:effectLst/>
            <a:sp3d/>
          </c:spPr>
          <c:invertIfNegative val="0"/>
          <c:val>
            <c:numRef>
              <c:f>[2]INDICADORES!$F$10:$I$10</c:f>
              <c:numCache>
                <c:formatCode>General</c:formatCode>
                <c:ptCount val="4"/>
                <c:pt idx="0">
                  <c:v>0</c:v>
                </c:pt>
                <c:pt idx="1">
                  <c:v>0</c:v>
                </c:pt>
                <c:pt idx="2">
                  <c:v>0</c:v>
                </c:pt>
                <c:pt idx="3">
                  <c:v>0</c:v>
                </c:pt>
              </c:numCache>
            </c:numRef>
          </c:val>
          <c:extLst>
            <c:ext xmlns:c15="http://schemas.microsoft.com/office/drawing/2012/chart" uri="{02D57815-91ED-43cb-92C2-25804820EDAC}">
              <c15:filteredCategoryTitle>
                <c15:cat>
                  <c:strRef>
                    <c:extLst>
                      <c:ext uri="{02D57815-91ED-43cb-92C2-25804820EDAC}">
                        <c15:formulaRef>
                          <c15:sqref>[2]INDICADORES!$F$7:$I$7</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0-B1F0-4E56-804D-1CF5EEBE8F81}"/>
            </c:ext>
          </c:extLst>
        </c:ser>
        <c:dLbls>
          <c:showLegendKey val="0"/>
          <c:showVal val="0"/>
          <c:showCatName val="0"/>
          <c:showSerName val="0"/>
          <c:showPercent val="0"/>
          <c:showBubbleSize val="0"/>
        </c:dLbls>
        <c:gapWidth val="150"/>
        <c:shape val="box"/>
        <c:axId val="732509615"/>
        <c:axId val="732519599"/>
        <c:axId val="0"/>
        <c:extLst>
          <c:ext xmlns:c15="http://schemas.microsoft.com/office/drawing/2012/chart" uri="{02D57815-91ED-43cb-92C2-25804820EDAC}">
            <c15:filteredBarSeries>
              <c15:ser>
                <c:idx val="0"/>
                <c:order val="0"/>
                <c:spPr>
                  <a:solidFill>
                    <a:schemeClr val="accent1"/>
                  </a:solidFill>
                  <a:ln>
                    <a:noFill/>
                  </a:ln>
                  <a:effectLst/>
                  <a:sp3d/>
                </c:spPr>
                <c:invertIfNegative val="0"/>
                <c:val>
                  <c:numRef>
                    <c:extLst>
                      <c:ext uri="{02D57815-91ED-43cb-92C2-25804820EDAC}">
                        <c15:formulaRef>
                          <c15:sqref>[2]INDICADORES!$F$8:$I$8</c15:sqref>
                        </c15:formulaRef>
                      </c:ext>
                    </c:extLst>
                    <c:numCache>
                      <c:formatCode>General</c:formatCode>
                      <c:ptCount val="4"/>
                      <c:pt idx="0">
                        <c:v>0</c:v>
                      </c:pt>
                      <c:pt idx="1">
                        <c:v>0.5</c:v>
                      </c:pt>
                      <c:pt idx="2">
                        <c:v>0.3</c:v>
                      </c:pt>
                      <c:pt idx="3">
                        <c:v>0.2</c:v>
                      </c:pt>
                    </c:numCache>
                  </c:numRef>
                </c:val>
                <c:extLst>
                  <c:ext uri="{02D57815-91ED-43cb-92C2-25804820EDAC}">
                    <c15:filteredCategoryTitle>
                      <c15:cat>
                        <c:strRef>
                          <c:extLst>
                            <c:ext uri="{02D57815-91ED-43cb-92C2-25804820EDAC}">
                              <c15:formulaRef>
                                <c15:sqref>[2]INDICADORES!$F$7:$I$7</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1-B1F0-4E56-804D-1CF5EEBE8F81}"/>
                  </c:ext>
                </c:extLst>
              </c15:ser>
            </c15:filteredBarSeries>
            <c15:filteredBarSeries>
              <c15:ser>
                <c:idx val="1"/>
                <c:order val="1"/>
                <c:spPr>
                  <a:solidFill>
                    <a:schemeClr val="accent3"/>
                  </a:solidFill>
                  <a:ln>
                    <a:noFill/>
                  </a:ln>
                  <a:effectLst/>
                  <a:sp3d/>
                </c:spPr>
                <c:invertIfNegative val="0"/>
                <c:val>
                  <c:numRef>
                    <c:extLst xmlns:c15="http://schemas.microsoft.com/office/drawing/2012/chart">
                      <c:ext xmlns:c15="http://schemas.microsoft.com/office/drawing/2012/chart" uri="{02D57815-91ED-43cb-92C2-25804820EDAC}">
                        <c15:formulaRef>
                          <c15:sqref>[2]INDICADORES!$F$9:$I$9</c15:sqref>
                        </c15:formulaRef>
                      </c:ext>
                    </c:extLst>
                    <c:numCache>
                      <c:formatCode>General</c:formatCode>
                      <c:ptCount val="4"/>
                      <c:pt idx="0">
                        <c:v>0.2</c:v>
                      </c:pt>
                      <c:pt idx="1">
                        <c:v>0</c:v>
                      </c:pt>
                      <c:pt idx="2">
                        <c:v>0</c:v>
                      </c:pt>
                      <c:pt idx="3">
                        <c:v>0.8</c:v>
                      </c:pt>
                    </c:numCache>
                  </c:numRef>
                </c:val>
                <c:extLst xmlns:c15="http://schemas.microsoft.com/office/drawing/2012/chart">
                  <c:ext xmlns:c15="http://schemas.microsoft.com/office/drawing/2012/chart" uri="{02D57815-91ED-43cb-92C2-25804820EDAC}">
                    <c15:filteredCategoryTitle>
                      <c15:cat>
                        <c:strRef>
                          <c:extLst>
                            <c:ext uri="{02D57815-91ED-43cb-92C2-25804820EDAC}">
                              <c15:formulaRef>
                                <c15:sqref>[2]INDICADORES!$F$7:$I$7</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2-B1F0-4E56-804D-1CF5EEBE8F81}"/>
                  </c:ext>
                </c:extLst>
              </c15:ser>
            </c15:filteredBarSeries>
            <c15:filteredBarSeries>
              <c15:ser>
                <c:idx val="2"/>
                <c:order val="2"/>
                <c:spPr>
                  <a:solidFill>
                    <a:schemeClr val="accent5"/>
                  </a:solidFill>
                  <a:ln>
                    <a:noFill/>
                  </a:ln>
                  <a:effectLst/>
                  <a:sp3d/>
                </c:spPr>
                <c:invertIfNegative val="0"/>
                <c:val>
                  <c:numLit>
                    <c:formatCode>General</c:formatCode>
                    <c:ptCount val="1"/>
                    <c:pt idx="0">
                      <c:v>1</c:v>
                    </c:pt>
                  </c:numLit>
                </c:val>
                <c:extLst xmlns:c15="http://schemas.microsoft.com/office/drawing/2012/chart">
                  <c:ext xmlns:c15="http://schemas.microsoft.com/office/drawing/2012/chart" uri="{02D57815-91ED-43cb-92C2-25804820EDAC}">
                    <c15:filteredCategoryTitle>
                      <c15:cat>
                        <c:strRef>
                          <c:extLst>
                            <c:ext uri="{02D57815-91ED-43cb-92C2-25804820EDAC}">
                              <c15:formulaRef>
                                <c15:sqref>[2]INDICADORES!$F$7:$I$7</c15:sqref>
                              </c15:formulaRef>
                            </c:ext>
                          </c:extLst>
                          <c:strCache>
                            <c:ptCount val="4"/>
                            <c:pt idx="0">
                              <c:v>I (2021)</c:v>
                            </c:pt>
                            <c:pt idx="1">
                              <c:v>II (2021)</c:v>
                            </c:pt>
                            <c:pt idx="2">
                              <c:v>III (2021)</c:v>
                            </c:pt>
                            <c:pt idx="3">
                              <c:v>IV(2021)</c:v>
                            </c:pt>
                          </c:strCache>
                        </c:strRef>
                      </c15:cat>
                    </c15:filteredCategoryTitle>
                  </c:ext>
                  <c:ext xmlns:c16="http://schemas.microsoft.com/office/drawing/2014/chart" uri="{C3380CC4-5D6E-409C-BE32-E72D297353CC}">
                    <c16:uniqueId val="{00000003-B1F0-4E56-804D-1CF5EEBE8F81}"/>
                  </c:ext>
                </c:extLst>
              </c15:ser>
            </c15:filteredBarSeries>
          </c:ext>
        </c:extLst>
      </c:bar3DChart>
      <c:catAx>
        <c:axId val="73250961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32519599"/>
        <c:crosses val="autoZero"/>
        <c:auto val="1"/>
        <c:lblAlgn val="ctr"/>
        <c:lblOffset val="100"/>
        <c:noMultiLvlLbl val="0"/>
      </c:catAx>
      <c:valAx>
        <c:axId val="73251959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3250961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INDEXACION DE DOCUMENTOS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spPr>
            <a:solidFill>
              <a:schemeClr val="accent1"/>
            </a:solidFill>
            <a:ln>
              <a:noFill/>
            </a:ln>
            <a:effectLst/>
          </c:spPr>
          <c:invertIfNegative val="0"/>
          <c:val>
            <c:numRef>
              <c:f>'INDICADORES '!$P$15:$S$15</c:f>
              <c:numCache>
                <c:formatCode>0%</c:formatCode>
                <c:ptCount val="4"/>
                <c:pt idx="0">
                  <c:v>1</c:v>
                </c:pt>
                <c:pt idx="1">
                  <c:v>1</c:v>
                </c:pt>
                <c:pt idx="2">
                  <c:v>1</c:v>
                </c:pt>
                <c:pt idx="3">
                  <c:v>1</c:v>
                </c:pt>
              </c:numCache>
            </c:numRef>
          </c:val>
          <c:extLst>
            <c:ext xmlns:c16="http://schemas.microsoft.com/office/drawing/2014/chart" uri="{C3380CC4-5D6E-409C-BE32-E72D297353CC}">
              <c16:uniqueId val="{00000000-788D-40CD-8D8C-929EB505FBF1}"/>
            </c:ext>
          </c:extLst>
        </c:ser>
        <c:dLbls>
          <c:showLegendKey val="0"/>
          <c:showVal val="0"/>
          <c:showCatName val="0"/>
          <c:showSerName val="0"/>
          <c:showPercent val="0"/>
          <c:showBubbleSize val="0"/>
        </c:dLbls>
        <c:gapWidth val="219"/>
        <c:overlap val="-27"/>
        <c:axId val="1142836592"/>
        <c:axId val="1142715360"/>
      </c:barChart>
      <c:catAx>
        <c:axId val="1142836592"/>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42715360"/>
        <c:crosses val="autoZero"/>
        <c:auto val="1"/>
        <c:lblAlgn val="ctr"/>
        <c:lblOffset val="100"/>
        <c:noMultiLvlLbl val="0"/>
      </c:catAx>
      <c:valAx>
        <c:axId val="11427153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428365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DE DOCUMENTOS DEL SGC</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dLbl>
              <c:idx val="1"/>
              <c:layout>
                <c:manualLayout>
                  <c:x val="-2.7777777777778286E-3"/>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E68-42AF-B4D6-EBC79D87B7AA}"/>
                </c:ext>
              </c:extLst>
            </c:dLbl>
            <c:dLbl>
              <c:idx val="2"/>
              <c:layout>
                <c:manualLayout>
                  <c:x val="0"/>
                  <c:y val="-5.55555555555555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E68-42AF-B4D6-EBC79D87B7AA}"/>
                </c:ext>
              </c:extLst>
            </c:dLbl>
            <c:dLbl>
              <c:idx val="3"/>
              <c:layout>
                <c:manualLayout>
                  <c:x val="-1.0185067526415994E-16"/>
                  <c:y val="-7.407407407407411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E68-42AF-B4D6-EBC79D87B7AA}"/>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'!$P$11:$S$11</c:f>
              <c:numCache>
                <c:formatCode>0.00%</c:formatCode>
                <c:ptCount val="4"/>
                <c:pt idx="0">
                  <c:v>0.625</c:v>
                </c:pt>
                <c:pt idx="1">
                  <c:v>0</c:v>
                </c:pt>
                <c:pt idx="2">
                  <c:v>0.125</c:v>
                </c:pt>
                <c:pt idx="3">
                  <c:v>0.25</c:v>
                </c:pt>
              </c:numCache>
            </c:numRef>
          </c:val>
          <c:extLst>
            <c:ext xmlns:c16="http://schemas.microsoft.com/office/drawing/2014/chart" uri="{C3380CC4-5D6E-409C-BE32-E72D297353CC}">
              <c16:uniqueId val="{00000003-EE68-42AF-B4D6-EBC79D87B7AA}"/>
            </c:ext>
          </c:extLst>
        </c:ser>
        <c:dLbls>
          <c:showLegendKey val="0"/>
          <c:showVal val="0"/>
          <c:showCatName val="0"/>
          <c:showSerName val="0"/>
          <c:showPercent val="0"/>
          <c:showBubbleSize val="0"/>
        </c:dLbls>
        <c:gapWidth val="150"/>
        <c:shape val="box"/>
        <c:axId val="1419406704"/>
        <c:axId val="1419395664"/>
        <c:axId val="0"/>
      </c:bar3DChart>
      <c:catAx>
        <c:axId val="141940670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19395664"/>
        <c:crosses val="autoZero"/>
        <c:auto val="1"/>
        <c:lblAlgn val="ctr"/>
        <c:lblOffset val="100"/>
        <c:noMultiLvlLbl val="0"/>
      </c:catAx>
      <c:valAx>
        <c:axId val="1419395664"/>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1940670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de instrumentos archivisticos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9780315498614649E-2"/>
          <c:y val="0.14857831158461007"/>
          <c:w val="0.86227959828472633"/>
          <c:h val="0.71188391683230012"/>
        </c:manualLayout>
      </c:layout>
      <c:bar3DChart>
        <c:barDir val="col"/>
        <c:grouping val="clustered"/>
        <c:varyColors val="0"/>
        <c:ser>
          <c:idx val="0"/>
          <c:order val="0"/>
          <c:spPr>
            <a:solidFill>
              <a:schemeClr val="accent2"/>
            </a:solidFill>
            <a:ln>
              <a:solidFill>
                <a:schemeClr val="accent2"/>
              </a:solidFill>
            </a:ln>
            <a:effectLst/>
            <a:sp3d>
              <a:contourClr>
                <a:schemeClr val="accent2"/>
              </a:contourClr>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'!$P$12:$S$12</c:f>
              <c:numCache>
                <c:formatCode>0%</c:formatCode>
                <c:ptCount val="4"/>
                <c:pt idx="0">
                  <c:v>0.5</c:v>
                </c:pt>
                <c:pt idx="1">
                  <c:v>0.25</c:v>
                </c:pt>
                <c:pt idx="2">
                  <c:v>1</c:v>
                </c:pt>
                <c:pt idx="3">
                  <c:v>0</c:v>
                </c:pt>
              </c:numCache>
            </c:numRef>
          </c:val>
          <c:extLst>
            <c:ext xmlns:c16="http://schemas.microsoft.com/office/drawing/2014/chart" uri="{C3380CC4-5D6E-409C-BE32-E72D297353CC}">
              <c16:uniqueId val="{00000000-D0E4-4A79-AFCC-AC22876459BA}"/>
            </c:ext>
          </c:extLst>
        </c:ser>
        <c:dLbls>
          <c:showLegendKey val="0"/>
          <c:showVal val="0"/>
          <c:showCatName val="0"/>
          <c:showSerName val="0"/>
          <c:showPercent val="0"/>
          <c:showBubbleSize val="0"/>
        </c:dLbls>
        <c:gapWidth val="150"/>
        <c:shape val="box"/>
        <c:axId val="1527707888"/>
        <c:axId val="1527709328"/>
        <c:axId val="0"/>
      </c:bar3DChart>
      <c:catAx>
        <c:axId val="1527707888"/>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7709328"/>
        <c:crosses val="autoZero"/>
        <c:auto val="1"/>
        <c:lblAlgn val="ctr"/>
        <c:lblOffset val="100"/>
        <c:noMultiLvlLbl val="0"/>
      </c:catAx>
      <c:valAx>
        <c:axId val="152770932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770788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Normalización de formatos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2767825896762902"/>
          <c:y val="0.19486111111111112"/>
          <c:w val="0.87232174103237092"/>
          <c:h val="0.72088764946048411"/>
        </c:manualLayout>
      </c:layout>
      <c:bar3DChart>
        <c:barDir val="col"/>
        <c:grouping val="clustered"/>
        <c:varyColors val="0"/>
        <c:ser>
          <c:idx val="0"/>
          <c:order val="0"/>
          <c:spPr>
            <a:solidFill>
              <a:schemeClr val="accent1"/>
            </a:solidFill>
            <a:ln>
              <a:noFill/>
            </a:ln>
            <a:effectLst/>
            <a:sp3d/>
          </c:spPr>
          <c:invertIfNegative val="0"/>
          <c:val>
            <c:numRef>
              <c:f>'INDICADORES '!$P$13:$S$13</c:f>
              <c:numCache>
                <c:formatCode>0%</c:formatCode>
                <c:ptCount val="4"/>
                <c:pt idx="0">
                  <c:v>0</c:v>
                </c:pt>
                <c:pt idx="1">
                  <c:v>0</c:v>
                </c:pt>
                <c:pt idx="2">
                  <c:v>0</c:v>
                </c:pt>
                <c:pt idx="3">
                  <c:v>0</c:v>
                </c:pt>
              </c:numCache>
            </c:numRef>
          </c:val>
          <c:extLst>
            <c:ext xmlns:c16="http://schemas.microsoft.com/office/drawing/2014/chart" uri="{C3380CC4-5D6E-409C-BE32-E72D297353CC}">
              <c16:uniqueId val="{00000000-871D-46A0-9A3D-DCF54B805430}"/>
            </c:ext>
          </c:extLst>
        </c:ser>
        <c:dLbls>
          <c:showLegendKey val="0"/>
          <c:showVal val="0"/>
          <c:showCatName val="0"/>
          <c:showSerName val="0"/>
          <c:showPercent val="0"/>
          <c:showBubbleSize val="0"/>
        </c:dLbls>
        <c:gapWidth val="150"/>
        <c:shape val="box"/>
        <c:axId val="1524299296"/>
        <c:axId val="1524300256"/>
        <c:axId val="0"/>
      </c:bar3DChart>
      <c:catAx>
        <c:axId val="1524299296"/>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4300256"/>
        <c:crosses val="autoZero"/>
        <c:auto val="1"/>
        <c:lblAlgn val="ctr"/>
        <c:lblOffset val="100"/>
        <c:noMultiLvlLbl val="0"/>
      </c:catAx>
      <c:valAx>
        <c:axId val="152430025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429929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Actualizacion</a:t>
            </a:r>
            <a:r>
              <a:rPr lang="es-CO" baseline="0"/>
              <a:t> TRD</a:t>
            </a:r>
            <a:endParaRPr lang="es-CO"/>
          </a:p>
        </c:rich>
      </c:tx>
      <c:layout>
        <c:manualLayout>
          <c:xMode val="edge"/>
          <c:yMode val="edge"/>
          <c:x val="0.32600000000000001"/>
          <c:y val="0"/>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'!$P$17:$S$17</c:f>
              <c:numCache>
                <c:formatCode>0%</c:formatCode>
                <c:ptCount val="4"/>
                <c:pt idx="0">
                  <c:v>0</c:v>
                </c:pt>
                <c:pt idx="1">
                  <c:v>7.8947368421052627E-2</c:v>
                </c:pt>
                <c:pt idx="2">
                  <c:v>0.15789473684210525</c:v>
                </c:pt>
                <c:pt idx="3">
                  <c:v>5.2631578947368418E-2</c:v>
                </c:pt>
              </c:numCache>
            </c:numRef>
          </c:val>
          <c:extLst>
            <c:ext xmlns:c16="http://schemas.microsoft.com/office/drawing/2014/chart" uri="{C3380CC4-5D6E-409C-BE32-E72D297353CC}">
              <c16:uniqueId val="{00000000-49B6-4A02-9A1C-A31B5E8BDB5E}"/>
            </c:ext>
          </c:extLst>
        </c:ser>
        <c:dLbls>
          <c:showLegendKey val="0"/>
          <c:showVal val="0"/>
          <c:showCatName val="0"/>
          <c:showSerName val="0"/>
          <c:showPercent val="0"/>
          <c:showBubbleSize val="0"/>
        </c:dLbls>
        <c:gapWidth val="150"/>
        <c:shape val="box"/>
        <c:axId val="1551636816"/>
        <c:axId val="1551635856"/>
        <c:axId val="0"/>
      </c:bar3DChart>
      <c:catAx>
        <c:axId val="1551636816"/>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51635856"/>
        <c:crosses val="autoZero"/>
        <c:auto val="1"/>
        <c:lblAlgn val="ctr"/>
        <c:lblOffset val="100"/>
        <c:noMultiLvlLbl val="0"/>
      </c:catAx>
      <c:valAx>
        <c:axId val="155163585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5163681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Programa de GDEA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'!$P$18:$S$18</c:f>
              <c:numCache>
                <c:formatCode>0%</c:formatCode>
                <c:ptCount val="4"/>
                <c:pt idx="0">
                  <c:v>1</c:v>
                </c:pt>
                <c:pt idx="1">
                  <c:v>1</c:v>
                </c:pt>
                <c:pt idx="2">
                  <c:v>1</c:v>
                </c:pt>
                <c:pt idx="3">
                  <c:v>1</c:v>
                </c:pt>
              </c:numCache>
            </c:numRef>
          </c:val>
          <c:extLst>
            <c:ext xmlns:c16="http://schemas.microsoft.com/office/drawing/2014/chart" uri="{C3380CC4-5D6E-409C-BE32-E72D297353CC}">
              <c16:uniqueId val="{00000000-809B-41CA-B49D-518059F4A2AC}"/>
            </c:ext>
          </c:extLst>
        </c:ser>
        <c:dLbls>
          <c:showLegendKey val="0"/>
          <c:showVal val="0"/>
          <c:showCatName val="0"/>
          <c:showSerName val="0"/>
          <c:showPercent val="0"/>
          <c:showBubbleSize val="0"/>
        </c:dLbls>
        <c:gapWidth val="150"/>
        <c:shape val="box"/>
        <c:axId val="1517732464"/>
        <c:axId val="1517733424"/>
        <c:axId val="0"/>
      </c:bar3DChart>
      <c:catAx>
        <c:axId val="151773246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3424"/>
        <c:crosses val="autoZero"/>
        <c:auto val="1"/>
        <c:lblAlgn val="ctr"/>
        <c:lblOffset val="100"/>
        <c:noMultiLvlLbl val="0"/>
      </c:catAx>
      <c:valAx>
        <c:axId val="151773342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24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Prestamos</a:t>
            </a:r>
            <a:r>
              <a:rPr lang="en-US" baseline="0"/>
              <a:t> Documentales</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rgbClr val="92D050"/>
            </a:solidFill>
            <a:ln>
              <a:solidFill>
                <a:srgbClr val="92D050"/>
              </a:solidFill>
            </a:ln>
            <a:effectLst/>
            <a:sp3d>
              <a:contourClr>
                <a:srgbClr val="92D050"/>
              </a:contourClr>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'!$P$19:$S$19</c:f>
              <c:numCache>
                <c:formatCode>0%</c:formatCode>
                <c:ptCount val="4"/>
                <c:pt idx="0">
                  <c:v>0.84395813510941964</c:v>
                </c:pt>
                <c:pt idx="1">
                  <c:v>0.9897769516728625</c:v>
                </c:pt>
                <c:pt idx="2">
                  <c:v>0.81199351701782818</c:v>
                </c:pt>
                <c:pt idx="3">
                  <c:v>0.84171907756813413</c:v>
                </c:pt>
              </c:numCache>
            </c:numRef>
          </c:val>
          <c:extLst>
            <c:ext xmlns:c16="http://schemas.microsoft.com/office/drawing/2014/chart" uri="{C3380CC4-5D6E-409C-BE32-E72D297353CC}">
              <c16:uniqueId val="{00000000-D776-4DE2-B7AA-DEC32C7ADC68}"/>
            </c:ext>
          </c:extLst>
        </c:ser>
        <c:dLbls>
          <c:showLegendKey val="0"/>
          <c:showVal val="0"/>
          <c:showCatName val="0"/>
          <c:showSerName val="0"/>
          <c:showPercent val="0"/>
          <c:showBubbleSize val="0"/>
        </c:dLbls>
        <c:gapWidth val="150"/>
        <c:shape val="box"/>
        <c:axId val="1517735824"/>
        <c:axId val="1517736304"/>
        <c:axId val="0"/>
      </c:bar3DChart>
      <c:catAx>
        <c:axId val="151773582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6304"/>
        <c:crosses val="autoZero"/>
        <c:auto val="1"/>
        <c:lblAlgn val="ctr"/>
        <c:lblOffset val="100"/>
        <c:noMultiLvlLbl val="0"/>
      </c:catAx>
      <c:valAx>
        <c:axId val="151773630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58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Inventarios Actualizados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'!$P$20:$S$20</c:f>
              <c:numCache>
                <c:formatCode>0</c:formatCode>
                <c:ptCount val="4"/>
                <c:pt idx="0">
                  <c:v>1000237</c:v>
                </c:pt>
                <c:pt idx="1">
                  <c:v>1019145</c:v>
                </c:pt>
                <c:pt idx="2">
                  <c:v>1029867</c:v>
                </c:pt>
                <c:pt idx="3">
                  <c:v>1043686</c:v>
                </c:pt>
              </c:numCache>
            </c:numRef>
          </c:val>
          <c:extLst>
            <c:ext xmlns:c16="http://schemas.microsoft.com/office/drawing/2014/chart" uri="{C3380CC4-5D6E-409C-BE32-E72D297353CC}">
              <c16:uniqueId val="{00000000-E859-4EDE-9A49-E28BB942A508}"/>
            </c:ext>
          </c:extLst>
        </c:ser>
        <c:dLbls>
          <c:showLegendKey val="0"/>
          <c:showVal val="0"/>
          <c:showCatName val="0"/>
          <c:showSerName val="0"/>
          <c:showPercent val="0"/>
          <c:showBubbleSize val="0"/>
        </c:dLbls>
        <c:gapWidth val="150"/>
        <c:shape val="box"/>
        <c:axId val="1691360176"/>
        <c:axId val="1691360656"/>
        <c:axId val="0"/>
      </c:bar3DChart>
      <c:catAx>
        <c:axId val="1691360176"/>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691360656"/>
        <c:crosses val="autoZero"/>
        <c:auto val="1"/>
        <c:lblAlgn val="ctr"/>
        <c:lblOffset val="100"/>
        <c:noMultiLvlLbl val="0"/>
      </c:catAx>
      <c:valAx>
        <c:axId val="169136065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69136017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EXPEDIENTES CREADOS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2"/>
            </a:solidFill>
            <a:ln>
              <a:solidFill>
                <a:schemeClr val="accent2"/>
              </a:solidFill>
            </a:ln>
            <a:effectLst/>
            <a:sp3d>
              <a:contourClr>
                <a:schemeClr val="accent2"/>
              </a:contourClr>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'!$P$21:$S$21</c:f>
              <c:numCache>
                <c:formatCode>0</c:formatCode>
                <c:ptCount val="4"/>
                <c:pt idx="0">
                  <c:v>16435</c:v>
                </c:pt>
                <c:pt idx="1">
                  <c:v>26262</c:v>
                </c:pt>
                <c:pt idx="2">
                  <c:v>10995</c:v>
                </c:pt>
                <c:pt idx="3">
                  <c:v>13819</c:v>
                </c:pt>
              </c:numCache>
            </c:numRef>
          </c:val>
          <c:extLst>
            <c:ext xmlns:c16="http://schemas.microsoft.com/office/drawing/2014/chart" uri="{C3380CC4-5D6E-409C-BE32-E72D297353CC}">
              <c16:uniqueId val="{00000000-4360-4213-953F-E197DE5972D9}"/>
            </c:ext>
          </c:extLst>
        </c:ser>
        <c:dLbls>
          <c:showLegendKey val="0"/>
          <c:showVal val="0"/>
          <c:showCatName val="0"/>
          <c:showSerName val="0"/>
          <c:showPercent val="0"/>
          <c:showBubbleSize val="0"/>
        </c:dLbls>
        <c:gapWidth val="150"/>
        <c:shape val="box"/>
        <c:axId val="1422800416"/>
        <c:axId val="1422802336"/>
        <c:axId val="0"/>
      </c:bar3DChart>
      <c:catAx>
        <c:axId val="1422800416"/>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22802336"/>
        <c:crosses val="autoZero"/>
        <c:auto val="1"/>
        <c:lblAlgn val="ctr"/>
        <c:lblOffset val="100"/>
        <c:noMultiLvlLbl val="0"/>
      </c:catAx>
      <c:valAx>
        <c:axId val="14228023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2280041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Recepcion</a:t>
            </a:r>
            <a:r>
              <a:rPr lang="es-CO" baseline="0"/>
              <a:t> de archivos centralizados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'!$P$22:$S$22</c:f>
              <c:numCache>
                <c:formatCode>0%</c:formatCode>
                <c:ptCount val="4"/>
                <c:pt idx="0">
                  <c:v>1.4646645865834633</c:v>
                </c:pt>
                <c:pt idx="1">
                  <c:v>0.29469178082191783</c:v>
                </c:pt>
                <c:pt idx="2">
                  <c:v>0.90166028097062578</c:v>
                </c:pt>
                <c:pt idx="3">
                  <c:v>0</c:v>
                </c:pt>
              </c:numCache>
            </c:numRef>
          </c:val>
          <c:extLst>
            <c:ext xmlns:c16="http://schemas.microsoft.com/office/drawing/2014/chart" uri="{C3380CC4-5D6E-409C-BE32-E72D297353CC}">
              <c16:uniqueId val="{00000000-5D91-4763-AC29-B595263CAFF0}"/>
            </c:ext>
          </c:extLst>
        </c:ser>
        <c:dLbls>
          <c:showLegendKey val="0"/>
          <c:showVal val="0"/>
          <c:showCatName val="0"/>
          <c:showSerName val="0"/>
          <c:showPercent val="0"/>
          <c:showBubbleSize val="0"/>
        </c:dLbls>
        <c:gapWidth val="150"/>
        <c:shape val="box"/>
        <c:axId val="1566617551"/>
        <c:axId val="1566617071"/>
        <c:axId val="0"/>
      </c:bar3DChart>
      <c:catAx>
        <c:axId val="1566617551"/>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66617071"/>
        <c:crosses val="autoZero"/>
        <c:auto val="1"/>
        <c:lblAlgn val="ctr"/>
        <c:lblOffset val="100"/>
        <c:noMultiLvlLbl val="0"/>
      </c:catAx>
      <c:valAx>
        <c:axId val="1566617071"/>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6661755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Transferencias</a:t>
            </a:r>
            <a:r>
              <a:rPr lang="es-CO" baseline="0"/>
              <a:t> primarias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rgbClr val="92D050"/>
            </a:solidFill>
            <a:ln>
              <a:noFill/>
            </a:ln>
            <a:effectLst/>
            <a:sp3d/>
          </c:spPr>
          <c:invertIfNegative val="0"/>
          <c:dPt>
            <c:idx val="2"/>
            <c:invertIfNegative val="0"/>
            <c:bubble3D val="0"/>
            <c:spPr>
              <a:solidFill>
                <a:srgbClr val="92D050"/>
              </a:solidFill>
              <a:ln>
                <a:solidFill>
                  <a:srgbClr val="92D050"/>
                </a:solidFill>
              </a:ln>
              <a:effectLst/>
              <a:sp3d>
                <a:contourClr>
                  <a:srgbClr val="92D050"/>
                </a:contourClr>
              </a:sp3d>
            </c:spPr>
            <c:extLst>
              <c:ext xmlns:c16="http://schemas.microsoft.com/office/drawing/2014/chart" uri="{C3380CC4-5D6E-409C-BE32-E72D297353CC}">
                <c16:uniqueId val="{00000001-50B1-411A-8391-5427A377566F}"/>
              </c:ext>
            </c:extLst>
          </c:dPt>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'!$P$23:$S$23</c:f>
              <c:numCache>
                <c:formatCode>_(* #,##0_);_(* \(#,##0\);_(* "-"??_);_(@_)</c:formatCode>
                <c:ptCount val="4"/>
                <c:pt idx="0" formatCode="_(* #,##0.00_);_(* \(#,##0.00\);_(* &quot;-&quot;??_);_(@_)">
                  <c:v>0</c:v>
                </c:pt>
                <c:pt idx="1">
                  <c:v>8</c:v>
                </c:pt>
                <c:pt idx="3">
                  <c:v>11</c:v>
                </c:pt>
              </c:numCache>
            </c:numRef>
          </c:val>
          <c:extLst>
            <c:ext xmlns:c16="http://schemas.microsoft.com/office/drawing/2014/chart" uri="{C3380CC4-5D6E-409C-BE32-E72D297353CC}">
              <c16:uniqueId val="{00000002-50B1-411A-8391-5427A377566F}"/>
            </c:ext>
          </c:extLst>
        </c:ser>
        <c:dLbls>
          <c:showLegendKey val="0"/>
          <c:showVal val="0"/>
          <c:showCatName val="0"/>
          <c:showSerName val="0"/>
          <c:showPercent val="0"/>
          <c:showBubbleSize val="0"/>
        </c:dLbls>
        <c:gapWidth val="150"/>
        <c:shape val="box"/>
        <c:axId val="1410827168"/>
        <c:axId val="1410837248"/>
        <c:axId val="0"/>
      </c:bar3DChart>
      <c:catAx>
        <c:axId val="1410827168"/>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10837248"/>
        <c:crosses val="autoZero"/>
        <c:auto val="1"/>
        <c:lblAlgn val="ctr"/>
        <c:lblOffset val="100"/>
        <c:noMultiLvlLbl val="0"/>
      </c:catAx>
      <c:valAx>
        <c:axId val="1410837248"/>
        <c:scaling>
          <c:orientation val="minMax"/>
        </c:scaling>
        <c:delete val="0"/>
        <c:axPos val="l"/>
        <c:majorGridlines>
          <c:spPr>
            <a:ln w="9525" cap="flat" cmpd="sng" algn="ctr">
              <a:solidFill>
                <a:schemeClr val="tx1">
                  <a:lumMod val="15000"/>
                  <a:lumOff val="85000"/>
                </a:schemeClr>
              </a:solidFill>
              <a:round/>
            </a:ln>
            <a:effectLst/>
          </c:spPr>
        </c:majorGridlines>
        <c:numFmt formatCode="_(* #,##0.00_);_(* \(#,##0.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1082716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Fuid</a:t>
            </a:r>
            <a:r>
              <a:rPr lang="es-CO" baseline="0"/>
              <a:t> Archivo Central</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'!$P$24:$S$24</c:f>
              <c:numCache>
                <c:formatCode>0</c:formatCode>
                <c:ptCount val="4"/>
                <c:pt idx="0">
                  <c:v>346</c:v>
                </c:pt>
                <c:pt idx="1">
                  <c:v>723</c:v>
                </c:pt>
                <c:pt idx="2">
                  <c:v>4110</c:v>
                </c:pt>
                <c:pt idx="3" formatCode="General">
                  <c:v>1932</c:v>
                </c:pt>
              </c:numCache>
            </c:numRef>
          </c:val>
          <c:extLst>
            <c:ext xmlns:c16="http://schemas.microsoft.com/office/drawing/2014/chart" uri="{C3380CC4-5D6E-409C-BE32-E72D297353CC}">
              <c16:uniqueId val="{00000000-9B88-4E5C-BD70-FBF11BC7AA8D}"/>
            </c:ext>
          </c:extLst>
        </c:ser>
        <c:dLbls>
          <c:showLegendKey val="0"/>
          <c:showVal val="0"/>
          <c:showCatName val="0"/>
          <c:showSerName val="0"/>
          <c:showPercent val="0"/>
          <c:showBubbleSize val="0"/>
        </c:dLbls>
        <c:gapWidth val="150"/>
        <c:shape val="box"/>
        <c:axId val="1566616591"/>
        <c:axId val="1566615631"/>
        <c:axId val="0"/>
      </c:bar3DChart>
      <c:catAx>
        <c:axId val="1566616591"/>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66615631"/>
        <c:crosses val="autoZero"/>
        <c:auto val="1"/>
        <c:lblAlgn val="ctr"/>
        <c:lblOffset val="100"/>
        <c:noMultiLvlLbl val="0"/>
      </c:catAx>
      <c:valAx>
        <c:axId val="1566615631"/>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6661659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Carpetas descritas en el inventario analítico - transferencias secundarias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'!$P$25:$S$25</c:f>
              <c:numCache>
                <c:formatCode>0</c:formatCode>
                <c:ptCount val="4"/>
                <c:pt idx="0">
                  <c:v>564</c:v>
                </c:pt>
                <c:pt idx="1">
                  <c:v>1565</c:v>
                </c:pt>
                <c:pt idx="2">
                  <c:v>0</c:v>
                </c:pt>
                <c:pt idx="3">
                  <c:v>0</c:v>
                </c:pt>
              </c:numCache>
            </c:numRef>
          </c:val>
          <c:extLst>
            <c:ext xmlns:c16="http://schemas.microsoft.com/office/drawing/2014/chart" uri="{C3380CC4-5D6E-409C-BE32-E72D297353CC}">
              <c16:uniqueId val="{00000000-8874-47CD-89FC-DA7A42C64962}"/>
            </c:ext>
          </c:extLst>
        </c:ser>
        <c:dLbls>
          <c:showLegendKey val="0"/>
          <c:showVal val="0"/>
          <c:showCatName val="0"/>
          <c:showSerName val="0"/>
          <c:showPercent val="0"/>
          <c:showBubbleSize val="0"/>
        </c:dLbls>
        <c:gapWidth val="150"/>
        <c:shape val="box"/>
        <c:axId val="1519578720"/>
        <c:axId val="1507864528"/>
        <c:axId val="0"/>
      </c:bar3DChart>
      <c:catAx>
        <c:axId val="1519578720"/>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07864528"/>
        <c:crosses val="autoZero"/>
        <c:auto val="1"/>
        <c:lblAlgn val="ctr"/>
        <c:lblOffset val="100"/>
        <c:noMultiLvlLbl val="0"/>
      </c:catAx>
      <c:valAx>
        <c:axId val="150786452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957872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Expedientes descritos en el inventario analítico</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'!$P$26:$S$26</c:f>
              <c:numCache>
                <c:formatCode>0</c:formatCode>
                <c:ptCount val="4"/>
                <c:pt idx="0">
                  <c:v>564</c:v>
                </c:pt>
                <c:pt idx="1">
                  <c:v>1565</c:v>
                </c:pt>
                <c:pt idx="2">
                  <c:v>0</c:v>
                </c:pt>
                <c:pt idx="3">
                  <c:v>0</c:v>
                </c:pt>
              </c:numCache>
            </c:numRef>
          </c:val>
          <c:extLst>
            <c:ext xmlns:c16="http://schemas.microsoft.com/office/drawing/2014/chart" uri="{C3380CC4-5D6E-409C-BE32-E72D297353CC}">
              <c16:uniqueId val="{00000000-3FCD-4D7D-A1D4-4ED92832A75D}"/>
            </c:ext>
          </c:extLst>
        </c:ser>
        <c:dLbls>
          <c:showLegendKey val="0"/>
          <c:showVal val="0"/>
          <c:showCatName val="0"/>
          <c:showSerName val="0"/>
          <c:showPercent val="0"/>
          <c:showBubbleSize val="0"/>
        </c:dLbls>
        <c:gapWidth val="150"/>
        <c:shape val="box"/>
        <c:axId val="1621537392"/>
        <c:axId val="1667189664"/>
        <c:axId val="0"/>
      </c:bar3DChart>
      <c:catAx>
        <c:axId val="1621537392"/>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667189664"/>
        <c:crosses val="autoZero"/>
        <c:auto val="1"/>
        <c:lblAlgn val="ctr"/>
        <c:lblOffset val="100"/>
        <c:noMultiLvlLbl val="0"/>
      </c:catAx>
      <c:valAx>
        <c:axId val="166718966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6215373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Aplicacion TRD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'!$P$27:$S$27</c:f>
              <c:numCache>
                <c:formatCode>0</c:formatCode>
                <c:ptCount val="4"/>
                <c:pt idx="0">
                  <c:v>0</c:v>
                </c:pt>
                <c:pt idx="1">
                  <c:v>1</c:v>
                </c:pt>
                <c:pt idx="2">
                  <c:v>0</c:v>
                </c:pt>
                <c:pt idx="3">
                  <c:v>0</c:v>
                </c:pt>
              </c:numCache>
            </c:numRef>
          </c:val>
          <c:extLst>
            <c:ext xmlns:c16="http://schemas.microsoft.com/office/drawing/2014/chart" uri="{C3380CC4-5D6E-409C-BE32-E72D297353CC}">
              <c16:uniqueId val="{00000000-D933-4F9F-8D44-A49C7FFC4551}"/>
            </c:ext>
          </c:extLst>
        </c:ser>
        <c:dLbls>
          <c:showLegendKey val="0"/>
          <c:showVal val="0"/>
          <c:showCatName val="0"/>
          <c:showSerName val="0"/>
          <c:showPercent val="0"/>
          <c:showBubbleSize val="0"/>
        </c:dLbls>
        <c:gapWidth val="150"/>
        <c:shape val="box"/>
        <c:axId val="1783886720"/>
        <c:axId val="1783882880"/>
        <c:axId val="0"/>
      </c:bar3DChart>
      <c:catAx>
        <c:axId val="1783886720"/>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783882880"/>
        <c:crosses val="autoZero"/>
        <c:auto val="1"/>
        <c:lblAlgn val="ctr"/>
        <c:lblOffset val="100"/>
        <c:noMultiLvlLbl val="0"/>
      </c:catAx>
      <c:valAx>
        <c:axId val="178388288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78388672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Configuración de roles y permisos en el SGDEA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rgbClr val="FFC000"/>
            </a:solidFill>
            <a:ln>
              <a:solidFill>
                <a:srgbClr val="FFC000"/>
              </a:solidFill>
            </a:ln>
            <a:effectLst/>
            <a:sp3d>
              <a:contourClr>
                <a:srgbClr val="FFC000"/>
              </a:contourClr>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'!$P$30:$S$30</c:f>
              <c:numCache>
                <c:formatCode>0</c:formatCode>
                <c:ptCount val="4"/>
                <c:pt idx="0">
                  <c:v>104</c:v>
                </c:pt>
                <c:pt idx="1">
                  <c:v>109</c:v>
                </c:pt>
                <c:pt idx="2">
                  <c:v>176</c:v>
                </c:pt>
                <c:pt idx="3">
                  <c:v>128</c:v>
                </c:pt>
              </c:numCache>
            </c:numRef>
          </c:val>
          <c:extLst>
            <c:ext xmlns:c16="http://schemas.microsoft.com/office/drawing/2014/chart" uri="{C3380CC4-5D6E-409C-BE32-E72D297353CC}">
              <c16:uniqueId val="{00000000-3011-4691-B9B2-43F394E3E94D}"/>
            </c:ext>
          </c:extLst>
        </c:ser>
        <c:dLbls>
          <c:showLegendKey val="0"/>
          <c:showVal val="0"/>
          <c:showCatName val="0"/>
          <c:showSerName val="0"/>
          <c:showPercent val="0"/>
          <c:showBubbleSize val="0"/>
        </c:dLbls>
        <c:gapWidth val="150"/>
        <c:shape val="box"/>
        <c:axId val="1517732944"/>
        <c:axId val="1517734864"/>
        <c:axId val="0"/>
      </c:bar3DChart>
      <c:catAx>
        <c:axId val="151773294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4864"/>
        <c:crosses val="autoZero"/>
        <c:auto val="1"/>
        <c:lblAlgn val="ctr"/>
        <c:lblOffset val="100"/>
        <c:noMultiLvlLbl val="0"/>
      </c:catAx>
      <c:valAx>
        <c:axId val="151773486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29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Configuración de roles de correspondencia para usuarios en SAP CRM</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'!$P$31:$S$31</c:f>
              <c:numCache>
                <c:formatCode>0</c:formatCode>
                <c:ptCount val="4"/>
                <c:pt idx="0">
                  <c:v>489</c:v>
                </c:pt>
                <c:pt idx="1">
                  <c:v>147</c:v>
                </c:pt>
                <c:pt idx="2">
                  <c:v>317</c:v>
                </c:pt>
                <c:pt idx="3" formatCode="_(* #,##0_);_(* \(#,##0\);_(* &quot;-&quot;??_);_(@_)">
                  <c:v>217</c:v>
                </c:pt>
              </c:numCache>
            </c:numRef>
          </c:val>
          <c:extLst>
            <c:ext xmlns:c16="http://schemas.microsoft.com/office/drawing/2014/chart" uri="{C3380CC4-5D6E-409C-BE32-E72D297353CC}">
              <c16:uniqueId val="{00000000-085E-4BDF-9E9A-3FB8AD7D0EB5}"/>
            </c:ext>
          </c:extLst>
        </c:ser>
        <c:dLbls>
          <c:showLegendKey val="0"/>
          <c:showVal val="0"/>
          <c:showCatName val="0"/>
          <c:showSerName val="0"/>
          <c:showPercent val="0"/>
          <c:showBubbleSize val="0"/>
        </c:dLbls>
        <c:gapWidth val="150"/>
        <c:shape val="box"/>
        <c:axId val="761259184"/>
        <c:axId val="761259664"/>
        <c:axId val="0"/>
      </c:bar3DChart>
      <c:catAx>
        <c:axId val="76125918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61259664"/>
        <c:crosses val="autoZero"/>
        <c:auto val="1"/>
        <c:lblAlgn val="ctr"/>
        <c:lblOffset val="100"/>
        <c:noMultiLvlLbl val="0"/>
      </c:catAx>
      <c:valAx>
        <c:axId val="76125966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6125918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Comunicaciones oficiales externas recibidas identificadas en estado en oficina sin imágenes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'!$P$32:$S$32</c:f>
              <c:numCache>
                <c:formatCode>0.00%</c:formatCode>
                <c:ptCount val="4"/>
                <c:pt idx="0" formatCode="0">
                  <c:v>0</c:v>
                </c:pt>
                <c:pt idx="1">
                  <c:v>3.2961046036502316E-3</c:v>
                </c:pt>
                <c:pt idx="2">
                  <c:v>3.5448422545196739E-4</c:v>
                </c:pt>
                <c:pt idx="3">
                  <c:v>6.0731403059549605E-4</c:v>
                </c:pt>
              </c:numCache>
            </c:numRef>
          </c:val>
          <c:extLst>
            <c:ext xmlns:c16="http://schemas.microsoft.com/office/drawing/2014/chart" uri="{C3380CC4-5D6E-409C-BE32-E72D297353CC}">
              <c16:uniqueId val="{00000000-16B7-4424-9699-A3C90BE7363A}"/>
            </c:ext>
          </c:extLst>
        </c:ser>
        <c:dLbls>
          <c:showLegendKey val="0"/>
          <c:showVal val="0"/>
          <c:showCatName val="0"/>
          <c:showSerName val="0"/>
          <c:showPercent val="0"/>
          <c:showBubbleSize val="0"/>
        </c:dLbls>
        <c:gapWidth val="150"/>
        <c:shape val="box"/>
        <c:axId val="1566335519"/>
        <c:axId val="1566338879"/>
        <c:axId val="0"/>
      </c:bar3DChart>
      <c:catAx>
        <c:axId val="1566335519"/>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66338879"/>
        <c:crosses val="autoZero"/>
        <c:auto val="1"/>
        <c:lblAlgn val="ctr"/>
        <c:lblOffset val="100"/>
        <c:noMultiLvlLbl val="0"/>
      </c:catAx>
      <c:valAx>
        <c:axId val="156633887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6633551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Comunicaciones oficiales externas enviadas identificadas en estado en entregado sin imágenes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rgbClr val="FFC000"/>
            </a:solidFill>
            <a:ln>
              <a:solidFill>
                <a:srgbClr val="FFFF00"/>
              </a:solidFill>
            </a:ln>
            <a:effectLst/>
            <a:sp3d>
              <a:contourClr>
                <a:srgbClr val="FFFF00"/>
              </a:contourClr>
            </a:sp3d>
          </c:spPr>
          <c:invertIfNegative val="0"/>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'!$P$33:$S$33</c:f>
              <c:numCache>
                <c:formatCode>0.00%</c:formatCode>
                <c:ptCount val="4"/>
                <c:pt idx="0" formatCode="General">
                  <c:v>0</c:v>
                </c:pt>
                <c:pt idx="1">
                  <c:v>3.5243817887681997E-3</c:v>
                </c:pt>
                <c:pt idx="2">
                  <c:v>1.8534917725559652E-3</c:v>
                </c:pt>
                <c:pt idx="3">
                  <c:v>2.5194279833930661E-3</c:v>
                </c:pt>
              </c:numCache>
            </c:numRef>
          </c:val>
          <c:extLst>
            <c:ext xmlns:c16="http://schemas.microsoft.com/office/drawing/2014/chart" uri="{C3380CC4-5D6E-409C-BE32-E72D297353CC}">
              <c16:uniqueId val="{00000000-2666-4738-8C7F-B58D2278E4FE}"/>
            </c:ext>
          </c:extLst>
        </c:ser>
        <c:dLbls>
          <c:showLegendKey val="0"/>
          <c:showVal val="0"/>
          <c:showCatName val="0"/>
          <c:showSerName val="0"/>
          <c:showPercent val="0"/>
          <c:showBubbleSize val="0"/>
        </c:dLbls>
        <c:gapWidth val="150"/>
        <c:shape val="box"/>
        <c:axId val="1783882400"/>
        <c:axId val="1783879520"/>
        <c:axId val="0"/>
      </c:bar3DChart>
      <c:catAx>
        <c:axId val="1783882400"/>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783879520"/>
        <c:crosses val="autoZero"/>
        <c:auto val="1"/>
        <c:lblAlgn val="ctr"/>
        <c:lblOffset val="100"/>
        <c:noMultiLvlLbl val="0"/>
      </c:catAx>
      <c:valAx>
        <c:axId val="178387952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7838824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Funcionariois capacitados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'!$P$35:$S$35</c:f>
              <c:numCache>
                <c:formatCode>0%</c:formatCode>
                <c:ptCount val="4"/>
                <c:pt idx="0">
                  <c:v>0.91666666666666663</c:v>
                </c:pt>
                <c:pt idx="1">
                  <c:v>1.0517241379310345</c:v>
                </c:pt>
                <c:pt idx="2">
                  <c:v>1.3333333333333333</c:v>
                </c:pt>
                <c:pt idx="3">
                  <c:v>0.01</c:v>
                </c:pt>
              </c:numCache>
            </c:numRef>
          </c:val>
          <c:extLst>
            <c:ext xmlns:c16="http://schemas.microsoft.com/office/drawing/2014/chart" uri="{C3380CC4-5D6E-409C-BE32-E72D297353CC}">
              <c16:uniqueId val="{00000000-C076-4A61-80B4-8BD05176DF97}"/>
            </c:ext>
          </c:extLst>
        </c:ser>
        <c:dLbls>
          <c:showLegendKey val="0"/>
          <c:showVal val="0"/>
          <c:showCatName val="0"/>
          <c:showSerName val="0"/>
          <c:showPercent val="0"/>
          <c:showBubbleSize val="0"/>
        </c:dLbls>
        <c:gapWidth val="150"/>
        <c:shape val="box"/>
        <c:axId val="1807811744"/>
        <c:axId val="1807812224"/>
        <c:axId val="0"/>
      </c:bar3DChart>
      <c:catAx>
        <c:axId val="180781174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807812224"/>
        <c:crosses val="autoZero"/>
        <c:auto val="1"/>
        <c:lblAlgn val="ctr"/>
        <c:lblOffset val="100"/>
        <c:noMultiLvlLbl val="0"/>
      </c:catAx>
      <c:valAx>
        <c:axId val="180781222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8078117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Publicaciones en la Página Web del proceso de Gestión Documental</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'!$P$36:$S$36</c:f>
              <c:numCache>
                <c:formatCode>0%</c:formatCode>
                <c:ptCount val="4"/>
                <c:pt idx="0">
                  <c:v>1</c:v>
                </c:pt>
                <c:pt idx="1">
                  <c:v>1</c:v>
                </c:pt>
                <c:pt idx="2">
                  <c:v>1</c:v>
                </c:pt>
                <c:pt idx="3">
                  <c:v>1</c:v>
                </c:pt>
              </c:numCache>
            </c:numRef>
          </c:val>
          <c:extLst>
            <c:ext xmlns:c16="http://schemas.microsoft.com/office/drawing/2014/chart" uri="{C3380CC4-5D6E-409C-BE32-E72D297353CC}">
              <c16:uniqueId val="{00000000-F62F-4F2B-9A1E-B09C378562C6}"/>
            </c:ext>
          </c:extLst>
        </c:ser>
        <c:dLbls>
          <c:showLegendKey val="0"/>
          <c:showVal val="0"/>
          <c:showCatName val="0"/>
          <c:showSerName val="0"/>
          <c:showPercent val="0"/>
          <c:showBubbleSize val="0"/>
        </c:dLbls>
        <c:gapWidth val="150"/>
        <c:shape val="box"/>
        <c:axId val="1527334992"/>
        <c:axId val="1527335952"/>
        <c:axId val="0"/>
      </c:bar3DChart>
      <c:catAx>
        <c:axId val="1527334992"/>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7335952"/>
        <c:crosses val="autoZero"/>
        <c:auto val="1"/>
        <c:lblAlgn val="ctr"/>
        <c:lblOffset val="100"/>
        <c:noMultiLvlLbl val="0"/>
      </c:catAx>
      <c:valAx>
        <c:axId val="152733595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73349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de instrumentos archivisticos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9780315498614649E-2"/>
          <c:y val="0.14857831158461007"/>
          <c:w val="0.86227959828472633"/>
          <c:h val="0.71188391683230012"/>
        </c:manualLayout>
      </c:layout>
      <c:bar3DChart>
        <c:barDir val="col"/>
        <c:grouping val="clustered"/>
        <c:varyColors val="0"/>
        <c:ser>
          <c:idx val="0"/>
          <c:order val="0"/>
          <c:spPr>
            <a:solidFill>
              <a:schemeClr val="accent2"/>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'!$U$12:$X$12</c:f>
              <c:numCache>
                <c:formatCode>0%</c:formatCode>
                <c:ptCount val="4"/>
                <c:pt idx="0">
                  <c:v>0</c:v>
                </c:pt>
                <c:pt idx="1">
                  <c:v>0</c:v>
                </c:pt>
                <c:pt idx="2" formatCode="0.00%">
                  <c:v>0</c:v>
                </c:pt>
              </c:numCache>
            </c:numRef>
          </c:val>
          <c:extLst>
            <c:ext xmlns:c16="http://schemas.microsoft.com/office/drawing/2014/chart" uri="{C3380CC4-5D6E-409C-BE32-E72D297353CC}">
              <c16:uniqueId val="{00000000-F50A-4967-85BF-96A20F9CE691}"/>
            </c:ext>
          </c:extLst>
        </c:ser>
        <c:dLbls>
          <c:showLegendKey val="0"/>
          <c:showVal val="0"/>
          <c:showCatName val="0"/>
          <c:showSerName val="0"/>
          <c:showPercent val="0"/>
          <c:showBubbleSize val="0"/>
        </c:dLbls>
        <c:gapWidth val="150"/>
        <c:shape val="box"/>
        <c:axId val="1527707888"/>
        <c:axId val="1527709328"/>
        <c:axId val="0"/>
      </c:bar3DChart>
      <c:catAx>
        <c:axId val="1527707888"/>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7709328"/>
        <c:crosses val="autoZero"/>
        <c:auto val="1"/>
        <c:lblAlgn val="ctr"/>
        <c:lblOffset val="100"/>
        <c:noMultiLvlLbl val="0"/>
      </c:catAx>
      <c:valAx>
        <c:axId val="152770932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770788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Normalización de formatos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2767825896762902"/>
          <c:y val="0.19486111111111112"/>
          <c:w val="0.87232174103237092"/>
          <c:h val="0.72088764946048411"/>
        </c:manualLayout>
      </c:layout>
      <c:bar3DChart>
        <c:barDir val="col"/>
        <c:grouping val="clustered"/>
        <c:varyColors val="0"/>
        <c:ser>
          <c:idx val="0"/>
          <c:order val="0"/>
          <c:spPr>
            <a:solidFill>
              <a:schemeClr val="accent1"/>
            </a:solidFill>
            <a:ln>
              <a:noFill/>
            </a:ln>
            <a:effectLst/>
            <a:sp3d/>
          </c:spPr>
          <c:invertIfNegative val="0"/>
          <c:val>
            <c:numRef>
              <c:f>'INDICADORES '!$U$13:$X$13</c:f>
              <c:numCache>
                <c:formatCode>0%</c:formatCode>
                <c:ptCount val="4"/>
                <c:pt idx="0">
                  <c:v>0</c:v>
                </c:pt>
                <c:pt idx="1">
                  <c:v>0</c:v>
                </c:pt>
                <c:pt idx="2">
                  <c:v>0</c:v>
                </c:pt>
              </c:numCache>
            </c:numRef>
          </c:val>
          <c:extLst>
            <c:ext xmlns:c16="http://schemas.microsoft.com/office/drawing/2014/chart" uri="{C3380CC4-5D6E-409C-BE32-E72D297353CC}">
              <c16:uniqueId val="{00000000-DD53-4F3E-91D7-30A78CC06B8B}"/>
            </c:ext>
          </c:extLst>
        </c:ser>
        <c:dLbls>
          <c:showLegendKey val="0"/>
          <c:showVal val="0"/>
          <c:showCatName val="0"/>
          <c:showSerName val="0"/>
          <c:showPercent val="0"/>
          <c:showBubbleSize val="0"/>
        </c:dLbls>
        <c:gapWidth val="150"/>
        <c:shape val="box"/>
        <c:axId val="1524299296"/>
        <c:axId val="1524300256"/>
        <c:axId val="0"/>
      </c:bar3DChart>
      <c:catAx>
        <c:axId val="1524299296"/>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4300256"/>
        <c:crosses val="autoZero"/>
        <c:auto val="1"/>
        <c:lblAlgn val="ctr"/>
        <c:lblOffset val="100"/>
        <c:noMultiLvlLbl val="0"/>
      </c:catAx>
      <c:valAx>
        <c:axId val="152430025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429929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Digitalización</a:t>
            </a:r>
            <a:r>
              <a:rPr lang="es-CO" baseline="0"/>
              <a:t> de expedientes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2767825896762902"/>
          <c:y val="0.19486111111111112"/>
          <c:w val="0.87232174103237092"/>
          <c:h val="0.72088764946048411"/>
        </c:manualLayout>
      </c:layout>
      <c:bar3DChart>
        <c:barDir val="col"/>
        <c:grouping val="clustered"/>
        <c:varyColors val="0"/>
        <c:ser>
          <c:idx val="0"/>
          <c:order val="0"/>
          <c:spPr>
            <a:solidFill>
              <a:srgbClr val="00B050"/>
            </a:solidFill>
            <a:ln>
              <a:solidFill>
                <a:srgbClr val="00B050"/>
              </a:solidFill>
            </a:ln>
            <a:effectLst/>
            <a:sp3d>
              <a:contourClr>
                <a:srgbClr val="00B050"/>
              </a:contourClr>
            </a:sp3d>
          </c:spPr>
          <c:invertIfNegative val="0"/>
          <c:val>
            <c:numRef>
              <c:f>'INDICADORES '!$U$14:$X$14</c:f>
              <c:numCache>
                <c:formatCode>0%</c:formatCode>
                <c:ptCount val="4"/>
                <c:pt idx="0">
                  <c:v>1</c:v>
                </c:pt>
                <c:pt idx="1">
                  <c:v>2.2422824241529491</c:v>
                </c:pt>
                <c:pt idx="2">
                  <c:v>0.32082830865077827</c:v>
                </c:pt>
              </c:numCache>
            </c:numRef>
          </c:val>
          <c:extLst>
            <c:ext xmlns:c16="http://schemas.microsoft.com/office/drawing/2014/chart" uri="{C3380CC4-5D6E-409C-BE32-E72D297353CC}">
              <c16:uniqueId val="{00000000-C561-48C2-AA89-5A296C4C078A}"/>
            </c:ext>
          </c:extLst>
        </c:ser>
        <c:dLbls>
          <c:showLegendKey val="0"/>
          <c:showVal val="0"/>
          <c:showCatName val="0"/>
          <c:showSerName val="0"/>
          <c:showPercent val="0"/>
          <c:showBubbleSize val="0"/>
        </c:dLbls>
        <c:gapWidth val="150"/>
        <c:shape val="box"/>
        <c:axId val="1524299296"/>
        <c:axId val="1524300256"/>
        <c:axId val="0"/>
      </c:bar3DChart>
      <c:catAx>
        <c:axId val="1524299296"/>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4300256"/>
        <c:crosses val="autoZero"/>
        <c:auto val="1"/>
        <c:lblAlgn val="ctr"/>
        <c:lblOffset val="100"/>
        <c:noMultiLvlLbl val="0"/>
      </c:catAx>
      <c:valAx>
        <c:axId val="152430025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429929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INDEXACION DE DOCUMENTOS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manualLayout>
          <c:layoutTarget val="inner"/>
          <c:xMode val="edge"/>
          <c:yMode val="edge"/>
          <c:x val="0.13960261878819821"/>
          <c:y val="0.19724469603405448"/>
          <c:w val="0.86039738121180176"/>
          <c:h val="0.70337887153485334"/>
        </c:manualLayout>
      </c:layout>
      <c:barChart>
        <c:barDir val="col"/>
        <c:grouping val="clustered"/>
        <c:varyColors val="0"/>
        <c:ser>
          <c:idx val="0"/>
          <c:order val="0"/>
          <c:spPr>
            <a:solidFill>
              <a:schemeClr val="accent1"/>
            </a:solidFill>
            <a:ln>
              <a:noFill/>
            </a:ln>
            <a:effectLst/>
          </c:spPr>
          <c:invertIfNegative val="0"/>
          <c:val>
            <c:numRef>
              <c:f>'INDICADORES '!$U$15:$X$15</c:f>
              <c:numCache>
                <c:formatCode>0%</c:formatCode>
                <c:ptCount val="4"/>
                <c:pt idx="0">
                  <c:v>1</c:v>
                </c:pt>
                <c:pt idx="1">
                  <c:v>8.884587275564422E-2</c:v>
                </c:pt>
                <c:pt idx="2">
                  <c:v>0.49333763493721705</c:v>
                </c:pt>
              </c:numCache>
            </c:numRef>
          </c:val>
          <c:extLst>
            <c:ext xmlns:c16="http://schemas.microsoft.com/office/drawing/2014/chart" uri="{C3380CC4-5D6E-409C-BE32-E72D297353CC}">
              <c16:uniqueId val="{00000000-C97A-495C-BBD0-C2CDCBDEA7A0}"/>
            </c:ext>
          </c:extLst>
        </c:ser>
        <c:dLbls>
          <c:showLegendKey val="0"/>
          <c:showVal val="0"/>
          <c:showCatName val="0"/>
          <c:showSerName val="0"/>
          <c:showPercent val="0"/>
          <c:showBubbleSize val="0"/>
        </c:dLbls>
        <c:gapWidth val="219"/>
        <c:overlap val="-27"/>
        <c:axId val="1142836592"/>
        <c:axId val="1142715360"/>
      </c:barChart>
      <c:catAx>
        <c:axId val="1142836592"/>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42715360"/>
        <c:crosses val="autoZero"/>
        <c:auto val="1"/>
        <c:lblAlgn val="ctr"/>
        <c:lblOffset val="100"/>
        <c:noMultiLvlLbl val="0"/>
      </c:catAx>
      <c:valAx>
        <c:axId val="11427153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428365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MIGRACIÓN</a:t>
            </a:r>
            <a:r>
              <a:rPr lang="es-CO" baseline="0"/>
              <a:t> DE REGISTROS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manualLayout>
          <c:layoutTarget val="inner"/>
          <c:xMode val="edge"/>
          <c:yMode val="edge"/>
          <c:x val="0.13960261878819821"/>
          <c:y val="0.19724469603405448"/>
          <c:w val="0.86039738121180176"/>
          <c:h val="0.70337887153485334"/>
        </c:manualLayout>
      </c:layout>
      <c:barChart>
        <c:barDir val="col"/>
        <c:grouping val="clustered"/>
        <c:varyColors val="0"/>
        <c:ser>
          <c:idx val="0"/>
          <c:order val="0"/>
          <c:spPr>
            <a:solidFill>
              <a:schemeClr val="accent1"/>
            </a:solidFill>
            <a:ln>
              <a:noFill/>
            </a:ln>
            <a:effectLst/>
          </c:spPr>
          <c:invertIfNegative val="0"/>
          <c:val>
            <c:numRef>
              <c:f>'INDICADORES '!$U$16:$X$16</c:f>
              <c:numCache>
                <c:formatCode>0%</c:formatCode>
                <c:ptCount val="4"/>
                <c:pt idx="0">
                  <c:v>0</c:v>
                </c:pt>
                <c:pt idx="1">
                  <c:v>0</c:v>
                </c:pt>
                <c:pt idx="2">
                  <c:v>0</c:v>
                </c:pt>
              </c:numCache>
            </c:numRef>
          </c:val>
          <c:extLst>
            <c:ext xmlns:c16="http://schemas.microsoft.com/office/drawing/2014/chart" uri="{C3380CC4-5D6E-409C-BE32-E72D297353CC}">
              <c16:uniqueId val="{00000000-B972-4360-89AA-305AAEBFCA37}"/>
            </c:ext>
          </c:extLst>
        </c:ser>
        <c:dLbls>
          <c:showLegendKey val="0"/>
          <c:showVal val="0"/>
          <c:showCatName val="0"/>
          <c:showSerName val="0"/>
          <c:showPercent val="0"/>
          <c:showBubbleSize val="0"/>
        </c:dLbls>
        <c:gapWidth val="219"/>
        <c:overlap val="-27"/>
        <c:axId val="1142836592"/>
        <c:axId val="1142715360"/>
      </c:barChart>
      <c:catAx>
        <c:axId val="1142836592"/>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42715360"/>
        <c:crosses val="autoZero"/>
        <c:auto val="1"/>
        <c:lblAlgn val="ctr"/>
        <c:lblOffset val="100"/>
        <c:noMultiLvlLbl val="0"/>
      </c:catAx>
      <c:valAx>
        <c:axId val="11427153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428365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Actualizacion</a:t>
            </a:r>
            <a:r>
              <a:rPr lang="es-CO" baseline="0"/>
              <a:t> TRD</a:t>
            </a:r>
            <a:endParaRPr lang="es-CO"/>
          </a:p>
        </c:rich>
      </c:tx>
      <c:layout>
        <c:manualLayout>
          <c:xMode val="edge"/>
          <c:yMode val="edge"/>
          <c:x val="0.32600000000000001"/>
          <c:y val="0"/>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dLbl>
              <c:idx val="0"/>
              <c:layout>
                <c:manualLayout>
                  <c:x val="-2.7777777777777523E-3"/>
                  <c:y val="-6.9444444444444448E-2"/>
                </c:manualLayout>
              </c:layout>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8FEA-4B61-B048-1AB560A96F97}"/>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'!$U$17:$X$17</c:f>
              <c:numCache>
                <c:formatCode>0%</c:formatCode>
                <c:ptCount val="4"/>
                <c:pt idx="0">
                  <c:v>9.2105263157894732E-2</c:v>
                </c:pt>
                <c:pt idx="1">
                  <c:v>0</c:v>
                </c:pt>
                <c:pt idx="2">
                  <c:v>0.23684210526315788</c:v>
                </c:pt>
              </c:numCache>
            </c:numRef>
          </c:val>
          <c:extLst>
            <c:ext xmlns:c16="http://schemas.microsoft.com/office/drawing/2014/chart" uri="{C3380CC4-5D6E-409C-BE32-E72D297353CC}">
              <c16:uniqueId val="{00000000-8FEA-4B61-B048-1AB560A96F97}"/>
            </c:ext>
          </c:extLst>
        </c:ser>
        <c:dLbls>
          <c:showLegendKey val="0"/>
          <c:showVal val="0"/>
          <c:showCatName val="0"/>
          <c:showSerName val="0"/>
          <c:showPercent val="0"/>
          <c:showBubbleSize val="0"/>
        </c:dLbls>
        <c:gapWidth val="150"/>
        <c:shape val="box"/>
        <c:axId val="1551636816"/>
        <c:axId val="1551635856"/>
        <c:axId val="0"/>
      </c:bar3DChart>
      <c:catAx>
        <c:axId val="1551636816"/>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51635856"/>
        <c:crosses val="autoZero"/>
        <c:auto val="1"/>
        <c:lblAlgn val="ctr"/>
        <c:lblOffset val="100"/>
        <c:noMultiLvlLbl val="0"/>
      </c:catAx>
      <c:valAx>
        <c:axId val="155163585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5163681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Programa de GDEA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'!$U$18:$X$18</c:f>
              <c:numCache>
                <c:formatCode>0%</c:formatCode>
                <c:ptCount val="4"/>
                <c:pt idx="0">
                  <c:v>1</c:v>
                </c:pt>
                <c:pt idx="1">
                  <c:v>1</c:v>
                </c:pt>
                <c:pt idx="2">
                  <c:v>1</c:v>
                </c:pt>
              </c:numCache>
            </c:numRef>
          </c:val>
          <c:extLst>
            <c:ext xmlns:c16="http://schemas.microsoft.com/office/drawing/2014/chart" uri="{C3380CC4-5D6E-409C-BE32-E72D297353CC}">
              <c16:uniqueId val="{00000000-5348-4FC4-A103-D0408EE7AC86}"/>
            </c:ext>
          </c:extLst>
        </c:ser>
        <c:dLbls>
          <c:showLegendKey val="0"/>
          <c:showVal val="0"/>
          <c:showCatName val="0"/>
          <c:showSerName val="0"/>
          <c:showPercent val="0"/>
          <c:showBubbleSize val="0"/>
        </c:dLbls>
        <c:gapWidth val="150"/>
        <c:shape val="box"/>
        <c:axId val="1517732464"/>
        <c:axId val="1517733424"/>
        <c:axId val="0"/>
      </c:bar3DChart>
      <c:catAx>
        <c:axId val="151773246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3424"/>
        <c:crosses val="autoZero"/>
        <c:auto val="1"/>
        <c:lblAlgn val="ctr"/>
        <c:lblOffset val="100"/>
        <c:noMultiLvlLbl val="0"/>
      </c:catAx>
      <c:valAx>
        <c:axId val="151773342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24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Prestamos</a:t>
            </a:r>
            <a:r>
              <a:rPr lang="en-US" baseline="0"/>
              <a:t> Documentales</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rgbClr val="00B050"/>
            </a:solidFill>
            <a:ln>
              <a:solidFill>
                <a:srgbClr val="00B050"/>
              </a:solidFill>
            </a:ln>
            <a:effectLst/>
            <a:sp3d>
              <a:contourClr>
                <a:srgbClr val="00B050"/>
              </a:contourClr>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'!$U$19:$X$19</c:f>
              <c:numCache>
                <c:formatCode>0%</c:formatCode>
                <c:ptCount val="4"/>
                <c:pt idx="0">
                  <c:v>0.95751633986928109</c:v>
                </c:pt>
                <c:pt idx="1">
                  <c:v>1</c:v>
                </c:pt>
                <c:pt idx="2">
                  <c:v>1</c:v>
                </c:pt>
              </c:numCache>
            </c:numRef>
          </c:val>
          <c:extLst>
            <c:ext xmlns:c16="http://schemas.microsoft.com/office/drawing/2014/chart" uri="{C3380CC4-5D6E-409C-BE32-E72D297353CC}">
              <c16:uniqueId val="{00000000-6B86-4B65-A1D6-F25CD91B1798}"/>
            </c:ext>
          </c:extLst>
        </c:ser>
        <c:dLbls>
          <c:showLegendKey val="0"/>
          <c:showVal val="0"/>
          <c:showCatName val="0"/>
          <c:showSerName val="0"/>
          <c:showPercent val="0"/>
          <c:showBubbleSize val="0"/>
        </c:dLbls>
        <c:gapWidth val="150"/>
        <c:shape val="box"/>
        <c:axId val="1517735824"/>
        <c:axId val="1517736304"/>
        <c:axId val="0"/>
      </c:bar3DChart>
      <c:catAx>
        <c:axId val="151773582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6304"/>
        <c:crosses val="autoZero"/>
        <c:auto val="1"/>
        <c:lblAlgn val="ctr"/>
        <c:lblOffset val="100"/>
        <c:noMultiLvlLbl val="0"/>
      </c:catAx>
      <c:valAx>
        <c:axId val="151773630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58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EXPEDIENTES CREADOS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2"/>
            </a:solidFill>
            <a:ln>
              <a:solidFill>
                <a:schemeClr val="accent2"/>
              </a:solidFill>
            </a:ln>
            <a:effectLst/>
            <a:sp3d>
              <a:contourClr>
                <a:schemeClr val="accent2"/>
              </a:contourClr>
            </a:sp3d>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FDA-4319-AC70-FD9DF4D696E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'!$U$21:$X$21</c:f>
              <c:numCache>
                <c:formatCode>0</c:formatCode>
                <c:ptCount val="4"/>
                <c:pt idx="0">
                  <c:v>5856</c:v>
                </c:pt>
                <c:pt idx="1">
                  <c:v>5358</c:v>
                </c:pt>
                <c:pt idx="2">
                  <c:v>5381</c:v>
                </c:pt>
              </c:numCache>
            </c:numRef>
          </c:val>
          <c:extLst>
            <c:ext xmlns:c16="http://schemas.microsoft.com/office/drawing/2014/chart" uri="{C3380CC4-5D6E-409C-BE32-E72D297353CC}">
              <c16:uniqueId val="{00000000-9FDA-4319-AC70-FD9DF4D696EC}"/>
            </c:ext>
          </c:extLst>
        </c:ser>
        <c:dLbls>
          <c:showLegendKey val="0"/>
          <c:showVal val="0"/>
          <c:showCatName val="0"/>
          <c:showSerName val="0"/>
          <c:showPercent val="0"/>
          <c:showBubbleSize val="0"/>
        </c:dLbls>
        <c:gapWidth val="150"/>
        <c:shape val="box"/>
        <c:axId val="1422800416"/>
        <c:axId val="1422802336"/>
        <c:axId val="0"/>
      </c:bar3DChart>
      <c:catAx>
        <c:axId val="1422800416"/>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22802336"/>
        <c:crosses val="autoZero"/>
        <c:auto val="1"/>
        <c:lblAlgn val="ctr"/>
        <c:lblOffset val="100"/>
        <c:noMultiLvlLbl val="0"/>
      </c:catAx>
      <c:valAx>
        <c:axId val="14228023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2280041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Recepcion</a:t>
            </a:r>
            <a:r>
              <a:rPr lang="es-CO" baseline="0"/>
              <a:t> de archivos centralizados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'!$U$22:$X$22</c:f>
              <c:numCache>
                <c:formatCode>0</c:formatCode>
                <c:ptCount val="4"/>
                <c:pt idx="0">
                  <c:v>354</c:v>
                </c:pt>
                <c:pt idx="1">
                  <c:v>350</c:v>
                </c:pt>
                <c:pt idx="2">
                  <c:v>250</c:v>
                </c:pt>
              </c:numCache>
            </c:numRef>
          </c:val>
          <c:extLst>
            <c:ext xmlns:c16="http://schemas.microsoft.com/office/drawing/2014/chart" uri="{C3380CC4-5D6E-409C-BE32-E72D297353CC}">
              <c16:uniqueId val="{00000000-9ABD-4EA9-910B-D784100B2260}"/>
            </c:ext>
          </c:extLst>
        </c:ser>
        <c:dLbls>
          <c:showLegendKey val="0"/>
          <c:showVal val="0"/>
          <c:showCatName val="0"/>
          <c:showSerName val="0"/>
          <c:showPercent val="0"/>
          <c:showBubbleSize val="0"/>
        </c:dLbls>
        <c:gapWidth val="150"/>
        <c:shape val="box"/>
        <c:axId val="1566617551"/>
        <c:axId val="1566617071"/>
        <c:axId val="0"/>
      </c:bar3DChart>
      <c:catAx>
        <c:axId val="1566617551"/>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66617071"/>
        <c:crosses val="autoZero"/>
        <c:auto val="1"/>
        <c:lblAlgn val="ctr"/>
        <c:lblOffset val="100"/>
        <c:noMultiLvlLbl val="0"/>
      </c:catAx>
      <c:valAx>
        <c:axId val="1566617071"/>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6661755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Transferencias</a:t>
            </a:r>
            <a:r>
              <a:rPr lang="es-CO" baseline="0"/>
              <a:t> primarias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rgbClr val="00B050"/>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'!$U$23:$X$23</c:f>
              <c:numCache>
                <c:formatCode>_(* #,##0_);_(* \(#,##0\);_(* "-"??_);_(@_)</c:formatCode>
                <c:ptCount val="4"/>
                <c:pt idx="0">
                  <c:v>7</c:v>
                </c:pt>
                <c:pt idx="1">
                  <c:v>4</c:v>
                </c:pt>
                <c:pt idx="2" formatCode="0%">
                  <c:v>0.08</c:v>
                </c:pt>
              </c:numCache>
            </c:numRef>
          </c:val>
          <c:extLst>
            <c:ext xmlns:c16="http://schemas.microsoft.com/office/drawing/2014/chart" uri="{C3380CC4-5D6E-409C-BE32-E72D297353CC}">
              <c16:uniqueId val="{00000002-7109-4712-A9A6-008BD52E610E}"/>
            </c:ext>
          </c:extLst>
        </c:ser>
        <c:dLbls>
          <c:showLegendKey val="0"/>
          <c:showVal val="0"/>
          <c:showCatName val="0"/>
          <c:showSerName val="0"/>
          <c:showPercent val="0"/>
          <c:showBubbleSize val="0"/>
        </c:dLbls>
        <c:gapWidth val="150"/>
        <c:shape val="box"/>
        <c:axId val="1410827168"/>
        <c:axId val="1410837248"/>
        <c:axId val="0"/>
      </c:bar3DChart>
      <c:catAx>
        <c:axId val="1410827168"/>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10837248"/>
        <c:crosses val="autoZero"/>
        <c:auto val="1"/>
        <c:lblAlgn val="ctr"/>
        <c:lblOffset val="100"/>
        <c:noMultiLvlLbl val="0"/>
      </c:catAx>
      <c:valAx>
        <c:axId val="1410837248"/>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1082716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Carpetas descritas en el inventario analítico - transferencias secundarias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'!$U$25:$X$25</c:f>
              <c:numCache>
                <c:formatCode>_(* #,##0_);_(* \(#,##0\);_(* "-"??_);_(@_)</c:formatCode>
                <c:ptCount val="4"/>
                <c:pt idx="0">
                  <c:v>0</c:v>
                </c:pt>
                <c:pt idx="1">
                  <c:v>759</c:v>
                </c:pt>
                <c:pt idx="2">
                  <c:v>1479</c:v>
                </c:pt>
              </c:numCache>
            </c:numRef>
          </c:val>
          <c:extLst>
            <c:ext xmlns:c16="http://schemas.microsoft.com/office/drawing/2014/chart" uri="{C3380CC4-5D6E-409C-BE32-E72D297353CC}">
              <c16:uniqueId val="{00000000-6384-4197-B722-55FD7EA22891}"/>
            </c:ext>
          </c:extLst>
        </c:ser>
        <c:dLbls>
          <c:showLegendKey val="0"/>
          <c:showVal val="0"/>
          <c:showCatName val="0"/>
          <c:showSerName val="0"/>
          <c:showPercent val="0"/>
          <c:showBubbleSize val="0"/>
        </c:dLbls>
        <c:gapWidth val="150"/>
        <c:shape val="box"/>
        <c:axId val="1519578720"/>
        <c:axId val="1507864528"/>
        <c:axId val="0"/>
      </c:bar3DChart>
      <c:catAx>
        <c:axId val="1519578720"/>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07864528"/>
        <c:crosses val="autoZero"/>
        <c:auto val="1"/>
        <c:lblAlgn val="ctr"/>
        <c:lblOffset val="100"/>
        <c:noMultiLvlLbl val="0"/>
      </c:catAx>
      <c:valAx>
        <c:axId val="1507864528"/>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957872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Expedientes descritos en el inventario analítico</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3799415918080662"/>
          <c:y val="0.30374514696914051"/>
          <c:w val="0.8620058408191934"/>
          <c:h val="0.58895989332325016"/>
        </c:manualLayout>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'!$U$26:$X$26</c:f>
              <c:numCache>
                <c:formatCode>_(* #,##0_);_(* \(#,##0\);_(* "-"??_);_(@_)</c:formatCode>
                <c:ptCount val="4"/>
                <c:pt idx="0">
                  <c:v>0</c:v>
                </c:pt>
                <c:pt idx="1">
                  <c:v>0</c:v>
                </c:pt>
                <c:pt idx="2">
                  <c:v>0</c:v>
                </c:pt>
              </c:numCache>
            </c:numRef>
          </c:val>
          <c:extLst>
            <c:ext xmlns:c16="http://schemas.microsoft.com/office/drawing/2014/chart" uri="{C3380CC4-5D6E-409C-BE32-E72D297353CC}">
              <c16:uniqueId val="{00000000-5606-4A8E-87AA-964B3C3D1149}"/>
            </c:ext>
          </c:extLst>
        </c:ser>
        <c:dLbls>
          <c:showLegendKey val="0"/>
          <c:showVal val="0"/>
          <c:showCatName val="0"/>
          <c:showSerName val="0"/>
          <c:showPercent val="0"/>
          <c:showBubbleSize val="0"/>
        </c:dLbls>
        <c:gapWidth val="150"/>
        <c:shape val="box"/>
        <c:axId val="1621537392"/>
        <c:axId val="1667189664"/>
        <c:axId val="0"/>
      </c:bar3DChart>
      <c:catAx>
        <c:axId val="1621537392"/>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667189664"/>
        <c:crosses val="autoZero"/>
        <c:auto val="1"/>
        <c:lblAlgn val="ctr"/>
        <c:lblOffset val="100"/>
        <c:noMultiLvlLbl val="0"/>
      </c:catAx>
      <c:valAx>
        <c:axId val="1667189664"/>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6215373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Aplicacion TRD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'!$U$27:$X$27</c:f>
              <c:numCache>
                <c:formatCode>0%</c:formatCode>
                <c:ptCount val="4"/>
                <c:pt idx="0">
                  <c:v>0</c:v>
                </c:pt>
                <c:pt idx="1">
                  <c:v>0</c:v>
                </c:pt>
                <c:pt idx="2">
                  <c:v>0</c:v>
                </c:pt>
              </c:numCache>
            </c:numRef>
          </c:val>
          <c:extLst>
            <c:ext xmlns:c16="http://schemas.microsoft.com/office/drawing/2014/chart" uri="{C3380CC4-5D6E-409C-BE32-E72D297353CC}">
              <c16:uniqueId val="{00000000-0B5B-4E3F-96FB-1AEEF1C65D9B}"/>
            </c:ext>
          </c:extLst>
        </c:ser>
        <c:dLbls>
          <c:showLegendKey val="0"/>
          <c:showVal val="0"/>
          <c:showCatName val="0"/>
          <c:showSerName val="0"/>
          <c:showPercent val="0"/>
          <c:showBubbleSize val="0"/>
        </c:dLbls>
        <c:gapWidth val="150"/>
        <c:shape val="box"/>
        <c:axId val="1783886720"/>
        <c:axId val="1783882880"/>
        <c:axId val="0"/>
      </c:bar3DChart>
      <c:catAx>
        <c:axId val="1783886720"/>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783882880"/>
        <c:crosses val="autoZero"/>
        <c:auto val="1"/>
        <c:lblAlgn val="ctr"/>
        <c:lblOffset val="100"/>
        <c:noMultiLvlLbl val="0"/>
      </c:catAx>
      <c:valAx>
        <c:axId val="178388288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78388672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Configuración de roles y permisos en el SGDEA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rgbClr val="FFC000"/>
            </a:solidFill>
            <a:ln>
              <a:solidFill>
                <a:srgbClr val="FFC000"/>
              </a:solidFill>
            </a:ln>
            <a:effectLst/>
            <a:sp3d>
              <a:contourClr>
                <a:srgbClr val="FFC000"/>
              </a:contourClr>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'!$U$30:$X$30</c:f>
              <c:numCache>
                <c:formatCode>0</c:formatCode>
                <c:ptCount val="4"/>
                <c:pt idx="0">
                  <c:v>247</c:v>
                </c:pt>
                <c:pt idx="1">
                  <c:v>138</c:v>
                </c:pt>
                <c:pt idx="2">
                  <c:v>135</c:v>
                </c:pt>
              </c:numCache>
            </c:numRef>
          </c:val>
          <c:extLst>
            <c:ext xmlns:c16="http://schemas.microsoft.com/office/drawing/2014/chart" uri="{C3380CC4-5D6E-409C-BE32-E72D297353CC}">
              <c16:uniqueId val="{00000000-F4D3-44F0-BF1A-01978C197985}"/>
            </c:ext>
          </c:extLst>
        </c:ser>
        <c:dLbls>
          <c:showLegendKey val="0"/>
          <c:showVal val="0"/>
          <c:showCatName val="0"/>
          <c:showSerName val="0"/>
          <c:showPercent val="0"/>
          <c:showBubbleSize val="0"/>
        </c:dLbls>
        <c:gapWidth val="150"/>
        <c:shape val="box"/>
        <c:axId val="1517732944"/>
        <c:axId val="1517734864"/>
        <c:axId val="0"/>
      </c:bar3DChart>
      <c:catAx>
        <c:axId val="151773294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4864"/>
        <c:crosses val="autoZero"/>
        <c:auto val="1"/>
        <c:lblAlgn val="ctr"/>
        <c:lblOffset val="100"/>
        <c:noMultiLvlLbl val="0"/>
      </c:catAx>
      <c:valAx>
        <c:axId val="151773486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177329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Configuración de roles de correspondencia para usuarios en SAP CRM</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'!$U$31:$X$31</c:f>
              <c:numCache>
                <c:formatCode>_(* #,##0_);_(* \(#,##0\);_(* "-"??_);_(@_)</c:formatCode>
                <c:ptCount val="4"/>
                <c:pt idx="0">
                  <c:v>564</c:v>
                </c:pt>
                <c:pt idx="1">
                  <c:v>342</c:v>
                </c:pt>
                <c:pt idx="2">
                  <c:v>446</c:v>
                </c:pt>
              </c:numCache>
            </c:numRef>
          </c:val>
          <c:extLst>
            <c:ext xmlns:c16="http://schemas.microsoft.com/office/drawing/2014/chart" uri="{C3380CC4-5D6E-409C-BE32-E72D297353CC}">
              <c16:uniqueId val="{00000000-F8B6-4896-8B84-36329BB5A428}"/>
            </c:ext>
          </c:extLst>
        </c:ser>
        <c:dLbls>
          <c:showLegendKey val="0"/>
          <c:showVal val="0"/>
          <c:showCatName val="0"/>
          <c:showSerName val="0"/>
          <c:showPercent val="0"/>
          <c:showBubbleSize val="0"/>
        </c:dLbls>
        <c:gapWidth val="150"/>
        <c:shape val="box"/>
        <c:axId val="761259184"/>
        <c:axId val="761259664"/>
        <c:axId val="0"/>
      </c:bar3DChart>
      <c:catAx>
        <c:axId val="76125918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61259664"/>
        <c:crosses val="autoZero"/>
        <c:auto val="1"/>
        <c:lblAlgn val="ctr"/>
        <c:lblOffset val="100"/>
        <c:noMultiLvlLbl val="0"/>
      </c:catAx>
      <c:valAx>
        <c:axId val="761259664"/>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6125918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CER con gestion tardia de cargue de imágenes</a:t>
            </a:r>
          </a:p>
        </c:rich>
      </c:tx>
      <c:layout>
        <c:manualLayout>
          <c:xMode val="edge"/>
          <c:yMode val="edge"/>
          <c:x val="0.18986789151356082"/>
          <c:y val="2.777777777777777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0234492563429572"/>
          <c:y val="0.17171296296296298"/>
          <c:w val="0.89765507436570424"/>
          <c:h val="0.72088764946048411"/>
        </c:manualLayout>
      </c:layout>
      <c:bar3DChart>
        <c:barDir val="col"/>
        <c:grouping val="clustered"/>
        <c:varyColors val="0"/>
        <c:ser>
          <c:idx val="0"/>
          <c:order val="0"/>
          <c:spPr>
            <a:solidFill>
              <a:schemeClr val="accent1"/>
            </a:solidFill>
            <a:ln>
              <a:noFill/>
            </a:ln>
            <a:effectLst/>
            <a:sp3d/>
          </c:spPr>
          <c:invertIfNegative val="0"/>
          <c:val>
            <c:numRef>
              <c:f>'INDICADORES '!$U$34:$X$34</c:f>
              <c:numCache>
                <c:formatCode>0%</c:formatCode>
                <c:ptCount val="4"/>
                <c:pt idx="0">
                  <c:v>4.9981585731572575E-2</c:v>
                </c:pt>
                <c:pt idx="1">
                  <c:v>2.7162501848292178E-2</c:v>
                </c:pt>
                <c:pt idx="2">
                  <c:v>1.2983752876368455E-2</c:v>
                </c:pt>
              </c:numCache>
            </c:numRef>
          </c:val>
          <c:extLst>
            <c:ext xmlns:c16="http://schemas.microsoft.com/office/drawing/2014/chart" uri="{C3380CC4-5D6E-409C-BE32-E72D297353CC}">
              <c16:uniqueId val="{00000000-D77D-4D85-B603-44E9D06EA35B}"/>
            </c:ext>
          </c:extLst>
        </c:ser>
        <c:dLbls>
          <c:showLegendKey val="0"/>
          <c:showVal val="0"/>
          <c:showCatName val="0"/>
          <c:showSerName val="0"/>
          <c:showPercent val="0"/>
          <c:showBubbleSize val="0"/>
        </c:dLbls>
        <c:gapWidth val="150"/>
        <c:shape val="box"/>
        <c:axId val="1783882400"/>
        <c:axId val="1783879520"/>
        <c:axId val="0"/>
      </c:bar3DChart>
      <c:catAx>
        <c:axId val="1783882400"/>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783879520"/>
        <c:crosses val="autoZero"/>
        <c:auto val="1"/>
        <c:lblAlgn val="ctr"/>
        <c:lblOffset val="100"/>
        <c:noMultiLvlLbl val="0"/>
      </c:catAx>
      <c:valAx>
        <c:axId val="178387952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7838824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Funcionariois capacitados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dLbl>
              <c:idx val="0"/>
              <c:layout>
                <c:manualLayout>
                  <c:x val="0"/>
                  <c:y val="-5.55555555555555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8492-4283-9AB3-2DFE17D36D5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'!$U$35:$X$35</c:f>
              <c:numCache>
                <c:formatCode>0%</c:formatCode>
                <c:ptCount val="4"/>
                <c:pt idx="0">
                  <c:v>0.8</c:v>
                </c:pt>
                <c:pt idx="1">
                  <c:v>0.77777777777777779</c:v>
                </c:pt>
                <c:pt idx="2">
                  <c:v>0.92063492063492058</c:v>
                </c:pt>
              </c:numCache>
            </c:numRef>
          </c:val>
          <c:extLst>
            <c:ext xmlns:c16="http://schemas.microsoft.com/office/drawing/2014/chart" uri="{C3380CC4-5D6E-409C-BE32-E72D297353CC}">
              <c16:uniqueId val="{00000000-8492-4283-9AB3-2DFE17D36D5F}"/>
            </c:ext>
          </c:extLst>
        </c:ser>
        <c:dLbls>
          <c:showLegendKey val="0"/>
          <c:showVal val="0"/>
          <c:showCatName val="0"/>
          <c:showSerName val="0"/>
          <c:showPercent val="0"/>
          <c:showBubbleSize val="0"/>
        </c:dLbls>
        <c:gapWidth val="150"/>
        <c:shape val="box"/>
        <c:axId val="1807811744"/>
        <c:axId val="1807812224"/>
        <c:axId val="0"/>
      </c:bar3DChart>
      <c:catAx>
        <c:axId val="1807811744"/>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807812224"/>
        <c:crosses val="autoZero"/>
        <c:auto val="1"/>
        <c:lblAlgn val="ctr"/>
        <c:lblOffset val="100"/>
        <c:noMultiLvlLbl val="0"/>
      </c:catAx>
      <c:valAx>
        <c:axId val="180781222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8078117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Publicaciones en la Página Web del proceso de Gestión Documental</a:t>
            </a:r>
          </a:p>
        </c:rich>
      </c:tx>
      <c:layout>
        <c:manualLayout>
          <c:xMode val="edge"/>
          <c:yMode val="edge"/>
          <c:x val="0.13285411198600175"/>
          <c:y val="8.3333333333333329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dLbl>
              <c:idx val="0"/>
              <c:layout>
                <c:manualLayout>
                  <c:x val="0"/>
                  <c:y val="-5.55555555555555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87F-40AD-91D0-067DFCB4F5DD}"/>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'!$U$36:$X$36</c:f>
              <c:numCache>
                <c:formatCode>0%</c:formatCode>
                <c:ptCount val="4"/>
                <c:pt idx="0">
                  <c:v>0.875</c:v>
                </c:pt>
                <c:pt idx="1">
                  <c:v>1</c:v>
                </c:pt>
                <c:pt idx="2">
                  <c:v>1</c:v>
                </c:pt>
              </c:numCache>
            </c:numRef>
          </c:val>
          <c:extLst>
            <c:ext xmlns:c16="http://schemas.microsoft.com/office/drawing/2014/chart" uri="{C3380CC4-5D6E-409C-BE32-E72D297353CC}">
              <c16:uniqueId val="{00000000-287F-40AD-91D0-067DFCB4F5DD}"/>
            </c:ext>
          </c:extLst>
        </c:ser>
        <c:dLbls>
          <c:showLegendKey val="0"/>
          <c:showVal val="0"/>
          <c:showCatName val="0"/>
          <c:showSerName val="0"/>
          <c:showPercent val="0"/>
          <c:showBubbleSize val="0"/>
        </c:dLbls>
        <c:gapWidth val="150"/>
        <c:shape val="box"/>
        <c:axId val="1527334992"/>
        <c:axId val="1527335952"/>
        <c:axId val="0"/>
      </c:bar3DChart>
      <c:catAx>
        <c:axId val="1527334992"/>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7335952"/>
        <c:crosses val="autoZero"/>
        <c:auto val="1"/>
        <c:lblAlgn val="ctr"/>
        <c:lblOffset val="100"/>
        <c:noMultiLvlLbl val="0"/>
      </c:catAx>
      <c:valAx>
        <c:axId val="152733595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273349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Inventarios Actualizados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'INDICADORES '!$U$20:$X$20</c:f>
              <c:numCache>
                <c:formatCode>0</c:formatCode>
                <c:ptCount val="4"/>
                <c:pt idx="0">
                  <c:v>1132178</c:v>
                </c:pt>
                <c:pt idx="1">
                  <c:v>1138282</c:v>
                </c:pt>
                <c:pt idx="2">
                  <c:v>1143663</c:v>
                </c:pt>
              </c:numCache>
            </c:numRef>
          </c:val>
          <c:extLst>
            <c:ext xmlns:c16="http://schemas.microsoft.com/office/drawing/2014/chart" uri="{C3380CC4-5D6E-409C-BE32-E72D297353CC}">
              <c16:uniqueId val="{00000000-53A6-479C-8752-DB2548A3094A}"/>
            </c:ext>
          </c:extLst>
        </c:ser>
        <c:dLbls>
          <c:showLegendKey val="0"/>
          <c:showVal val="1"/>
          <c:showCatName val="0"/>
          <c:showSerName val="0"/>
          <c:showPercent val="0"/>
          <c:showBubbleSize val="0"/>
        </c:dLbls>
        <c:gapWidth val="150"/>
        <c:shape val="box"/>
        <c:axId val="1416780928"/>
        <c:axId val="964898304"/>
        <c:axId val="0"/>
      </c:bar3DChart>
      <c:catAx>
        <c:axId val="1416780928"/>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64898304"/>
        <c:crosses val="autoZero"/>
        <c:auto val="1"/>
        <c:lblAlgn val="ctr"/>
        <c:lblOffset val="100"/>
        <c:noMultiLvlLbl val="0"/>
      </c:catAx>
      <c:valAx>
        <c:axId val="96489830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1678092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FUID</a:t>
            </a:r>
            <a:r>
              <a:rPr lang="es-CO" baseline="0"/>
              <a:t> Archivo Central</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val>
            <c:numRef>
              <c:f>'INDICADORES '!$U$24:$X$24</c:f>
              <c:numCache>
                <c:formatCode>_(* #,##0_);_(* \(#,##0\);_(* "-"??_);_(@_)</c:formatCode>
                <c:ptCount val="4"/>
                <c:pt idx="0">
                  <c:v>1082</c:v>
                </c:pt>
                <c:pt idx="1">
                  <c:v>671</c:v>
                </c:pt>
              </c:numCache>
            </c:numRef>
          </c:val>
          <c:extLst>
            <c:ext xmlns:c16="http://schemas.microsoft.com/office/drawing/2014/chart" uri="{C3380CC4-5D6E-409C-BE32-E72D297353CC}">
              <c16:uniqueId val="{00000000-46B4-4021-A0A0-B101014C7A80}"/>
            </c:ext>
          </c:extLst>
        </c:ser>
        <c:dLbls>
          <c:showLegendKey val="0"/>
          <c:showVal val="0"/>
          <c:showCatName val="0"/>
          <c:showSerName val="0"/>
          <c:showPercent val="0"/>
          <c:showBubbleSize val="0"/>
        </c:dLbls>
        <c:gapWidth val="150"/>
        <c:shape val="box"/>
        <c:axId val="1609550432"/>
        <c:axId val="1609537952"/>
        <c:axId val="0"/>
      </c:bar3DChart>
      <c:catAx>
        <c:axId val="1609550432"/>
        <c:scaling>
          <c:orientation val="minMax"/>
        </c:scaling>
        <c:delete val="0"/>
        <c:axPos val="b"/>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609537952"/>
        <c:crosses val="autoZero"/>
        <c:auto val="1"/>
        <c:lblAlgn val="ctr"/>
        <c:lblOffset val="100"/>
        <c:noMultiLvlLbl val="0"/>
      </c:catAx>
      <c:valAx>
        <c:axId val="1609537952"/>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60955043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withinLinearReversed" id="23">
  <a:schemeClr val="accent3"/>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withinLinearReversed" id="26">
  <a:schemeClr val="accent6"/>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withinLinearReversed" id="22">
  <a:schemeClr val="accent2"/>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withinLinear" id="17">
  <a:schemeClr val="accent4"/>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hyperlink" Target="#'PO-04'!A1"/><Relationship Id="rId13" Type="http://schemas.openxmlformats.org/officeDocument/2006/relationships/hyperlink" Target="#'PO-06'!&#193;rea_de_impresi&#243;n"/><Relationship Id="rId3" Type="http://schemas.openxmlformats.org/officeDocument/2006/relationships/hyperlink" Target="#'ORDEN DE LA PRIORIZACI&#211;N'!A1"/><Relationship Id="rId7" Type="http://schemas.openxmlformats.org/officeDocument/2006/relationships/hyperlink" Target="#'PO-03'!A1"/><Relationship Id="rId12" Type="http://schemas.openxmlformats.org/officeDocument/2006/relationships/hyperlink" Target="#'PO-08'!A1"/><Relationship Id="rId17" Type="http://schemas.openxmlformats.org/officeDocument/2006/relationships/image" Target="../media/image2.png"/><Relationship Id="rId2" Type="http://schemas.openxmlformats.org/officeDocument/2006/relationships/hyperlink" Target="#'SUMATORIA DE LA PRIORIZACI&#211;N'!&#193;rea_de_impresi&#243;n"/><Relationship Id="rId16" Type="http://schemas.openxmlformats.org/officeDocument/2006/relationships/image" Target="../media/image1.png"/><Relationship Id="rId1" Type="http://schemas.openxmlformats.org/officeDocument/2006/relationships/hyperlink" Target="#'PRIORI ASPECTOS CR&#205;TICOS'!T&#237;tulos_a_imprimir"/><Relationship Id="rId6" Type="http://schemas.openxmlformats.org/officeDocument/2006/relationships/hyperlink" Target="#'PO-02'!A1"/><Relationship Id="rId11" Type="http://schemas.openxmlformats.org/officeDocument/2006/relationships/hyperlink" Target="#'PO-07'!A1"/><Relationship Id="rId5" Type="http://schemas.openxmlformats.org/officeDocument/2006/relationships/hyperlink" Target="#'IDEN ASPECTOS CR&#205;TICOS'!&#193;rea_de_impresi&#243;n"/><Relationship Id="rId15" Type="http://schemas.openxmlformats.org/officeDocument/2006/relationships/hyperlink" Target="#'HERRAMIENTA DE SEGUIMIENTO'!A1"/><Relationship Id="rId10" Type="http://schemas.openxmlformats.org/officeDocument/2006/relationships/hyperlink" Target="#'PO-01'!A1"/><Relationship Id="rId4" Type="http://schemas.openxmlformats.org/officeDocument/2006/relationships/hyperlink" Target="#OBJETIVOS!A1"/><Relationship Id="rId9" Type="http://schemas.openxmlformats.org/officeDocument/2006/relationships/hyperlink" Target="#'PO-05'!A1"/><Relationship Id="rId14" Type="http://schemas.openxmlformats.org/officeDocument/2006/relationships/hyperlink" Target="#'MAPA DE RUTA PINAR'!A1"/></Relationships>
</file>

<file path=xl/drawings/_rels/drawing2.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NIDICE!A1"/><Relationship Id="rId4"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NIDICE!A1"/><Relationship Id="rId4" Type="http://schemas.openxmlformats.org/officeDocument/2006/relationships/image" Target="../media/image2.png"/></Relationships>
</file>

<file path=xl/drawings/_rels/drawing4.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INIDICE!A1"/></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INIDICE!A1"/></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INIDICE!A1"/></Relationships>
</file>

<file path=xl/drawings/_rels/drawing7.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IDICE!A1"/></Relationships>
</file>

<file path=xl/drawings/_rels/drawing8.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INIDICE!A1"/></Relationships>
</file>

<file path=xl/drawings/_rels/drawing9.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IDICE!A1"/></Relationships>
</file>

<file path=xl/drawings/_rels/drawing10.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INIDICE!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INIDICE!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INIDICE!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INIDICE!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INIDICE!A1"/></Relationships>
</file>

<file path=xl/drawings/_rels/drawing15.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IDICE!A1"/></Relationships>
</file>

<file path=xl/drawings/_rels/drawing16.xml.rels><?xml version="1.0" encoding="UTF-8" standalone="yes"?>
<Relationships xmlns="http://schemas.openxmlformats.org/package/2006/relationships"><Relationship Id="rId26" Type="http://schemas.openxmlformats.org/officeDocument/2006/relationships/image" Target="../media/image12.png"/><Relationship Id="rId21" Type="http://schemas.openxmlformats.org/officeDocument/2006/relationships/image" Target="../media/image7.png"/><Relationship Id="rId42" Type="http://schemas.openxmlformats.org/officeDocument/2006/relationships/chart" Target="../charts/chart22.xml"/><Relationship Id="rId47" Type="http://schemas.openxmlformats.org/officeDocument/2006/relationships/chart" Target="../charts/chart27.xml"/><Relationship Id="rId63" Type="http://schemas.openxmlformats.org/officeDocument/2006/relationships/chart" Target="../charts/chart43.xml"/><Relationship Id="rId68" Type="http://schemas.openxmlformats.org/officeDocument/2006/relationships/chart" Target="../charts/chart48.xml"/><Relationship Id="rId16" Type="http://schemas.openxmlformats.org/officeDocument/2006/relationships/chart" Target="../charts/chart15.xml"/><Relationship Id="rId11" Type="http://schemas.openxmlformats.org/officeDocument/2006/relationships/chart" Target="../charts/chart10.xml"/><Relationship Id="rId24" Type="http://schemas.openxmlformats.org/officeDocument/2006/relationships/image" Target="../media/image10.png"/><Relationship Id="rId32" Type="http://schemas.openxmlformats.org/officeDocument/2006/relationships/image" Target="../media/image16.png"/><Relationship Id="rId37" Type="http://schemas.openxmlformats.org/officeDocument/2006/relationships/image" Target="../media/image21.png"/><Relationship Id="rId40" Type="http://schemas.openxmlformats.org/officeDocument/2006/relationships/chart" Target="../charts/chart20.xml"/><Relationship Id="rId45" Type="http://schemas.openxmlformats.org/officeDocument/2006/relationships/chart" Target="../charts/chart25.xml"/><Relationship Id="rId53" Type="http://schemas.openxmlformats.org/officeDocument/2006/relationships/chart" Target="../charts/chart33.xml"/><Relationship Id="rId58" Type="http://schemas.openxmlformats.org/officeDocument/2006/relationships/chart" Target="../charts/chart38.xml"/><Relationship Id="rId66" Type="http://schemas.openxmlformats.org/officeDocument/2006/relationships/chart" Target="../charts/chart46.xml"/><Relationship Id="rId74" Type="http://schemas.openxmlformats.org/officeDocument/2006/relationships/chart" Target="../charts/chart54.xml"/><Relationship Id="rId79" Type="http://schemas.openxmlformats.org/officeDocument/2006/relationships/chart" Target="../charts/chart59.xml"/><Relationship Id="rId5" Type="http://schemas.openxmlformats.org/officeDocument/2006/relationships/chart" Target="../charts/chart4.xml"/><Relationship Id="rId61" Type="http://schemas.openxmlformats.org/officeDocument/2006/relationships/chart" Target="../charts/chart41.xml"/><Relationship Id="rId19" Type="http://schemas.openxmlformats.org/officeDocument/2006/relationships/image" Target="../media/image5.png"/><Relationship Id="rId14" Type="http://schemas.openxmlformats.org/officeDocument/2006/relationships/chart" Target="../charts/chart13.xml"/><Relationship Id="rId22" Type="http://schemas.openxmlformats.org/officeDocument/2006/relationships/image" Target="../media/image8.png"/><Relationship Id="rId27" Type="http://schemas.openxmlformats.org/officeDocument/2006/relationships/image" Target="../media/image13.png"/><Relationship Id="rId30" Type="http://schemas.openxmlformats.org/officeDocument/2006/relationships/chart" Target="../charts/chart17.xml"/><Relationship Id="rId35" Type="http://schemas.openxmlformats.org/officeDocument/2006/relationships/image" Target="../media/image19.png"/><Relationship Id="rId43" Type="http://schemas.openxmlformats.org/officeDocument/2006/relationships/chart" Target="../charts/chart23.xml"/><Relationship Id="rId48" Type="http://schemas.openxmlformats.org/officeDocument/2006/relationships/chart" Target="../charts/chart28.xml"/><Relationship Id="rId56" Type="http://schemas.openxmlformats.org/officeDocument/2006/relationships/chart" Target="../charts/chart36.xml"/><Relationship Id="rId64" Type="http://schemas.openxmlformats.org/officeDocument/2006/relationships/chart" Target="../charts/chart44.xml"/><Relationship Id="rId69" Type="http://schemas.openxmlformats.org/officeDocument/2006/relationships/chart" Target="../charts/chart49.xml"/><Relationship Id="rId77" Type="http://schemas.openxmlformats.org/officeDocument/2006/relationships/chart" Target="../charts/chart57.xml"/><Relationship Id="rId8" Type="http://schemas.openxmlformats.org/officeDocument/2006/relationships/chart" Target="../charts/chart7.xml"/><Relationship Id="rId51" Type="http://schemas.openxmlformats.org/officeDocument/2006/relationships/chart" Target="../charts/chart31.xml"/><Relationship Id="rId72" Type="http://schemas.openxmlformats.org/officeDocument/2006/relationships/chart" Target="../charts/chart52.xml"/><Relationship Id="rId3" Type="http://schemas.openxmlformats.org/officeDocument/2006/relationships/chart" Target="../charts/chart2.xml"/><Relationship Id="rId12" Type="http://schemas.openxmlformats.org/officeDocument/2006/relationships/chart" Target="../charts/chart11.xml"/><Relationship Id="rId17" Type="http://schemas.openxmlformats.org/officeDocument/2006/relationships/image" Target="../media/image4.png"/><Relationship Id="rId25" Type="http://schemas.openxmlformats.org/officeDocument/2006/relationships/image" Target="../media/image11.png"/><Relationship Id="rId33" Type="http://schemas.openxmlformats.org/officeDocument/2006/relationships/image" Target="../media/image17.png"/><Relationship Id="rId38" Type="http://schemas.openxmlformats.org/officeDocument/2006/relationships/chart" Target="../charts/chart18.xml"/><Relationship Id="rId46" Type="http://schemas.openxmlformats.org/officeDocument/2006/relationships/chart" Target="../charts/chart26.xml"/><Relationship Id="rId59" Type="http://schemas.openxmlformats.org/officeDocument/2006/relationships/chart" Target="../charts/chart39.xml"/><Relationship Id="rId67" Type="http://schemas.openxmlformats.org/officeDocument/2006/relationships/chart" Target="../charts/chart47.xml"/><Relationship Id="rId20" Type="http://schemas.openxmlformats.org/officeDocument/2006/relationships/image" Target="../media/image6.png"/><Relationship Id="rId41" Type="http://schemas.openxmlformats.org/officeDocument/2006/relationships/chart" Target="../charts/chart21.xml"/><Relationship Id="rId54" Type="http://schemas.openxmlformats.org/officeDocument/2006/relationships/chart" Target="../charts/chart34.xml"/><Relationship Id="rId62" Type="http://schemas.openxmlformats.org/officeDocument/2006/relationships/chart" Target="../charts/chart42.xml"/><Relationship Id="rId70" Type="http://schemas.openxmlformats.org/officeDocument/2006/relationships/chart" Target="../charts/chart50.xml"/><Relationship Id="rId75" Type="http://schemas.openxmlformats.org/officeDocument/2006/relationships/chart" Target="../charts/chart55.xml"/><Relationship Id="rId1" Type="http://schemas.openxmlformats.org/officeDocument/2006/relationships/hyperlink" Target="#INIDICE!A1"/><Relationship Id="rId6" Type="http://schemas.openxmlformats.org/officeDocument/2006/relationships/chart" Target="../charts/chart5.xml"/><Relationship Id="rId15" Type="http://schemas.openxmlformats.org/officeDocument/2006/relationships/chart" Target="../charts/chart14.xml"/><Relationship Id="rId23" Type="http://schemas.openxmlformats.org/officeDocument/2006/relationships/image" Target="../media/image9.png"/><Relationship Id="rId28" Type="http://schemas.openxmlformats.org/officeDocument/2006/relationships/image" Target="../media/image14.png"/><Relationship Id="rId36" Type="http://schemas.openxmlformats.org/officeDocument/2006/relationships/image" Target="../media/image20.png"/><Relationship Id="rId49" Type="http://schemas.openxmlformats.org/officeDocument/2006/relationships/chart" Target="../charts/chart29.xml"/><Relationship Id="rId57" Type="http://schemas.openxmlformats.org/officeDocument/2006/relationships/chart" Target="../charts/chart37.xml"/><Relationship Id="rId10" Type="http://schemas.openxmlformats.org/officeDocument/2006/relationships/chart" Target="../charts/chart9.xml"/><Relationship Id="rId31" Type="http://schemas.openxmlformats.org/officeDocument/2006/relationships/image" Target="../media/image15.png"/><Relationship Id="rId44" Type="http://schemas.openxmlformats.org/officeDocument/2006/relationships/chart" Target="../charts/chart24.xml"/><Relationship Id="rId52" Type="http://schemas.openxmlformats.org/officeDocument/2006/relationships/chart" Target="../charts/chart32.xml"/><Relationship Id="rId60" Type="http://schemas.openxmlformats.org/officeDocument/2006/relationships/chart" Target="../charts/chart40.xml"/><Relationship Id="rId65" Type="http://schemas.openxmlformats.org/officeDocument/2006/relationships/chart" Target="../charts/chart45.xml"/><Relationship Id="rId73" Type="http://schemas.openxmlformats.org/officeDocument/2006/relationships/chart" Target="../charts/chart53.xml"/><Relationship Id="rId78" Type="http://schemas.openxmlformats.org/officeDocument/2006/relationships/chart" Target="../charts/chart58.xml"/><Relationship Id="rId4" Type="http://schemas.openxmlformats.org/officeDocument/2006/relationships/chart" Target="../charts/chart3.xml"/><Relationship Id="rId9" Type="http://schemas.openxmlformats.org/officeDocument/2006/relationships/chart" Target="../charts/chart8.xml"/><Relationship Id="rId13" Type="http://schemas.openxmlformats.org/officeDocument/2006/relationships/chart" Target="../charts/chart12.xml"/><Relationship Id="rId18" Type="http://schemas.openxmlformats.org/officeDocument/2006/relationships/image" Target="../media/image2.png"/><Relationship Id="rId39" Type="http://schemas.openxmlformats.org/officeDocument/2006/relationships/chart" Target="../charts/chart19.xml"/><Relationship Id="rId34" Type="http://schemas.openxmlformats.org/officeDocument/2006/relationships/image" Target="../media/image18.png"/><Relationship Id="rId50" Type="http://schemas.openxmlformats.org/officeDocument/2006/relationships/chart" Target="../charts/chart30.xml"/><Relationship Id="rId55" Type="http://schemas.openxmlformats.org/officeDocument/2006/relationships/chart" Target="../charts/chart35.xml"/><Relationship Id="rId76" Type="http://schemas.openxmlformats.org/officeDocument/2006/relationships/chart" Target="../charts/chart56.xml"/><Relationship Id="rId7" Type="http://schemas.openxmlformats.org/officeDocument/2006/relationships/chart" Target="../charts/chart6.xml"/><Relationship Id="rId71" Type="http://schemas.openxmlformats.org/officeDocument/2006/relationships/chart" Target="../charts/chart51.xml"/><Relationship Id="rId2" Type="http://schemas.openxmlformats.org/officeDocument/2006/relationships/chart" Target="../charts/chart1.xml"/><Relationship Id="rId29" Type="http://schemas.openxmlformats.org/officeDocument/2006/relationships/chart" Target="../charts/chart16.xml"/></Relationships>
</file>

<file path=xl/drawings/_rels/drawing1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304799</xdr:colOff>
      <xdr:row>1</xdr:row>
      <xdr:rowOff>0</xdr:rowOff>
    </xdr:from>
    <xdr:to>
      <xdr:col>19</xdr:col>
      <xdr:colOff>371474</xdr:colOff>
      <xdr:row>33</xdr:row>
      <xdr:rowOff>111126</xdr:rowOff>
    </xdr:to>
    <xdr:sp macro="" textlink="">
      <xdr:nvSpPr>
        <xdr:cNvPr id="10" name="Rectángulo 8" descr="Indice">
          <a:extLst>
            <a:ext uri="{FF2B5EF4-FFF2-40B4-BE49-F238E27FC236}">
              <a16:creationId xmlns:a16="http://schemas.microsoft.com/office/drawing/2014/main" id="{071FD518-B5E8-485B-A0DA-0CA2215E2BB4}"/>
            </a:ext>
          </a:extLst>
        </xdr:cNvPr>
        <xdr:cNvSpPr/>
      </xdr:nvSpPr>
      <xdr:spPr>
        <a:xfrm>
          <a:off x="1066799" y="1133475"/>
          <a:ext cx="13782675" cy="6207126"/>
        </a:xfrm>
        <a:prstGeom prst="rect">
          <a:avLst/>
        </a:prstGeom>
        <a:ln>
          <a:solidFill>
            <a:schemeClr val="accent1"/>
          </a:solidFill>
        </a:ln>
        <a:scene3d>
          <a:camera prst="orthographicFront"/>
          <a:lightRig rig="threePt" dir="t"/>
        </a:scene3d>
        <a:sp3d>
          <a:bevelT prst="angle"/>
        </a:sp3d>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endParaRPr lang="es-CO"/>
        </a:p>
      </xdr:txBody>
    </xdr:sp>
    <xdr:clientData/>
  </xdr:twoCellAnchor>
  <xdr:twoCellAnchor>
    <xdr:from>
      <xdr:col>2</xdr:col>
      <xdr:colOff>66675</xdr:colOff>
      <xdr:row>1</xdr:row>
      <xdr:rowOff>152400</xdr:rowOff>
    </xdr:from>
    <xdr:to>
      <xdr:col>5</xdr:col>
      <xdr:colOff>361950</xdr:colOff>
      <xdr:row>31</xdr:row>
      <xdr:rowOff>104775</xdr:rowOff>
    </xdr:to>
    <xdr:sp macro="" textlink="">
      <xdr:nvSpPr>
        <xdr:cNvPr id="20" name="Rectángulo 19" descr="Indice">
          <a:extLst>
            <a:ext uri="{FF2B5EF4-FFF2-40B4-BE49-F238E27FC236}">
              <a16:creationId xmlns:a16="http://schemas.microsoft.com/office/drawing/2014/main" id="{07FCF23D-49F7-4151-B9A5-CFA91ABA7B42}"/>
            </a:ext>
          </a:extLst>
        </xdr:cNvPr>
        <xdr:cNvSpPr/>
      </xdr:nvSpPr>
      <xdr:spPr>
        <a:xfrm>
          <a:off x="1590675" y="1485900"/>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2</xdr:col>
      <xdr:colOff>76200</xdr:colOff>
      <xdr:row>8</xdr:row>
      <xdr:rowOff>19050</xdr:rowOff>
    </xdr:from>
    <xdr:to>
      <xdr:col>5</xdr:col>
      <xdr:colOff>352425</xdr:colOff>
      <xdr:row>12</xdr:row>
      <xdr:rowOff>28575</xdr:rowOff>
    </xdr:to>
    <xdr:sp macro="" textlink="">
      <xdr:nvSpPr>
        <xdr:cNvPr id="5" name="Rectángulo redondeado 4">
          <a:hlinkClick xmlns:r="http://schemas.openxmlformats.org/officeDocument/2006/relationships" r:id="rId1"/>
          <a:extLst>
            <a:ext uri="{FF2B5EF4-FFF2-40B4-BE49-F238E27FC236}">
              <a16:creationId xmlns:a16="http://schemas.microsoft.com/office/drawing/2014/main" id="{71B09907-5DB4-46C2-A891-6159C1D6A37A}"/>
            </a:ext>
          </a:extLst>
        </xdr:cNvPr>
        <xdr:cNvSpPr/>
      </xdr:nvSpPr>
      <xdr:spPr>
        <a:xfrm>
          <a:off x="1600200" y="2686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marL="0" indent="0" algn="ctr"/>
          <a:r>
            <a:rPr lang="es-CO" sz="1400">
              <a:solidFill>
                <a:schemeClr val="dk1"/>
              </a:solidFill>
              <a:latin typeface="+mn-lt"/>
              <a:ea typeface="+mn-ea"/>
              <a:cs typeface="+mn-cs"/>
            </a:rPr>
            <a:t>PRIORIDADES ASPECTOS CRÍTICOS </a:t>
          </a:r>
        </a:p>
      </xdr:txBody>
    </xdr:sp>
    <xdr:clientData/>
  </xdr:twoCellAnchor>
  <xdr:twoCellAnchor>
    <xdr:from>
      <xdr:col>2</xdr:col>
      <xdr:colOff>76200</xdr:colOff>
      <xdr:row>14</xdr:row>
      <xdr:rowOff>19050</xdr:rowOff>
    </xdr:from>
    <xdr:to>
      <xdr:col>5</xdr:col>
      <xdr:colOff>352425</xdr:colOff>
      <xdr:row>18</xdr:row>
      <xdr:rowOff>28575</xdr:rowOff>
    </xdr:to>
    <xdr:sp macro="" textlink="">
      <xdr:nvSpPr>
        <xdr:cNvPr id="6" name="Rectángulo redondeado 5">
          <a:hlinkClick xmlns:r="http://schemas.openxmlformats.org/officeDocument/2006/relationships" r:id="rId2"/>
          <a:extLst>
            <a:ext uri="{FF2B5EF4-FFF2-40B4-BE49-F238E27FC236}">
              <a16:creationId xmlns:a16="http://schemas.microsoft.com/office/drawing/2014/main" id="{C4CDBD34-FCEE-40B2-84CE-DBDCE9271DA0}"/>
            </a:ext>
          </a:extLst>
        </xdr:cNvPr>
        <xdr:cNvSpPr/>
      </xdr:nvSpPr>
      <xdr:spPr>
        <a:xfrm>
          <a:off x="1600200" y="3829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marL="0" indent="0" algn="ctr"/>
          <a:r>
            <a:rPr lang="es-CO" sz="1400">
              <a:solidFill>
                <a:schemeClr val="dk1"/>
              </a:solidFill>
              <a:latin typeface="+mn-lt"/>
              <a:ea typeface="+mn-ea"/>
              <a:cs typeface="+mn-cs"/>
            </a:rPr>
            <a:t>SUMATORIA DE LA PRIORIZACIÓN</a:t>
          </a:r>
        </a:p>
      </xdr:txBody>
    </xdr:sp>
    <xdr:clientData/>
  </xdr:twoCellAnchor>
  <xdr:twoCellAnchor>
    <xdr:from>
      <xdr:col>2</xdr:col>
      <xdr:colOff>76200</xdr:colOff>
      <xdr:row>20</xdr:row>
      <xdr:rowOff>66675</xdr:rowOff>
    </xdr:from>
    <xdr:to>
      <xdr:col>5</xdr:col>
      <xdr:colOff>352425</xdr:colOff>
      <xdr:row>24</xdr:row>
      <xdr:rowOff>76200</xdr:rowOff>
    </xdr:to>
    <xdr:sp macro="" textlink="">
      <xdr:nvSpPr>
        <xdr:cNvPr id="7" name="Rectángulo redondeado 6">
          <a:hlinkClick xmlns:r="http://schemas.openxmlformats.org/officeDocument/2006/relationships" r:id="rId3"/>
          <a:extLst>
            <a:ext uri="{FF2B5EF4-FFF2-40B4-BE49-F238E27FC236}">
              <a16:creationId xmlns:a16="http://schemas.microsoft.com/office/drawing/2014/main" id="{30537D94-A883-417D-8C90-7698626467C3}"/>
            </a:ext>
          </a:extLst>
        </xdr:cNvPr>
        <xdr:cNvSpPr/>
      </xdr:nvSpPr>
      <xdr:spPr>
        <a:xfrm>
          <a:off x="1600200" y="50196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ORDEN DE LA PRIORIZACIÓN</a:t>
          </a:r>
        </a:p>
      </xdr:txBody>
    </xdr:sp>
    <xdr:clientData/>
  </xdr:twoCellAnchor>
  <xdr:twoCellAnchor>
    <xdr:from>
      <xdr:col>2</xdr:col>
      <xdr:colOff>76200</xdr:colOff>
      <xdr:row>26</xdr:row>
      <xdr:rowOff>95250</xdr:rowOff>
    </xdr:from>
    <xdr:to>
      <xdr:col>5</xdr:col>
      <xdr:colOff>352425</xdr:colOff>
      <xdr:row>30</xdr:row>
      <xdr:rowOff>104775</xdr:rowOff>
    </xdr:to>
    <xdr:sp macro="" textlink="">
      <xdr:nvSpPr>
        <xdr:cNvPr id="8" name="Rectángulo redondeado 7">
          <a:hlinkClick xmlns:r="http://schemas.openxmlformats.org/officeDocument/2006/relationships" r:id="rId4"/>
          <a:extLst>
            <a:ext uri="{FF2B5EF4-FFF2-40B4-BE49-F238E27FC236}">
              <a16:creationId xmlns:a16="http://schemas.microsoft.com/office/drawing/2014/main" id="{6D741623-525C-4742-BBBA-5C40EF96EA64}"/>
            </a:ext>
          </a:extLst>
        </xdr:cNvPr>
        <xdr:cNvSpPr/>
      </xdr:nvSpPr>
      <xdr:spPr>
        <a:xfrm>
          <a:off x="1600200" y="61912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OBJETIVOS</a:t>
          </a:r>
          <a:r>
            <a:rPr lang="es-CO" sz="1100"/>
            <a:t> </a:t>
          </a:r>
        </a:p>
      </xdr:txBody>
    </xdr:sp>
    <xdr:clientData/>
  </xdr:twoCellAnchor>
  <xdr:twoCellAnchor>
    <xdr:from>
      <xdr:col>2</xdr:col>
      <xdr:colOff>76200</xdr:colOff>
      <xdr:row>2</xdr:row>
      <xdr:rowOff>9525</xdr:rowOff>
    </xdr:from>
    <xdr:to>
      <xdr:col>5</xdr:col>
      <xdr:colOff>352425</xdr:colOff>
      <xdr:row>6</xdr:row>
      <xdr:rowOff>19050</xdr:rowOff>
    </xdr:to>
    <xdr:sp macro="" textlink="">
      <xdr:nvSpPr>
        <xdr:cNvPr id="4" name="Rectángulo redondeado 3">
          <a:hlinkClick xmlns:r="http://schemas.openxmlformats.org/officeDocument/2006/relationships" r:id="rId5"/>
          <a:extLst>
            <a:ext uri="{FF2B5EF4-FFF2-40B4-BE49-F238E27FC236}">
              <a16:creationId xmlns:a16="http://schemas.microsoft.com/office/drawing/2014/main" id="{F47530CF-D748-40DC-AE14-8C2AD2082C45}"/>
            </a:ext>
          </a:extLst>
        </xdr:cNvPr>
        <xdr:cNvSpPr/>
      </xdr:nvSpPr>
      <xdr:spPr>
        <a:xfrm>
          <a:off x="1600200" y="1533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t>IDENTIFICACIÓN ASPECTOS CRÍTICOS </a:t>
          </a:r>
        </a:p>
      </xdr:txBody>
    </xdr:sp>
    <xdr:clientData/>
  </xdr:twoCellAnchor>
  <xdr:twoCellAnchor>
    <xdr:from>
      <xdr:col>8</xdr:col>
      <xdr:colOff>704850</xdr:colOff>
      <xdr:row>1</xdr:row>
      <xdr:rowOff>123825</xdr:rowOff>
    </xdr:from>
    <xdr:to>
      <xdr:col>12</xdr:col>
      <xdr:colOff>238125</xdr:colOff>
      <xdr:row>31</xdr:row>
      <xdr:rowOff>76200</xdr:rowOff>
    </xdr:to>
    <xdr:sp macro="" textlink="">
      <xdr:nvSpPr>
        <xdr:cNvPr id="22" name="Rectángulo 21">
          <a:extLst>
            <a:ext uri="{FF2B5EF4-FFF2-40B4-BE49-F238E27FC236}">
              <a16:creationId xmlns:a16="http://schemas.microsoft.com/office/drawing/2014/main" id="{3866413D-B645-478B-B7CB-4E3FF51E3C3B}"/>
            </a:ext>
            <a:ext uri="{C183D7F6-B498-43B3-948B-1728B52AA6E4}">
              <adec:decorative xmlns:adec="http://schemas.microsoft.com/office/drawing/2017/decorative" val="1"/>
            </a:ext>
          </a:extLst>
        </xdr:cNvPr>
        <xdr:cNvSpPr/>
      </xdr:nvSpPr>
      <xdr:spPr>
        <a:xfrm>
          <a:off x="6800850" y="1866900"/>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8</xdr:col>
      <xdr:colOff>714375</xdr:colOff>
      <xdr:row>8</xdr:row>
      <xdr:rowOff>19050</xdr:rowOff>
    </xdr:from>
    <xdr:to>
      <xdr:col>12</xdr:col>
      <xdr:colOff>228600</xdr:colOff>
      <xdr:row>12</xdr:row>
      <xdr:rowOff>28575</xdr:rowOff>
    </xdr:to>
    <xdr:sp macro="" textlink="">
      <xdr:nvSpPr>
        <xdr:cNvPr id="23" name="Rectángulo redondeado 22">
          <a:hlinkClick xmlns:r="http://schemas.openxmlformats.org/officeDocument/2006/relationships" r:id="rId6"/>
          <a:extLst>
            <a:ext uri="{FF2B5EF4-FFF2-40B4-BE49-F238E27FC236}">
              <a16:creationId xmlns:a16="http://schemas.microsoft.com/office/drawing/2014/main" id="{553D3377-5258-4CBB-B541-890E5DF7151F}"/>
            </a:ext>
          </a:extLst>
        </xdr:cNvPr>
        <xdr:cNvSpPr/>
      </xdr:nvSpPr>
      <xdr:spPr>
        <a:xfrm>
          <a:off x="6810375" y="30956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02</a:t>
          </a:r>
        </a:p>
      </xdr:txBody>
    </xdr:sp>
    <xdr:clientData/>
  </xdr:twoCellAnchor>
  <xdr:twoCellAnchor>
    <xdr:from>
      <xdr:col>8</xdr:col>
      <xdr:colOff>714375</xdr:colOff>
      <xdr:row>13</xdr:row>
      <xdr:rowOff>180975</xdr:rowOff>
    </xdr:from>
    <xdr:to>
      <xdr:col>12</xdr:col>
      <xdr:colOff>228600</xdr:colOff>
      <xdr:row>18</xdr:row>
      <xdr:rowOff>0</xdr:rowOff>
    </xdr:to>
    <xdr:sp macro="" textlink="">
      <xdr:nvSpPr>
        <xdr:cNvPr id="24" name="Rectángulo redondeado 23">
          <a:hlinkClick xmlns:r="http://schemas.openxmlformats.org/officeDocument/2006/relationships" r:id="rId7"/>
          <a:extLst>
            <a:ext uri="{FF2B5EF4-FFF2-40B4-BE49-F238E27FC236}">
              <a16:creationId xmlns:a16="http://schemas.microsoft.com/office/drawing/2014/main" id="{AA7B3551-F354-4ED1-99A4-E3386C2B65FB}"/>
            </a:ext>
          </a:extLst>
        </xdr:cNvPr>
        <xdr:cNvSpPr/>
      </xdr:nvSpPr>
      <xdr:spPr>
        <a:xfrm>
          <a:off x="6810375" y="4210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03</a:t>
          </a:r>
        </a:p>
      </xdr:txBody>
    </xdr:sp>
    <xdr:clientData/>
  </xdr:twoCellAnchor>
  <xdr:twoCellAnchor>
    <xdr:from>
      <xdr:col>8</xdr:col>
      <xdr:colOff>714375</xdr:colOff>
      <xdr:row>20</xdr:row>
      <xdr:rowOff>38100</xdr:rowOff>
    </xdr:from>
    <xdr:to>
      <xdr:col>12</xdr:col>
      <xdr:colOff>228600</xdr:colOff>
      <xdr:row>24</xdr:row>
      <xdr:rowOff>47625</xdr:rowOff>
    </xdr:to>
    <xdr:sp macro="" textlink="">
      <xdr:nvSpPr>
        <xdr:cNvPr id="25" name="Rectángulo redondeado 24">
          <a:hlinkClick xmlns:r="http://schemas.openxmlformats.org/officeDocument/2006/relationships" r:id="rId8"/>
          <a:extLst>
            <a:ext uri="{FF2B5EF4-FFF2-40B4-BE49-F238E27FC236}">
              <a16:creationId xmlns:a16="http://schemas.microsoft.com/office/drawing/2014/main" id="{6F463BD2-285C-4D1E-A2F4-99FABA8763D6}"/>
            </a:ext>
          </a:extLst>
        </xdr:cNvPr>
        <xdr:cNvSpPr/>
      </xdr:nvSpPr>
      <xdr:spPr>
        <a:xfrm>
          <a:off x="6810375" y="54006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04</a:t>
          </a:r>
        </a:p>
      </xdr:txBody>
    </xdr:sp>
    <xdr:clientData/>
  </xdr:twoCellAnchor>
  <xdr:twoCellAnchor>
    <xdr:from>
      <xdr:col>8</xdr:col>
      <xdr:colOff>714375</xdr:colOff>
      <xdr:row>26</xdr:row>
      <xdr:rowOff>66675</xdr:rowOff>
    </xdr:from>
    <xdr:to>
      <xdr:col>12</xdr:col>
      <xdr:colOff>228600</xdr:colOff>
      <xdr:row>30</xdr:row>
      <xdr:rowOff>76200</xdr:rowOff>
    </xdr:to>
    <xdr:sp macro="" textlink="">
      <xdr:nvSpPr>
        <xdr:cNvPr id="26" name="Rectángulo redondeado 25">
          <a:hlinkClick xmlns:r="http://schemas.openxmlformats.org/officeDocument/2006/relationships" r:id="rId9"/>
          <a:extLst>
            <a:ext uri="{FF2B5EF4-FFF2-40B4-BE49-F238E27FC236}">
              <a16:creationId xmlns:a16="http://schemas.microsoft.com/office/drawing/2014/main" id="{390F7A67-1680-4308-8459-31874F8226D5}"/>
            </a:ext>
          </a:extLst>
        </xdr:cNvPr>
        <xdr:cNvSpPr/>
      </xdr:nvSpPr>
      <xdr:spPr>
        <a:xfrm>
          <a:off x="6810375" y="65722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05</a:t>
          </a:r>
        </a:p>
      </xdr:txBody>
    </xdr:sp>
    <xdr:clientData/>
  </xdr:twoCellAnchor>
  <xdr:twoCellAnchor>
    <xdr:from>
      <xdr:col>8</xdr:col>
      <xdr:colOff>714375</xdr:colOff>
      <xdr:row>2</xdr:row>
      <xdr:rowOff>9525</xdr:rowOff>
    </xdr:from>
    <xdr:to>
      <xdr:col>12</xdr:col>
      <xdr:colOff>228600</xdr:colOff>
      <xdr:row>6</xdr:row>
      <xdr:rowOff>19050</xdr:rowOff>
    </xdr:to>
    <xdr:sp macro="" textlink="">
      <xdr:nvSpPr>
        <xdr:cNvPr id="27" name="Rectángulo redondeado 26">
          <a:hlinkClick xmlns:r="http://schemas.openxmlformats.org/officeDocument/2006/relationships" r:id="rId10"/>
          <a:extLst>
            <a:ext uri="{FF2B5EF4-FFF2-40B4-BE49-F238E27FC236}">
              <a16:creationId xmlns:a16="http://schemas.microsoft.com/office/drawing/2014/main" id="{E0C0FA62-CC4A-4A52-B355-68CE13D965CA}"/>
            </a:ext>
          </a:extLst>
        </xdr:cNvPr>
        <xdr:cNvSpPr/>
      </xdr:nvSpPr>
      <xdr:spPr>
        <a:xfrm>
          <a:off x="6810375" y="19431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01</a:t>
          </a:r>
        </a:p>
      </xdr:txBody>
    </xdr:sp>
    <xdr:clientData/>
  </xdr:twoCellAnchor>
  <xdr:twoCellAnchor>
    <xdr:from>
      <xdr:col>15</xdr:col>
      <xdr:colOff>371474</xdr:colOff>
      <xdr:row>1</xdr:row>
      <xdr:rowOff>142875</xdr:rowOff>
    </xdr:from>
    <xdr:to>
      <xdr:col>18</xdr:col>
      <xdr:colOff>666749</xdr:colOff>
      <xdr:row>31</xdr:row>
      <xdr:rowOff>95250</xdr:rowOff>
    </xdr:to>
    <xdr:sp macro="" textlink="">
      <xdr:nvSpPr>
        <xdr:cNvPr id="28" name="Rectángulo 27">
          <a:extLst>
            <a:ext uri="{FF2B5EF4-FFF2-40B4-BE49-F238E27FC236}">
              <a16:creationId xmlns:a16="http://schemas.microsoft.com/office/drawing/2014/main" id="{60A7E05E-1358-4E12-A793-405031DFC7E1}"/>
            </a:ext>
            <a:ext uri="{C183D7F6-B498-43B3-948B-1728B52AA6E4}">
              <adec:decorative xmlns:adec="http://schemas.microsoft.com/office/drawing/2017/decorative" val="1"/>
            </a:ext>
          </a:extLst>
        </xdr:cNvPr>
        <xdr:cNvSpPr/>
      </xdr:nvSpPr>
      <xdr:spPr>
        <a:xfrm>
          <a:off x="11801474" y="1476375"/>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15</xdr:col>
      <xdr:colOff>380999</xdr:colOff>
      <xdr:row>8</xdr:row>
      <xdr:rowOff>9525</xdr:rowOff>
    </xdr:from>
    <xdr:to>
      <xdr:col>18</xdr:col>
      <xdr:colOff>657224</xdr:colOff>
      <xdr:row>12</xdr:row>
      <xdr:rowOff>19050</xdr:rowOff>
    </xdr:to>
    <xdr:sp macro="" textlink="">
      <xdr:nvSpPr>
        <xdr:cNvPr id="29" name="Rectángulo redondeado 28">
          <a:hlinkClick xmlns:r="http://schemas.openxmlformats.org/officeDocument/2006/relationships" r:id="rId11"/>
          <a:extLst>
            <a:ext uri="{FF2B5EF4-FFF2-40B4-BE49-F238E27FC236}">
              <a16:creationId xmlns:a16="http://schemas.microsoft.com/office/drawing/2014/main" id="{547EC35E-4F8C-4EFB-B6EB-6FF230401E89}"/>
            </a:ext>
          </a:extLst>
        </xdr:cNvPr>
        <xdr:cNvSpPr/>
      </xdr:nvSpPr>
      <xdr:spPr>
        <a:xfrm>
          <a:off x="11810999" y="2930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07</a:t>
          </a:r>
        </a:p>
      </xdr:txBody>
    </xdr:sp>
    <xdr:clientData/>
  </xdr:twoCellAnchor>
  <xdr:twoCellAnchor>
    <xdr:from>
      <xdr:col>15</xdr:col>
      <xdr:colOff>380999</xdr:colOff>
      <xdr:row>14</xdr:row>
      <xdr:rowOff>9525</xdr:rowOff>
    </xdr:from>
    <xdr:to>
      <xdr:col>18</xdr:col>
      <xdr:colOff>657224</xdr:colOff>
      <xdr:row>18</xdr:row>
      <xdr:rowOff>19050</xdr:rowOff>
    </xdr:to>
    <xdr:sp macro="" textlink="">
      <xdr:nvSpPr>
        <xdr:cNvPr id="30" name="Rectángulo redondeado 29">
          <a:hlinkClick xmlns:r="http://schemas.openxmlformats.org/officeDocument/2006/relationships" r:id="rId12"/>
          <a:extLst>
            <a:ext uri="{FF2B5EF4-FFF2-40B4-BE49-F238E27FC236}">
              <a16:creationId xmlns:a16="http://schemas.microsoft.com/office/drawing/2014/main" id="{1B06D668-5DA5-4AE8-910E-F01DCB057751}"/>
            </a:ext>
          </a:extLst>
        </xdr:cNvPr>
        <xdr:cNvSpPr/>
      </xdr:nvSpPr>
      <xdr:spPr>
        <a:xfrm>
          <a:off x="11810999" y="4073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08</a:t>
          </a:r>
        </a:p>
      </xdr:txBody>
    </xdr:sp>
    <xdr:clientData/>
  </xdr:twoCellAnchor>
  <xdr:twoCellAnchor>
    <xdr:from>
      <xdr:col>15</xdr:col>
      <xdr:colOff>380999</xdr:colOff>
      <xdr:row>2</xdr:row>
      <xdr:rowOff>0</xdr:rowOff>
    </xdr:from>
    <xdr:to>
      <xdr:col>18</xdr:col>
      <xdr:colOff>657224</xdr:colOff>
      <xdr:row>6</xdr:row>
      <xdr:rowOff>9525</xdr:rowOff>
    </xdr:to>
    <xdr:sp macro="" textlink="">
      <xdr:nvSpPr>
        <xdr:cNvPr id="33" name="Rectángulo redondeado 32">
          <a:hlinkClick xmlns:r="http://schemas.openxmlformats.org/officeDocument/2006/relationships" r:id="rId13"/>
          <a:extLst>
            <a:ext uri="{FF2B5EF4-FFF2-40B4-BE49-F238E27FC236}">
              <a16:creationId xmlns:a16="http://schemas.microsoft.com/office/drawing/2014/main" id="{947603F4-4926-4C7B-BA2A-617FE9163E1A}"/>
            </a:ext>
          </a:extLst>
        </xdr:cNvPr>
        <xdr:cNvSpPr/>
      </xdr:nvSpPr>
      <xdr:spPr>
        <a:xfrm>
          <a:off x="11810999" y="17780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06</a:t>
          </a:r>
        </a:p>
      </xdr:txBody>
    </xdr:sp>
    <xdr:clientData/>
  </xdr:twoCellAnchor>
  <xdr:twoCellAnchor>
    <xdr:from>
      <xdr:col>15</xdr:col>
      <xdr:colOff>365125</xdr:colOff>
      <xdr:row>20</xdr:row>
      <xdr:rowOff>28575</xdr:rowOff>
    </xdr:from>
    <xdr:to>
      <xdr:col>18</xdr:col>
      <xdr:colOff>641350</xdr:colOff>
      <xdr:row>24</xdr:row>
      <xdr:rowOff>38100</xdr:rowOff>
    </xdr:to>
    <xdr:sp macro="" textlink="">
      <xdr:nvSpPr>
        <xdr:cNvPr id="34" name="Rectángulo redondeado 33">
          <a:hlinkClick xmlns:r="http://schemas.openxmlformats.org/officeDocument/2006/relationships" r:id="rId14"/>
          <a:extLst>
            <a:ext uri="{FF2B5EF4-FFF2-40B4-BE49-F238E27FC236}">
              <a16:creationId xmlns:a16="http://schemas.microsoft.com/office/drawing/2014/main" id="{85689205-F2AD-4CA0-9B89-7ADBB7DF82B0}"/>
            </a:ext>
          </a:extLst>
        </xdr:cNvPr>
        <xdr:cNvSpPr/>
      </xdr:nvSpPr>
      <xdr:spPr>
        <a:xfrm>
          <a:off x="11795125" y="52355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MAPA DE RUTA  PINAR </a:t>
          </a:r>
        </a:p>
      </xdr:txBody>
    </xdr:sp>
    <xdr:clientData/>
  </xdr:twoCellAnchor>
  <xdr:twoCellAnchor>
    <xdr:from>
      <xdr:col>15</xdr:col>
      <xdr:colOff>387350</xdr:colOff>
      <xdr:row>26</xdr:row>
      <xdr:rowOff>38100</xdr:rowOff>
    </xdr:from>
    <xdr:to>
      <xdr:col>18</xdr:col>
      <xdr:colOff>663575</xdr:colOff>
      <xdr:row>30</xdr:row>
      <xdr:rowOff>47625</xdr:rowOff>
    </xdr:to>
    <xdr:sp macro="" textlink="">
      <xdr:nvSpPr>
        <xdr:cNvPr id="35" name="Rectángulo redondeado 34">
          <a:hlinkClick xmlns:r="http://schemas.openxmlformats.org/officeDocument/2006/relationships" r:id="rId15"/>
          <a:extLst>
            <a:ext uri="{FF2B5EF4-FFF2-40B4-BE49-F238E27FC236}">
              <a16:creationId xmlns:a16="http://schemas.microsoft.com/office/drawing/2014/main" id="{05B25567-3CE9-4889-B62E-9A66C265C839}"/>
            </a:ext>
          </a:extLst>
        </xdr:cNvPr>
        <xdr:cNvSpPr/>
      </xdr:nvSpPr>
      <xdr:spPr>
        <a:xfrm>
          <a:off x="11817350" y="63881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HERRAMIENTA DE SEGUIMIENTO </a:t>
          </a:r>
        </a:p>
      </xdr:txBody>
    </xdr:sp>
    <xdr:clientData/>
  </xdr:twoCellAnchor>
  <xdr:twoCellAnchor editAs="oneCell">
    <xdr:from>
      <xdr:col>2</xdr:col>
      <xdr:colOff>300102</xdr:colOff>
      <xdr:row>0</xdr:row>
      <xdr:rowOff>117432</xdr:rowOff>
    </xdr:from>
    <xdr:to>
      <xdr:col>4</xdr:col>
      <xdr:colOff>388076</xdr:colOff>
      <xdr:row>0</xdr:row>
      <xdr:rowOff>926404</xdr:rowOff>
    </xdr:to>
    <xdr:pic>
      <xdr:nvPicPr>
        <xdr:cNvPr id="2" name="Imagen 1" descr="Logotipo marca Bogota">
          <a:extLst>
            <a:ext uri="{FF2B5EF4-FFF2-40B4-BE49-F238E27FC236}">
              <a16:creationId xmlns:a16="http://schemas.microsoft.com/office/drawing/2014/main" id="{5EA6514C-583C-44EC-A409-51C7AE662D3F}"/>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1813664" y="117432"/>
          <a:ext cx="1601535" cy="808972"/>
        </a:xfrm>
        <a:prstGeom prst="rect">
          <a:avLst/>
        </a:prstGeom>
      </xdr:spPr>
    </xdr:pic>
    <xdr:clientData/>
  </xdr:twoCellAnchor>
  <xdr:twoCellAnchor editAs="oneCell">
    <xdr:from>
      <xdr:col>5</xdr:col>
      <xdr:colOff>495823</xdr:colOff>
      <xdr:row>37</xdr:row>
      <xdr:rowOff>195719</xdr:rowOff>
    </xdr:from>
    <xdr:to>
      <xdr:col>15</xdr:col>
      <xdr:colOff>627390</xdr:colOff>
      <xdr:row>45</xdr:row>
      <xdr:rowOff>111899</xdr:rowOff>
    </xdr:to>
    <xdr:pic>
      <xdr:nvPicPr>
        <xdr:cNvPr id="3" name="Imagen 2" descr="Pie de Pagina con los datos de la Secretaría Distrital de Hacienda">
          <a:extLst>
            <a:ext uri="{FF2B5EF4-FFF2-40B4-BE49-F238E27FC236}">
              <a16:creationId xmlns:a16="http://schemas.microsoft.com/office/drawing/2014/main" id="{E7957043-5D85-456C-B849-D5C252A85449}"/>
            </a:ext>
          </a:extLst>
        </xdr:cNvPr>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4279727" y="8376781"/>
          <a:ext cx="7699375" cy="13830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2780229</xdr:colOff>
      <xdr:row>29</xdr:row>
      <xdr:rowOff>176052</xdr:rowOff>
    </xdr:from>
    <xdr:to>
      <xdr:col>3</xdr:col>
      <xdr:colOff>2802918</xdr:colOff>
      <xdr:row>29</xdr:row>
      <xdr:rowOff>849224</xdr:rowOff>
    </xdr:to>
    <xdr:pic>
      <xdr:nvPicPr>
        <xdr:cNvPr id="3065" name="Imagen 10" descr="Botón para Regresar al Indice">
          <a:hlinkClick xmlns:r="http://schemas.openxmlformats.org/officeDocument/2006/relationships" r:id="rId1"/>
          <a:extLst>
            <a:ext uri="{FF2B5EF4-FFF2-40B4-BE49-F238E27FC236}">
              <a16:creationId xmlns:a16="http://schemas.microsoft.com/office/drawing/2014/main" id="{CFAFA38F-0508-4EEA-83DF-0B96B4DACB6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257139" y="22426024"/>
          <a:ext cx="2933700" cy="6731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181939</xdr:colOff>
      <xdr:row>0</xdr:row>
      <xdr:rowOff>139129</xdr:rowOff>
    </xdr:from>
    <xdr:to>
      <xdr:col>3</xdr:col>
      <xdr:colOff>1783474</xdr:colOff>
      <xdr:row>0</xdr:row>
      <xdr:rowOff>948101</xdr:rowOff>
    </xdr:to>
    <xdr:pic>
      <xdr:nvPicPr>
        <xdr:cNvPr id="2" name="Imagen 1" descr="Logotipo marca Bogota">
          <a:extLst>
            <a:ext uri="{FF2B5EF4-FFF2-40B4-BE49-F238E27FC236}">
              <a16:creationId xmlns:a16="http://schemas.microsoft.com/office/drawing/2014/main" id="{2C12CFB5-6427-469B-9F42-16B0DE2AAD0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569860" y="139129"/>
          <a:ext cx="1601535" cy="808972"/>
        </a:xfrm>
        <a:prstGeom prst="rect">
          <a:avLst/>
        </a:prstGeom>
      </xdr:spPr>
    </xdr:pic>
    <xdr:clientData/>
  </xdr:twoCellAnchor>
  <xdr:twoCellAnchor editAs="oneCell">
    <xdr:from>
      <xdr:col>2</xdr:col>
      <xdr:colOff>171236</xdr:colOff>
      <xdr:row>31</xdr:row>
      <xdr:rowOff>192641</xdr:rowOff>
    </xdr:from>
    <xdr:to>
      <xdr:col>3</xdr:col>
      <xdr:colOff>4959600</xdr:colOff>
      <xdr:row>31</xdr:row>
      <xdr:rowOff>1575671</xdr:rowOff>
    </xdr:to>
    <xdr:pic>
      <xdr:nvPicPr>
        <xdr:cNvPr id="3" name="Imagen 2" descr="Pie de pagina con los datos de contacto de la Secretaria Distrital de Hacienda">
          <a:extLst>
            <a:ext uri="{FF2B5EF4-FFF2-40B4-BE49-F238E27FC236}">
              <a16:creationId xmlns:a16="http://schemas.microsoft.com/office/drawing/2014/main" id="{67D4EA03-1281-401E-96F9-CD751166DE6B}"/>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1648146" y="23577051"/>
          <a:ext cx="7699375" cy="138303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22</xdr:col>
      <xdr:colOff>675968</xdr:colOff>
      <xdr:row>64</xdr:row>
      <xdr:rowOff>430161</xdr:rowOff>
    </xdr:from>
    <xdr:to>
      <xdr:col>23</xdr:col>
      <xdr:colOff>1996562</xdr:colOff>
      <xdr:row>64</xdr:row>
      <xdr:rowOff>1293694</xdr:rowOff>
    </xdr:to>
    <xdr:pic>
      <xdr:nvPicPr>
        <xdr:cNvPr id="12" name="Imagen 10" descr="Boton para regresar al Indice">
          <a:hlinkClick xmlns:r="http://schemas.openxmlformats.org/officeDocument/2006/relationships" r:id="rId1"/>
          <a:extLst>
            <a:ext uri="{FF2B5EF4-FFF2-40B4-BE49-F238E27FC236}">
              <a16:creationId xmlns:a16="http://schemas.microsoft.com/office/drawing/2014/main" id="{DD61C536-8D81-4133-9B5D-31AA8A03F34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2401613" y="50697580"/>
          <a:ext cx="3763296" cy="8635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2087095</xdr:colOff>
      <xdr:row>0</xdr:row>
      <xdr:rowOff>294154</xdr:rowOff>
    </xdr:from>
    <xdr:to>
      <xdr:col>15</xdr:col>
      <xdr:colOff>2115110</xdr:colOff>
      <xdr:row>0</xdr:row>
      <xdr:rowOff>1404998</xdr:rowOff>
    </xdr:to>
    <xdr:pic>
      <xdr:nvPicPr>
        <xdr:cNvPr id="2" name="Imagen 1" descr="Logotipo marca Bogota">
          <a:extLst>
            <a:ext uri="{FF2B5EF4-FFF2-40B4-BE49-F238E27FC236}">
              <a16:creationId xmlns:a16="http://schemas.microsoft.com/office/drawing/2014/main" id="{71841B20-5801-456F-A944-E381C1E8DB6D}"/>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6950146" y="294154"/>
          <a:ext cx="2199155" cy="1110844"/>
        </a:xfrm>
        <a:prstGeom prst="rect">
          <a:avLst/>
        </a:prstGeom>
      </xdr:spPr>
    </xdr:pic>
    <xdr:clientData/>
  </xdr:twoCellAnchor>
  <xdr:twoCellAnchor editAs="oneCell">
    <xdr:from>
      <xdr:col>13</xdr:col>
      <xdr:colOff>2059081</xdr:colOff>
      <xdr:row>64</xdr:row>
      <xdr:rowOff>224117</xdr:rowOff>
    </xdr:from>
    <xdr:to>
      <xdr:col>17</xdr:col>
      <xdr:colOff>1073897</xdr:colOff>
      <xdr:row>64</xdr:row>
      <xdr:rowOff>1607147</xdr:rowOff>
    </xdr:to>
    <xdr:pic>
      <xdr:nvPicPr>
        <xdr:cNvPr id="3" name="Imagen 2" descr="Pie de pagina con los datos de contacto de la Secretaria Distrital de Hacienda">
          <a:extLst>
            <a:ext uri="{FF2B5EF4-FFF2-40B4-BE49-F238E27FC236}">
              <a16:creationId xmlns:a16="http://schemas.microsoft.com/office/drawing/2014/main" id="{A443ACA1-92EF-4F46-8B44-7017929213AB}"/>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24750993" y="50524521"/>
          <a:ext cx="7699375" cy="138303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3803650</xdr:colOff>
      <xdr:row>22</xdr:row>
      <xdr:rowOff>82550</xdr:rowOff>
    </xdr:from>
    <xdr:to>
      <xdr:col>2</xdr:col>
      <xdr:colOff>3984625</xdr:colOff>
      <xdr:row>22</xdr:row>
      <xdr:rowOff>920750</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F2E24416-84CD-49AD-A293-858BCA988AD3}"/>
            </a:ext>
          </a:extLst>
        </xdr:cNvPr>
        <xdr:cNvSpPr/>
      </xdr:nvSpPr>
      <xdr:spPr>
        <a:xfrm>
          <a:off x="4787900" y="28022550"/>
          <a:ext cx="4006850" cy="83820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ctr"/>
          <a:r>
            <a:rPr lang="es-CO" sz="4400" b="1"/>
            <a:t>REGRESAR</a:t>
          </a:r>
          <a:r>
            <a:rPr lang="es-CO" sz="1600"/>
            <a:t> </a:t>
          </a:r>
        </a:p>
      </xdr:txBody>
    </xdr:sp>
    <xdr:clientData/>
  </xdr:twoCellAnchor>
  <xdr:twoCellAnchor editAs="oneCell">
    <xdr:from>
      <xdr:col>2</xdr:col>
      <xdr:colOff>696232</xdr:colOff>
      <xdr:row>0</xdr:row>
      <xdr:rowOff>0</xdr:rowOff>
    </xdr:from>
    <xdr:to>
      <xdr:col>2</xdr:col>
      <xdr:colOff>3363232</xdr:colOff>
      <xdr:row>0</xdr:row>
      <xdr:rowOff>598714</xdr:rowOff>
    </xdr:to>
    <xdr:pic>
      <xdr:nvPicPr>
        <xdr:cNvPr id="6" name="Imagen 1" descr="Logotipo marca Bogota">
          <a:extLst>
            <a:ext uri="{FF2B5EF4-FFF2-40B4-BE49-F238E27FC236}">
              <a16:creationId xmlns:a16="http://schemas.microsoft.com/office/drawing/2014/main" id="{FEC284C7-A3B0-4D4E-8720-5EA3E721A15A}"/>
            </a:ext>
            <a:ext uri="{147F2762-F138-4A5C-976F-8EAC2B608ADB}">
              <a16:predDERef xmlns:a16="http://schemas.microsoft.com/office/drawing/2014/main" pred="{F2E24416-84CD-49AD-A293-858BCA988AD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513161" y="0"/>
          <a:ext cx="2667000" cy="598714"/>
        </a:xfrm>
        <a:prstGeom prst="rect">
          <a:avLst/>
        </a:prstGeom>
      </xdr:spPr>
    </xdr:pic>
    <xdr:clientData/>
  </xdr:twoCellAnchor>
  <xdr:twoCellAnchor editAs="oneCell">
    <xdr:from>
      <xdr:col>1</xdr:col>
      <xdr:colOff>1809750</xdr:colOff>
      <xdr:row>24</xdr:row>
      <xdr:rowOff>47625</xdr:rowOff>
    </xdr:from>
    <xdr:to>
      <xdr:col>3</xdr:col>
      <xdr:colOff>1031875</xdr:colOff>
      <xdr:row>25</xdr:row>
      <xdr:rowOff>1905</xdr:rowOff>
    </xdr:to>
    <xdr:pic>
      <xdr:nvPicPr>
        <xdr:cNvPr id="4" name="Imagen 3" descr="Pie de pagina con los datos de contacto de la Secretaria Distrital de Hacienda">
          <a:extLst>
            <a:ext uri="{FF2B5EF4-FFF2-40B4-BE49-F238E27FC236}">
              <a16:creationId xmlns:a16="http://schemas.microsoft.com/office/drawing/2014/main" id="{FD2C5CDC-1980-4782-BD0D-FAAE85FAE1F8}"/>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2794000" y="29241750"/>
          <a:ext cx="7699375" cy="138303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3</xdr:col>
      <xdr:colOff>593724</xdr:colOff>
      <xdr:row>24</xdr:row>
      <xdr:rowOff>301624</xdr:rowOff>
    </xdr:from>
    <xdr:to>
      <xdr:col>6</xdr:col>
      <xdr:colOff>190499</xdr:colOff>
      <xdr:row>24</xdr:row>
      <xdr:rowOff>1333499</xdr:rowOff>
    </xdr:to>
    <xdr:sp macro="" textlink="">
      <xdr:nvSpPr>
        <xdr:cNvPr id="8" name="Rectángulo redondeado 7">
          <a:hlinkClick xmlns:r="http://schemas.openxmlformats.org/officeDocument/2006/relationships" r:id="rId1"/>
          <a:extLst>
            <a:ext uri="{FF2B5EF4-FFF2-40B4-BE49-F238E27FC236}">
              <a16:creationId xmlns:a16="http://schemas.microsoft.com/office/drawing/2014/main" id="{89F60E58-00F8-46BC-9F87-3C2FEAFB5652}"/>
            </a:ext>
          </a:extLst>
        </xdr:cNvPr>
        <xdr:cNvSpPr/>
      </xdr:nvSpPr>
      <xdr:spPr>
        <a:xfrm>
          <a:off x="6594474" y="23225124"/>
          <a:ext cx="4454525" cy="103187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650875</xdr:colOff>
      <xdr:row>0</xdr:row>
      <xdr:rowOff>254000</xdr:rowOff>
    </xdr:from>
    <xdr:to>
      <xdr:col>5</xdr:col>
      <xdr:colOff>0</xdr:colOff>
      <xdr:row>0</xdr:row>
      <xdr:rowOff>1601162</xdr:rowOff>
    </xdr:to>
    <xdr:pic>
      <xdr:nvPicPr>
        <xdr:cNvPr id="2" name="Imagen 1" descr="Logotipo marca Bogota">
          <a:extLst>
            <a:ext uri="{FF2B5EF4-FFF2-40B4-BE49-F238E27FC236}">
              <a16:creationId xmlns:a16="http://schemas.microsoft.com/office/drawing/2014/main" id="{BF19770F-DC93-4CCD-BCAB-03A753F1962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51625" y="254000"/>
          <a:ext cx="2667000" cy="1347162"/>
        </a:xfrm>
        <a:prstGeom prst="rect">
          <a:avLst/>
        </a:prstGeom>
      </xdr:spPr>
    </xdr:pic>
    <xdr:clientData/>
  </xdr:twoCellAnchor>
  <xdr:twoCellAnchor editAs="oneCell">
    <xdr:from>
      <xdr:col>2</xdr:col>
      <xdr:colOff>3429000</xdr:colOff>
      <xdr:row>26</xdr:row>
      <xdr:rowOff>63500</xdr:rowOff>
    </xdr:from>
    <xdr:to>
      <xdr:col>6</xdr:col>
      <xdr:colOff>1428750</xdr:colOff>
      <xdr:row>26</xdr:row>
      <xdr:rowOff>1446530</xdr:rowOff>
    </xdr:to>
    <xdr:pic>
      <xdr:nvPicPr>
        <xdr:cNvPr id="3" name="Imagen 2" descr="Boton para regresar al Indice">
          <a:extLst>
            <a:ext uri="{FF2B5EF4-FFF2-40B4-BE49-F238E27FC236}">
              <a16:creationId xmlns:a16="http://schemas.microsoft.com/office/drawing/2014/main" id="{4A6E82DF-0F68-4D04-A747-EAD7FD5CC8AC}"/>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587875" y="24796750"/>
          <a:ext cx="7699375" cy="138303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2</xdr:col>
      <xdr:colOff>3028950</xdr:colOff>
      <xdr:row>28</xdr:row>
      <xdr:rowOff>119380</xdr:rowOff>
    </xdr:from>
    <xdr:to>
      <xdr:col>2</xdr:col>
      <xdr:colOff>6705600</xdr:colOff>
      <xdr:row>28</xdr:row>
      <xdr:rowOff>1016000</xdr:rowOff>
    </xdr:to>
    <xdr:sp macro="" textlink="">
      <xdr:nvSpPr>
        <xdr:cNvPr id="2" name="Rectángulo redondeado 1">
          <a:hlinkClick xmlns:r="http://schemas.openxmlformats.org/officeDocument/2006/relationships" r:id="rId1"/>
          <a:extLst>
            <a:ext uri="{FF2B5EF4-FFF2-40B4-BE49-F238E27FC236}">
              <a16:creationId xmlns:a16="http://schemas.microsoft.com/office/drawing/2014/main" id="{E20E765F-F2F5-46E3-9380-506F969B2C17}"/>
            </a:ext>
          </a:extLst>
        </xdr:cNvPr>
        <xdr:cNvSpPr/>
      </xdr:nvSpPr>
      <xdr:spPr>
        <a:xfrm>
          <a:off x="3727450" y="14241780"/>
          <a:ext cx="3676650" cy="89662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2</xdr:col>
      <xdr:colOff>3276600</xdr:colOff>
      <xdr:row>0</xdr:row>
      <xdr:rowOff>0</xdr:rowOff>
    </xdr:from>
    <xdr:to>
      <xdr:col>2</xdr:col>
      <xdr:colOff>5943600</xdr:colOff>
      <xdr:row>0</xdr:row>
      <xdr:rowOff>1347162</xdr:rowOff>
    </xdr:to>
    <xdr:pic>
      <xdr:nvPicPr>
        <xdr:cNvPr id="3" name="Imagen 2" descr="Logotipo marca Bogota">
          <a:extLst>
            <a:ext uri="{FF2B5EF4-FFF2-40B4-BE49-F238E27FC236}">
              <a16:creationId xmlns:a16="http://schemas.microsoft.com/office/drawing/2014/main" id="{F0B35791-736A-4AC2-BFEB-02872CE18CB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975100" y="0"/>
          <a:ext cx="2667000" cy="1347162"/>
        </a:xfrm>
        <a:prstGeom prst="rect">
          <a:avLst/>
        </a:prstGeom>
      </xdr:spPr>
    </xdr:pic>
    <xdr:clientData/>
  </xdr:twoCellAnchor>
  <xdr:twoCellAnchor editAs="oneCell">
    <xdr:from>
      <xdr:col>2</xdr:col>
      <xdr:colOff>863600</xdr:colOff>
      <xdr:row>30</xdr:row>
      <xdr:rowOff>12700</xdr:rowOff>
    </xdr:from>
    <xdr:to>
      <xdr:col>3</xdr:col>
      <xdr:colOff>1120775</xdr:colOff>
      <xdr:row>30</xdr:row>
      <xdr:rowOff>1395730</xdr:rowOff>
    </xdr:to>
    <xdr:pic>
      <xdr:nvPicPr>
        <xdr:cNvPr id="5" name="Imagen 4" descr="Pie de pagina con los datos de contacto de la Secretaria Distrital de Hacienda">
          <a:extLst>
            <a:ext uri="{FF2B5EF4-FFF2-40B4-BE49-F238E27FC236}">
              <a16:creationId xmlns:a16="http://schemas.microsoft.com/office/drawing/2014/main" id="{CE535DEE-2F3B-4FC0-9968-B1BDA016BA57}"/>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562100" y="15455900"/>
          <a:ext cx="7699375" cy="138303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6</xdr:col>
      <xdr:colOff>962138</xdr:colOff>
      <xdr:row>27</xdr:row>
      <xdr:rowOff>1078976</xdr:rowOff>
    </xdr:from>
    <xdr:to>
      <xdr:col>8</xdr:col>
      <xdr:colOff>1138850</xdr:colOff>
      <xdr:row>28</xdr:row>
      <xdr:rowOff>235087</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7DEA322C-B71E-4389-AF4A-93B303ABD60B}"/>
            </a:ext>
          </a:extLst>
        </xdr:cNvPr>
        <xdr:cNvSpPr/>
      </xdr:nvSpPr>
      <xdr:spPr>
        <a:xfrm>
          <a:off x="10693513" y="13334476"/>
          <a:ext cx="2843712" cy="695986"/>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6</xdr:col>
      <xdr:colOff>972909</xdr:colOff>
      <xdr:row>25</xdr:row>
      <xdr:rowOff>10205</xdr:rowOff>
    </xdr:from>
    <xdr:to>
      <xdr:col>8</xdr:col>
      <xdr:colOff>1213653</xdr:colOff>
      <xdr:row>27</xdr:row>
      <xdr:rowOff>453378</xdr:rowOff>
    </xdr:to>
    <xdr:grpSp>
      <xdr:nvGrpSpPr>
        <xdr:cNvPr id="2" name="Grupo 1" descr="Convenciones: Color verde para actividades antiguas y Color Naranja para actividades nuevas">
          <a:extLst>
            <a:ext uri="{FF2B5EF4-FFF2-40B4-BE49-F238E27FC236}">
              <a16:creationId xmlns:a16="http://schemas.microsoft.com/office/drawing/2014/main" id="{BA9DE8E6-DE15-4D2F-8203-21B53D1ABA4B}"/>
            </a:ext>
          </a:extLst>
        </xdr:cNvPr>
        <xdr:cNvGrpSpPr/>
      </xdr:nvGrpSpPr>
      <xdr:grpSpPr>
        <a:xfrm>
          <a:off x="7529284" y="16583705"/>
          <a:ext cx="2196544" cy="824173"/>
          <a:chOff x="10644972" y="17982363"/>
          <a:chExt cx="2553957" cy="868763"/>
        </a:xfrm>
      </xdr:grpSpPr>
      <xdr:sp macro="" textlink="">
        <xdr:nvSpPr>
          <xdr:cNvPr id="12" name="Rectángulo 11">
            <a:extLst>
              <a:ext uri="{FF2B5EF4-FFF2-40B4-BE49-F238E27FC236}">
                <a16:creationId xmlns:a16="http://schemas.microsoft.com/office/drawing/2014/main" id="{96226B26-AD54-4440-819C-C8569C22A652}"/>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3" name="CuadroTexto 12">
            <a:extLst>
              <a:ext uri="{FF2B5EF4-FFF2-40B4-BE49-F238E27FC236}">
                <a16:creationId xmlns:a16="http://schemas.microsoft.com/office/drawing/2014/main" id="{4DDA8C70-698E-49D2-94B3-BEC8283040EC}"/>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4" name="CuadroTexto 13">
            <a:extLst>
              <a:ext uri="{FF2B5EF4-FFF2-40B4-BE49-F238E27FC236}">
                <a16:creationId xmlns:a16="http://schemas.microsoft.com/office/drawing/2014/main" id="{C136E2F0-0054-45BA-80F5-98C34512763C}"/>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5" name="CuadroTexto 14">
            <a:extLst>
              <a:ext uri="{FF2B5EF4-FFF2-40B4-BE49-F238E27FC236}">
                <a16:creationId xmlns:a16="http://schemas.microsoft.com/office/drawing/2014/main" id="{7BA114D2-1B82-49C6-BB73-DE564129279F}"/>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6" name="Rectángulo 15">
            <a:extLst>
              <a:ext uri="{FF2B5EF4-FFF2-40B4-BE49-F238E27FC236}">
                <a16:creationId xmlns:a16="http://schemas.microsoft.com/office/drawing/2014/main" id="{51587B6A-E04E-49B3-B2B0-44A68550996C}"/>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7" name="Rectángulo 16">
            <a:extLst>
              <a:ext uri="{FF2B5EF4-FFF2-40B4-BE49-F238E27FC236}">
                <a16:creationId xmlns:a16="http://schemas.microsoft.com/office/drawing/2014/main" id="{254B8599-47D5-4A70-AF76-8FC442991549}"/>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5</xdr:col>
      <xdr:colOff>821533</xdr:colOff>
      <xdr:row>31</xdr:row>
      <xdr:rowOff>107155</xdr:rowOff>
    </xdr:from>
    <xdr:to>
      <xdr:col>11</xdr:col>
      <xdr:colOff>1941565</xdr:colOff>
      <xdr:row>31</xdr:row>
      <xdr:rowOff>1490185</xdr:rowOff>
    </xdr:to>
    <xdr:pic>
      <xdr:nvPicPr>
        <xdr:cNvPr id="4" name="Imagen 3" descr="Pie de pagina con los datos de contacto de la Secretaria Distrital de Hacienda">
          <a:extLst>
            <a:ext uri="{FF2B5EF4-FFF2-40B4-BE49-F238E27FC236}">
              <a16:creationId xmlns:a16="http://schemas.microsoft.com/office/drawing/2014/main" id="{18554AE7-9324-405F-8D4B-3804874399EE}"/>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263064" y="15049499"/>
          <a:ext cx="7699375" cy="1383030"/>
        </a:xfrm>
        <a:prstGeom prst="rect">
          <a:avLst/>
        </a:prstGeom>
      </xdr:spPr>
    </xdr:pic>
    <xdr:clientData/>
  </xdr:twoCellAnchor>
  <xdr:twoCellAnchor editAs="oneCell">
    <xdr:from>
      <xdr:col>6</xdr:col>
      <xdr:colOff>321469</xdr:colOff>
      <xdr:row>0</xdr:row>
      <xdr:rowOff>0</xdr:rowOff>
    </xdr:from>
    <xdr:to>
      <xdr:col>8</xdr:col>
      <xdr:colOff>288926</xdr:colOff>
      <xdr:row>0</xdr:row>
      <xdr:rowOff>1139580</xdr:rowOff>
    </xdr:to>
    <xdr:pic>
      <xdr:nvPicPr>
        <xdr:cNvPr id="5" name="Imagen 4" descr="Logotipo marca Bogota">
          <a:extLst>
            <a:ext uri="{FF2B5EF4-FFF2-40B4-BE49-F238E27FC236}">
              <a16:creationId xmlns:a16="http://schemas.microsoft.com/office/drawing/2014/main" id="{56020061-985B-4EBF-90C7-649FFBC787F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0060782" y="0"/>
          <a:ext cx="2214562" cy="111862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6</xdr:col>
      <xdr:colOff>464344</xdr:colOff>
      <xdr:row>46</xdr:row>
      <xdr:rowOff>285750</xdr:rowOff>
    </xdr:from>
    <xdr:to>
      <xdr:col>8</xdr:col>
      <xdr:colOff>23814</xdr:colOff>
      <xdr:row>47</xdr:row>
      <xdr:rowOff>404812</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BCC77F54-0550-4C52-915E-A11CB2812E5C}"/>
            </a:ext>
          </a:extLst>
        </xdr:cNvPr>
        <xdr:cNvSpPr/>
      </xdr:nvSpPr>
      <xdr:spPr>
        <a:xfrm>
          <a:off x="10048875" y="15906750"/>
          <a:ext cx="2845595" cy="845343"/>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ctr"/>
          <a:r>
            <a:rPr lang="es-CO" sz="4400" b="1"/>
            <a:t>REGRESAR</a:t>
          </a:r>
          <a:r>
            <a:rPr lang="es-CO" sz="1100"/>
            <a:t> </a:t>
          </a:r>
        </a:p>
      </xdr:txBody>
    </xdr:sp>
    <xdr:clientData/>
  </xdr:twoCellAnchor>
  <xdr:twoCellAnchor>
    <xdr:from>
      <xdr:col>6</xdr:col>
      <xdr:colOff>709611</xdr:colOff>
      <xdr:row>44</xdr:row>
      <xdr:rowOff>833437</xdr:rowOff>
    </xdr:from>
    <xdr:to>
      <xdr:col>7</xdr:col>
      <xdr:colOff>894224</xdr:colOff>
      <xdr:row>45</xdr:row>
      <xdr:rowOff>835427</xdr:rowOff>
    </xdr:to>
    <xdr:grpSp>
      <xdr:nvGrpSpPr>
        <xdr:cNvPr id="20" name="Grupo 19" descr="Convenciones: Color verde para actividades antiguas y Color Naranja para actividades nuevas">
          <a:extLst>
            <a:ext uri="{FF2B5EF4-FFF2-40B4-BE49-F238E27FC236}">
              <a16:creationId xmlns:a16="http://schemas.microsoft.com/office/drawing/2014/main" id="{D7B6EC81-6EB3-4733-A981-63C3C5474DBE}"/>
            </a:ext>
          </a:extLst>
        </xdr:cNvPr>
        <xdr:cNvGrpSpPr/>
      </xdr:nvGrpSpPr>
      <xdr:grpSpPr>
        <a:xfrm>
          <a:off x="7186611" y="26773187"/>
          <a:ext cx="2121363" cy="875115"/>
          <a:chOff x="10644970" y="17982363"/>
          <a:chExt cx="2553957" cy="868765"/>
        </a:xfrm>
      </xdr:grpSpPr>
      <xdr:sp macro="" textlink="">
        <xdr:nvSpPr>
          <xdr:cNvPr id="21" name="Rectángulo 20">
            <a:extLst>
              <a:ext uri="{FF2B5EF4-FFF2-40B4-BE49-F238E27FC236}">
                <a16:creationId xmlns:a16="http://schemas.microsoft.com/office/drawing/2014/main" id="{1E773EA2-98DA-46DA-9DBC-8F050B969FD5}"/>
              </a:ext>
            </a:extLst>
          </xdr:cNvPr>
          <xdr:cNvSpPr/>
        </xdr:nvSpPr>
        <xdr:spPr>
          <a:xfrm>
            <a:off x="10644970" y="17982365"/>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2" name="CuadroTexto 21">
            <a:extLst>
              <a:ext uri="{FF2B5EF4-FFF2-40B4-BE49-F238E27FC236}">
                <a16:creationId xmlns:a16="http://schemas.microsoft.com/office/drawing/2014/main" id="{4AA79F21-8811-4599-8766-D117D16D8F10}"/>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3" name="CuadroTexto 22">
            <a:extLst>
              <a:ext uri="{FF2B5EF4-FFF2-40B4-BE49-F238E27FC236}">
                <a16:creationId xmlns:a16="http://schemas.microsoft.com/office/drawing/2014/main" id="{E9C6EA02-79DF-4C90-813F-2B579A802082}"/>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4" name="CuadroTexto 23">
            <a:extLst>
              <a:ext uri="{FF2B5EF4-FFF2-40B4-BE49-F238E27FC236}">
                <a16:creationId xmlns:a16="http://schemas.microsoft.com/office/drawing/2014/main" id="{BBD062EB-2D29-4123-A246-C4CAB5CC5471}"/>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5" name="Rectángulo 24">
            <a:extLst>
              <a:ext uri="{FF2B5EF4-FFF2-40B4-BE49-F238E27FC236}">
                <a16:creationId xmlns:a16="http://schemas.microsoft.com/office/drawing/2014/main" id="{6C3A0726-E11D-4801-8C6F-8DBC572C92E6}"/>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6" name="Rectángulo 25">
            <a:extLst>
              <a:ext uri="{FF2B5EF4-FFF2-40B4-BE49-F238E27FC236}">
                <a16:creationId xmlns:a16="http://schemas.microsoft.com/office/drawing/2014/main" id="{122F3F8B-A0C1-455F-B24A-BDF5EC320E5A}"/>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4</xdr:col>
      <xdr:colOff>845343</xdr:colOff>
      <xdr:row>1</xdr:row>
      <xdr:rowOff>23812</xdr:rowOff>
    </xdr:from>
    <xdr:to>
      <xdr:col>6</xdr:col>
      <xdr:colOff>1650841</xdr:colOff>
      <xdr:row>7</xdr:row>
      <xdr:rowOff>94624</xdr:rowOff>
    </xdr:to>
    <xdr:pic>
      <xdr:nvPicPr>
        <xdr:cNvPr id="2" name="Imagen 1" descr="Logotipo marca Bogota">
          <a:extLst>
            <a:ext uri="{FF2B5EF4-FFF2-40B4-BE49-F238E27FC236}">
              <a16:creationId xmlns:a16="http://schemas.microsoft.com/office/drawing/2014/main" id="{5BD439ED-36FC-4869-AAB4-0D35029C4F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67687" y="214312"/>
          <a:ext cx="2667000" cy="1347162"/>
        </a:xfrm>
        <a:prstGeom prst="rect">
          <a:avLst/>
        </a:prstGeom>
      </xdr:spPr>
    </xdr:pic>
    <xdr:clientData/>
  </xdr:twoCellAnchor>
  <xdr:twoCellAnchor editAs="oneCell">
    <xdr:from>
      <xdr:col>3</xdr:col>
      <xdr:colOff>1935956</xdr:colOff>
      <xdr:row>0</xdr:row>
      <xdr:rowOff>-6498431</xdr:rowOff>
    </xdr:from>
    <xdr:to>
      <xdr:col>9</xdr:col>
      <xdr:colOff>894490</xdr:colOff>
      <xdr:row>0</xdr:row>
      <xdr:rowOff>-5353528</xdr:rowOff>
    </xdr:to>
    <xdr:pic>
      <xdr:nvPicPr>
        <xdr:cNvPr id="4" name="Imagen 3" descr="Pie de pagina con los datos de contacto de la Secretaria Distrital de Hacienda">
          <a:extLst>
            <a:ext uri="{FF2B5EF4-FFF2-40B4-BE49-F238E27FC236}">
              <a16:creationId xmlns:a16="http://schemas.microsoft.com/office/drawing/2014/main" id="{B681B273-D5E5-451B-8293-D129D0FC292D}"/>
            </a:ext>
            <a:ext uri="{147F2762-F138-4A5C-976F-8EAC2B608ADB}">
              <a16:predDERef xmlns:a16="http://schemas.microsoft.com/office/drawing/2014/main" pred="{5BD439ED-36FC-4869-AAB4-0D35029C4F58}"/>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6765131" y="-6498431"/>
          <a:ext cx="7708834" cy="114490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6</xdr:col>
      <xdr:colOff>4685</xdr:colOff>
      <xdr:row>32</xdr:row>
      <xdr:rowOff>1238250</xdr:rowOff>
    </xdr:from>
    <xdr:to>
      <xdr:col>7</xdr:col>
      <xdr:colOff>761999</xdr:colOff>
      <xdr:row>33</xdr:row>
      <xdr:rowOff>638175</xdr:rowOff>
    </xdr:to>
    <xdr:sp macro="" textlink="">
      <xdr:nvSpPr>
        <xdr:cNvPr id="4" name="Rectángulo redondeado 3">
          <a:hlinkClick xmlns:r="http://schemas.openxmlformats.org/officeDocument/2006/relationships" r:id="rId1"/>
          <a:extLst>
            <a:ext uri="{FF2B5EF4-FFF2-40B4-BE49-F238E27FC236}">
              <a16:creationId xmlns:a16="http://schemas.microsoft.com/office/drawing/2014/main" id="{D0E29ED4-83A2-4596-99D9-4FB7515C21B4}"/>
            </a:ext>
          </a:extLst>
        </xdr:cNvPr>
        <xdr:cNvSpPr/>
      </xdr:nvSpPr>
      <xdr:spPr>
        <a:xfrm>
          <a:off x="7850904" y="11156156"/>
          <a:ext cx="2448001" cy="7334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3600" b="1"/>
            <a:t>REGRESAR</a:t>
          </a:r>
          <a:r>
            <a:rPr lang="es-CO" sz="1200"/>
            <a:t> </a:t>
          </a:r>
        </a:p>
      </xdr:txBody>
    </xdr:sp>
    <xdr:clientData/>
  </xdr:twoCellAnchor>
  <xdr:twoCellAnchor>
    <xdr:from>
      <xdr:col>5</xdr:col>
      <xdr:colOff>1285723</xdr:colOff>
      <xdr:row>31</xdr:row>
      <xdr:rowOff>5594</xdr:rowOff>
    </xdr:from>
    <xdr:to>
      <xdr:col>7</xdr:col>
      <xdr:colOff>741031</xdr:colOff>
      <xdr:row>32</xdr:row>
      <xdr:rowOff>645757</xdr:rowOff>
    </xdr:to>
    <xdr:grpSp>
      <xdr:nvGrpSpPr>
        <xdr:cNvPr id="7" name="Grupo 6" descr="Convenciones: Color verde para actividades antiguas y Color Naranja para actividades nuevas">
          <a:extLst>
            <a:ext uri="{FF2B5EF4-FFF2-40B4-BE49-F238E27FC236}">
              <a16:creationId xmlns:a16="http://schemas.microsoft.com/office/drawing/2014/main" id="{97A6F4AC-411B-4B03-B09A-6AB9D25F3AEC}"/>
            </a:ext>
          </a:extLst>
        </xdr:cNvPr>
        <xdr:cNvGrpSpPr/>
      </xdr:nvGrpSpPr>
      <xdr:grpSpPr>
        <a:xfrm>
          <a:off x="6810223" y="14340719"/>
          <a:ext cx="2439808" cy="830663"/>
          <a:chOff x="10644972" y="17982363"/>
          <a:chExt cx="2553957" cy="868763"/>
        </a:xfrm>
      </xdr:grpSpPr>
      <xdr:sp macro="" textlink="">
        <xdr:nvSpPr>
          <xdr:cNvPr id="8" name="Rectángulo 7">
            <a:extLst>
              <a:ext uri="{FF2B5EF4-FFF2-40B4-BE49-F238E27FC236}">
                <a16:creationId xmlns:a16="http://schemas.microsoft.com/office/drawing/2014/main" id="{3C976C82-CB89-4C69-8B05-142303A94976}"/>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9" name="CuadroTexto 8">
            <a:extLst>
              <a:ext uri="{FF2B5EF4-FFF2-40B4-BE49-F238E27FC236}">
                <a16:creationId xmlns:a16="http://schemas.microsoft.com/office/drawing/2014/main" id="{B30B526E-A9B8-435C-BA05-1969DD84F26A}"/>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0" name="CuadroTexto 9">
            <a:extLst>
              <a:ext uri="{FF2B5EF4-FFF2-40B4-BE49-F238E27FC236}">
                <a16:creationId xmlns:a16="http://schemas.microsoft.com/office/drawing/2014/main" id="{0DC8D81E-7863-4E12-8495-141CEF6BD12F}"/>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1" name="CuadroTexto 10">
            <a:extLst>
              <a:ext uri="{FF2B5EF4-FFF2-40B4-BE49-F238E27FC236}">
                <a16:creationId xmlns:a16="http://schemas.microsoft.com/office/drawing/2014/main" id="{4F1E48C1-CA74-4AE6-BE9B-0422FF81897D}"/>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2" name="Rectángulo 11">
            <a:extLst>
              <a:ext uri="{FF2B5EF4-FFF2-40B4-BE49-F238E27FC236}">
                <a16:creationId xmlns:a16="http://schemas.microsoft.com/office/drawing/2014/main" id="{3282ED77-8013-41C1-8A8B-9817BD8074FC}"/>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3" name="Rectángulo 12">
            <a:extLst>
              <a:ext uri="{FF2B5EF4-FFF2-40B4-BE49-F238E27FC236}">
                <a16:creationId xmlns:a16="http://schemas.microsoft.com/office/drawing/2014/main" id="{48CEE880-17AB-42F0-83BB-BF145BBE17F5}"/>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4</xdr:col>
      <xdr:colOff>1026583</xdr:colOff>
      <xdr:row>36</xdr:row>
      <xdr:rowOff>95250</xdr:rowOff>
    </xdr:from>
    <xdr:to>
      <xdr:col>9</xdr:col>
      <xdr:colOff>1789906</xdr:colOff>
      <xdr:row>43</xdr:row>
      <xdr:rowOff>148591</xdr:rowOff>
    </xdr:to>
    <xdr:pic>
      <xdr:nvPicPr>
        <xdr:cNvPr id="2" name="Imagen 1" descr="Pie de pagina con los datos de contacto de la Secretaria Distrital de Hacienda">
          <a:extLst>
            <a:ext uri="{FF2B5EF4-FFF2-40B4-BE49-F238E27FC236}">
              <a16:creationId xmlns:a16="http://schemas.microsoft.com/office/drawing/2014/main" id="{191E82B1-1908-49B7-8743-8B3DE3A176D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582833" y="12668250"/>
          <a:ext cx="7699375" cy="1383030"/>
        </a:xfrm>
        <a:prstGeom prst="rect">
          <a:avLst/>
        </a:prstGeom>
      </xdr:spPr>
    </xdr:pic>
    <xdr:clientData/>
  </xdr:twoCellAnchor>
  <xdr:twoCellAnchor editAs="oneCell">
    <xdr:from>
      <xdr:col>5</xdr:col>
      <xdr:colOff>867834</xdr:colOff>
      <xdr:row>1</xdr:row>
      <xdr:rowOff>10583</xdr:rowOff>
    </xdr:from>
    <xdr:to>
      <xdr:col>7</xdr:col>
      <xdr:colOff>757978</xdr:colOff>
      <xdr:row>8</xdr:row>
      <xdr:rowOff>33770</xdr:rowOff>
    </xdr:to>
    <xdr:pic>
      <xdr:nvPicPr>
        <xdr:cNvPr id="3" name="Imagen 2" descr="Logotipo marca Bogota">
          <a:extLst>
            <a:ext uri="{FF2B5EF4-FFF2-40B4-BE49-F238E27FC236}">
              <a16:creationId xmlns:a16="http://schemas.microsoft.com/office/drawing/2014/main" id="{1339E0E4-088C-4E22-B30E-113768A07C1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620001" y="201083"/>
          <a:ext cx="2667000" cy="134716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5</xdr:col>
      <xdr:colOff>1150258</xdr:colOff>
      <xdr:row>45</xdr:row>
      <xdr:rowOff>179614</xdr:rowOff>
    </xdr:from>
    <xdr:to>
      <xdr:col>8</xdr:col>
      <xdr:colOff>25858</xdr:colOff>
      <xdr:row>49</xdr:row>
      <xdr:rowOff>14968</xdr:rowOff>
    </xdr:to>
    <xdr:sp macro="" textlink="">
      <xdr:nvSpPr>
        <xdr:cNvPr id="2" name="Rectángulo redondeado 1">
          <a:hlinkClick xmlns:r="http://schemas.openxmlformats.org/officeDocument/2006/relationships" r:id="rId1"/>
          <a:extLst>
            <a:ext uri="{FF2B5EF4-FFF2-40B4-BE49-F238E27FC236}">
              <a16:creationId xmlns:a16="http://schemas.microsoft.com/office/drawing/2014/main" id="{089245F5-6B12-4605-B27F-E911D5EF6823}"/>
            </a:ext>
          </a:extLst>
        </xdr:cNvPr>
        <xdr:cNvSpPr/>
      </xdr:nvSpPr>
      <xdr:spPr>
        <a:xfrm>
          <a:off x="11027683" y="16248289"/>
          <a:ext cx="3638100" cy="597354"/>
        </a:xfrm>
        <a:prstGeom prst="roundRect">
          <a:avLst/>
        </a:prstGeom>
      </xdr:spPr>
      <xdr:style>
        <a:lnRef idx="1">
          <a:schemeClr val="accent5"/>
        </a:lnRef>
        <a:fillRef idx="2">
          <a:schemeClr val="accent5"/>
        </a:fillRef>
        <a:effectRef idx="1">
          <a:schemeClr val="accent5"/>
        </a:effectRef>
        <a:fontRef idx="minor">
          <a:schemeClr val="dk1"/>
        </a:fontRef>
      </xdr:style>
      <xdr:txBody>
        <a:bodyPr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CO" sz="4400" b="1"/>
            <a:t>REGRESAR</a:t>
          </a:r>
          <a:r>
            <a:rPr lang="es-CO" sz="1600"/>
            <a:t> </a:t>
          </a:r>
        </a:p>
      </xdr:txBody>
    </xdr:sp>
    <xdr:clientData/>
  </xdr:twoCellAnchor>
  <xdr:twoCellAnchor editAs="oneCell">
    <xdr:from>
      <xdr:col>4</xdr:col>
      <xdr:colOff>2381</xdr:colOff>
      <xdr:row>1</xdr:row>
      <xdr:rowOff>59531</xdr:rowOff>
    </xdr:from>
    <xdr:to>
      <xdr:col>6</xdr:col>
      <xdr:colOff>740568</xdr:colOff>
      <xdr:row>8</xdr:row>
      <xdr:rowOff>73193</xdr:rowOff>
    </xdr:to>
    <xdr:pic>
      <xdr:nvPicPr>
        <xdr:cNvPr id="3" name="Imagen 2" descr="Logotipo marca Bogota">
          <a:extLst>
            <a:ext uri="{FF2B5EF4-FFF2-40B4-BE49-F238E27FC236}">
              <a16:creationId xmlns:a16="http://schemas.microsoft.com/office/drawing/2014/main" id="{0E0575D8-DC9A-4AD7-A845-FCEE49129869}"/>
            </a:ext>
            <a:ext uri="{147F2762-F138-4A5C-976F-8EAC2B608ADB}">
              <a16:predDERef xmlns:a16="http://schemas.microsoft.com/office/drawing/2014/main" pred="{089245F5-6B12-4605-B27F-E911D5EF682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527256" y="250031"/>
          <a:ext cx="2671762" cy="1347162"/>
        </a:xfrm>
        <a:prstGeom prst="rect">
          <a:avLst/>
        </a:prstGeom>
      </xdr:spPr>
    </xdr:pic>
    <xdr:clientData/>
  </xdr:twoCellAnchor>
  <xdr:twoCellAnchor editAs="oneCell">
    <xdr:from>
      <xdr:col>3</xdr:col>
      <xdr:colOff>1774032</xdr:colOff>
      <xdr:row>51</xdr:row>
      <xdr:rowOff>171450</xdr:rowOff>
    </xdr:from>
    <xdr:to>
      <xdr:col>9</xdr:col>
      <xdr:colOff>1670844</xdr:colOff>
      <xdr:row>59</xdr:row>
      <xdr:rowOff>30480</xdr:rowOff>
    </xdr:to>
    <xdr:pic>
      <xdr:nvPicPr>
        <xdr:cNvPr id="4" name="Imagen 3" descr="Pie de pagina con los datos de contacto de la Secretaria Distrital de Hacienda">
          <a:extLst>
            <a:ext uri="{FF2B5EF4-FFF2-40B4-BE49-F238E27FC236}">
              <a16:creationId xmlns:a16="http://schemas.microsoft.com/office/drawing/2014/main" id="{23AF8EC4-80C7-48A3-8D22-222507B1F144}"/>
            </a:ext>
            <a:ext uri="{147F2762-F138-4A5C-976F-8EAC2B608ADB}">
              <a16:predDERef xmlns:a16="http://schemas.microsoft.com/office/drawing/2014/main" pred="{0E0575D8-DC9A-4AD7-A845-FCEE49129869}"/>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7203282" y="17383125"/>
          <a:ext cx="7694612" cy="138303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6</xdr:col>
      <xdr:colOff>1546295</xdr:colOff>
      <xdr:row>31</xdr:row>
      <xdr:rowOff>1324428</xdr:rowOff>
    </xdr:from>
    <xdr:to>
      <xdr:col>9</xdr:col>
      <xdr:colOff>80129</xdr:colOff>
      <xdr:row>31</xdr:row>
      <xdr:rowOff>1909535</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2AD17606-290B-4263-86DA-B79C875633C4}"/>
            </a:ext>
          </a:extLst>
        </xdr:cNvPr>
        <xdr:cNvSpPr/>
      </xdr:nvSpPr>
      <xdr:spPr>
        <a:xfrm>
          <a:off x="9315974" y="10577285"/>
          <a:ext cx="3024191" cy="585107"/>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7</xdr:col>
      <xdr:colOff>205241</xdr:colOff>
      <xdr:row>31</xdr:row>
      <xdr:rowOff>262693</xdr:rowOff>
    </xdr:from>
    <xdr:to>
      <xdr:col>8</xdr:col>
      <xdr:colOff>1613179</xdr:colOff>
      <xdr:row>31</xdr:row>
      <xdr:rowOff>1000881</xdr:rowOff>
    </xdr:to>
    <xdr:grpSp>
      <xdr:nvGrpSpPr>
        <xdr:cNvPr id="2" name="Grupo 1" descr="Convenciones: Color verde para actividades antiguas y Color Naranja para actividades nuevas">
          <a:extLst>
            <a:ext uri="{FF2B5EF4-FFF2-40B4-BE49-F238E27FC236}">
              <a16:creationId xmlns:a16="http://schemas.microsoft.com/office/drawing/2014/main" id="{F976F085-9D57-4C66-B784-0C660CFBF27B}"/>
            </a:ext>
          </a:extLst>
        </xdr:cNvPr>
        <xdr:cNvGrpSpPr/>
      </xdr:nvGrpSpPr>
      <xdr:grpSpPr>
        <a:xfrm>
          <a:off x="8650741" y="12248318"/>
          <a:ext cx="2119138" cy="738188"/>
          <a:chOff x="10644972" y="17982363"/>
          <a:chExt cx="2553957" cy="868763"/>
        </a:xfrm>
      </xdr:grpSpPr>
      <xdr:sp macro="" textlink="">
        <xdr:nvSpPr>
          <xdr:cNvPr id="4" name="Rectángulo 3">
            <a:extLst>
              <a:ext uri="{FF2B5EF4-FFF2-40B4-BE49-F238E27FC236}">
                <a16:creationId xmlns:a16="http://schemas.microsoft.com/office/drawing/2014/main" id="{0F158A17-AF36-5B81-C3E2-B19F5A378D3D}"/>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5" name="CuadroTexto 4">
            <a:extLst>
              <a:ext uri="{FF2B5EF4-FFF2-40B4-BE49-F238E27FC236}">
                <a16:creationId xmlns:a16="http://schemas.microsoft.com/office/drawing/2014/main" id="{8BF3DC25-9ABD-4FDE-C1D3-713295684126}"/>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6" name="CuadroTexto 5">
            <a:extLst>
              <a:ext uri="{FF2B5EF4-FFF2-40B4-BE49-F238E27FC236}">
                <a16:creationId xmlns:a16="http://schemas.microsoft.com/office/drawing/2014/main" id="{71CCE9E6-86B4-4755-01D7-4D7D4056CD80}"/>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7" name="CuadroTexto 6">
            <a:extLst>
              <a:ext uri="{FF2B5EF4-FFF2-40B4-BE49-F238E27FC236}">
                <a16:creationId xmlns:a16="http://schemas.microsoft.com/office/drawing/2014/main" id="{7507F9B0-73A7-D5BB-046E-9878446EFF14}"/>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8" name="Rectángulo 7">
            <a:extLst>
              <a:ext uri="{FF2B5EF4-FFF2-40B4-BE49-F238E27FC236}">
                <a16:creationId xmlns:a16="http://schemas.microsoft.com/office/drawing/2014/main" id="{7FC7B8B3-D109-7269-B1D2-47178C7C963E}"/>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9" name="Rectángulo 8">
            <a:extLst>
              <a:ext uri="{FF2B5EF4-FFF2-40B4-BE49-F238E27FC236}">
                <a16:creationId xmlns:a16="http://schemas.microsoft.com/office/drawing/2014/main" id="{145B83F8-7F93-6E7A-BC37-C5CF793A3C85}"/>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5</xdr:col>
      <xdr:colOff>680357</xdr:colOff>
      <xdr:row>0</xdr:row>
      <xdr:rowOff>136071</xdr:rowOff>
    </xdr:from>
    <xdr:to>
      <xdr:col>7</xdr:col>
      <xdr:colOff>771072</xdr:colOff>
      <xdr:row>8</xdr:row>
      <xdr:rowOff>16383</xdr:rowOff>
    </xdr:to>
    <xdr:pic>
      <xdr:nvPicPr>
        <xdr:cNvPr id="10" name="Imagen 9" descr="Logotipo marca Bogota">
          <a:extLst>
            <a:ext uri="{FF2B5EF4-FFF2-40B4-BE49-F238E27FC236}">
              <a16:creationId xmlns:a16="http://schemas.microsoft.com/office/drawing/2014/main" id="{E5DCE9F8-9C3F-4D0B-B50F-E0EA88DC1AA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225393" y="136071"/>
          <a:ext cx="2667000" cy="1347162"/>
        </a:xfrm>
        <a:prstGeom prst="rect">
          <a:avLst/>
        </a:prstGeom>
      </xdr:spPr>
    </xdr:pic>
    <xdr:clientData/>
  </xdr:twoCellAnchor>
  <xdr:twoCellAnchor editAs="oneCell">
    <xdr:from>
      <xdr:col>3</xdr:col>
      <xdr:colOff>1367517</xdr:colOff>
      <xdr:row>42</xdr:row>
      <xdr:rowOff>480331</xdr:rowOff>
    </xdr:from>
    <xdr:to>
      <xdr:col>10</xdr:col>
      <xdr:colOff>912222</xdr:colOff>
      <xdr:row>49</xdr:row>
      <xdr:rowOff>121645</xdr:rowOff>
    </xdr:to>
    <xdr:pic>
      <xdr:nvPicPr>
        <xdr:cNvPr id="12" name="Imagen 10" descr="Pie de pagina con los datos de contacto de la Secretaria Distrital de Hacienda">
          <a:extLst>
            <a:ext uri="{FF2B5EF4-FFF2-40B4-BE49-F238E27FC236}">
              <a16:creationId xmlns:a16="http://schemas.microsoft.com/office/drawing/2014/main" id="{3E6355B6-8F2E-46DB-AF2C-E43712C0A330}"/>
            </a:ext>
            <a:ext uri="{147F2762-F138-4A5C-976F-8EAC2B608ADB}">
              <a16:predDERef xmlns:a16="http://schemas.microsoft.com/office/drawing/2014/main" pred="{E5DCE9F8-9C3F-4D0B-B50F-E0EA88DC1AA2}"/>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5129892" y="18234931"/>
          <a:ext cx="7689033" cy="128913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6</xdr:col>
      <xdr:colOff>321468</xdr:colOff>
      <xdr:row>24</xdr:row>
      <xdr:rowOff>928687</xdr:rowOff>
    </xdr:from>
    <xdr:to>
      <xdr:col>7</xdr:col>
      <xdr:colOff>1071511</xdr:colOff>
      <xdr:row>25</xdr:row>
      <xdr:rowOff>317500</xdr:rowOff>
    </xdr:to>
    <xdr:sp macro="" textlink="">
      <xdr:nvSpPr>
        <xdr:cNvPr id="6" name="Rectángulo redondeado 5">
          <a:hlinkClick xmlns:r="http://schemas.openxmlformats.org/officeDocument/2006/relationships" r:id="rId1"/>
          <a:extLst>
            <a:ext uri="{FF2B5EF4-FFF2-40B4-BE49-F238E27FC236}">
              <a16:creationId xmlns:a16="http://schemas.microsoft.com/office/drawing/2014/main" id="{6E3EE4F9-42E0-4A80-BFA6-25868BA82A24}"/>
            </a:ext>
          </a:extLst>
        </xdr:cNvPr>
        <xdr:cNvSpPr/>
      </xdr:nvSpPr>
      <xdr:spPr>
        <a:xfrm>
          <a:off x="9644062" y="6881812"/>
          <a:ext cx="3369418" cy="734219"/>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6</xdr:col>
      <xdr:colOff>511969</xdr:colOff>
      <xdr:row>22</xdr:row>
      <xdr:rowOff>131250</xdr:rowOff>
    </xdr:from>
    <xdr:to>
      <xdr:col>7</xdr:col>
      <xdr:colOff>940852</xdr:colOff>
      <xdr:row>24</xdr:row>
      <xdr:rowOff>690562</xdr:rowOff>
    </xdr:to>
    <xdr:grpSp>
      <xdr:nvGrpSpPr>
        <xdr:cNvPr id="8" name="Grupo 7" descr="Convenciones: Color verde para actividades antiguas y Color Naranja para actividades nuevas">
          <a:extLst>
            <a:ext uri="{FF2B5EF4-FFF2-40B4-BE49-F238E27FC236}">
              <a16:creationId xmlns:a16="http://schemas.microsoft.com/office/drawing/2014/main" id="{8BAB1014-1D62-45E9-9091-1CEF654F584B}"/>
            </a:ext>
          </a:extLst>
        </xdr:cNvPr>
        <xdr:cNvGrpSpPr/>
      </xdr:nvGrpSpPr>
      <xdr:grpSpPr>
        <a:xfrm>
          <a:off x="7989094" y="5385875"/>
          <a:ext cx="1873508" cy="972062"/>
          <a:chOff x="10644972" y="17982363"/>
          <a:chExt cx="2553957" cy="868763"/>
        </a:xfrm>
      </xdr:grpSpPr>
      <xdr:sp macro="" textlink="">
        <xdr:nvSpPr>
          <xdr:cNvPr id="9" name="Rectángulo 8">
            <a:extLst>
              <a:ext uri="{FF2B5EF4-FFF2-40B4-BE49-F238E27FC236}">
                <a16:creationId xmlns:a16="http://schemas.microsoft.com/office/drawing/2014/main" id="{101EE8C9-B0EF-4CF2-9C47-520997D11B49}"/>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0" name="CuadroTexto 9">
            <a:extLst>
              <a:ext uri="{FF2B5EF4-FFF2-40B4-BE49-F238E27FC236}">
                <a16:creationId xmlns:a16="http://schemas.microsoft.com/office/drawing/2014/main" id="{D4E6D2A2-3579-47BD-A525-5B2B02FB53AF}"/>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1" name="CuadroTexto 10">
            <a:extLst>
              <a:ext uri="{FF2B5EF4-FFF2-40B4-BE49-F238E27FC236}">
                <a16:creationId xmlns:a16="http://schemas.microsoft.com/office/drawing/2014/main" id="{B800D4BE-7326-477D-928F-7075FE37E0EE}"/>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2" name="CuadroTexto 11">
            <a:extLst>
              <a:ext uri="{FF2B5EF4-FFF2-40B4-BE49-F238E27FC236}">
                <a16:creationId xmlns:a16="http://schemas.microsoft.com/office/drawing/2014/main" id="{9CD86B84-4FCA-4685-8E6C-02EA27A8B5C1}"/>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3" name="Rectángulo 12">
            <a:extLst>
              <a:ext uri="{FF2B5EF4-FFF2-40B4-BE49-F238E27FC236}">
                <a16:creationId xmlns:a16="http://schemas.microsoft.com/office/drawing/2014/main" id="{51B27653-21FF-4468-9B78-317852C5D8B5}"/>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4" name="Rectángulo 13">
            <a:extLst>
              <a:ext uri="{FF2B5EF4-FFF2-40B4-BE49-F238E27FC236}">
                <a16:creationId xmlns:a16="http://schemas.microsoft.com/office/drawing/2014/main" id="{941B2A32-49B5-4CF2-8AF1-7058465D23EE}"/>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5</xdr:col>
      <xdr:colOff>47625</xdr:colOff>
      <xdr:row>0</xdr:row>
      <xdr:rowOff>142875</xdr:rowOff>
    </xdr:from>
    <xdr:to>
      <xdr:col>7</xdr:col>
      <xdr:colOff>87314</xdr:colOff>
      <xdr:row>7</xdr:row>
      <xdr:rowOff>156537</xdr:rowOff>
    </xdr:to>
    <xdr:pic>
      <xdr:nvPicPr>
        <xdr:cNvPr id="2" name="Imagen 1" descr="Logotipo marca Bogota">
          <a:extLst>
            <a:ext uri="{FF2B5EF4-FFF2-40B4-BE49-F238E27FC236}">
              <a16:creationId xmlns:a16="http://schemas.microsoft.com/office/drawing/2014/main" id="{6C0BF8E2-DFA5-41E0-84AB-9CBAD6E7DA7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91500" y="142875"/>
          <a:ext cx="2667000" cy="1347162"/>
        </a:xfrm>
        <a:prstGeom prst="rect">
          <a:avLst/>
        </a:prstGeom>
      </xdr:spPr>
    </xdr:pic>
    <xdr:clientData/>
  </xdr:twoCellAnchor>
  <xdr:twoCellAnchor editAs="oneCell">
    <xdr:from>
      <xdr:col>4</xdr:col>
      <xdr:colOff>190500</xdr:colOff>
      <xdr:row>28</xdr:row>
      <xdr:rowOff>47625</xdr:rowOff>
    </xdr:from>
    <xdr:to>
      <xdr:col>9</xdr:col>
      <xdr:colOff>1015999</xdr:colOff>
      <xdr:row>35</xdr:row>
      <xdr:rowOff>97154</xdr:rowOff>
    </xdr:to>
    <xdr:pic>
      <xdr:nvPicPr>
        <xdr:cNvPr id="3" name="Imagen 2" descr="Pie de pagina con los datos de contacto de la Secretaria Distrital de Hacienda">
          <a:extLst>
            <a:ext uri="{FF2B5EF4-FFF2-40B4-BE49-F238E27FC236}">
              <a16:creationId xmlns:a16="http://schemas.microsoft.com/office/drawing/2014/main" id="{F51FEA77-4D85-4FEC-BCB2-D7489A2F9FDE}"/>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6985000" y="8239125"/>
          <a:ext cx="7699375" cy="138303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6</xdr:col>
      <xdr:colOff>1592752</xdr:colOff>
      <xdr:row>38</xdr:row>
      <xdr:rowOff>312964</xdr:rowOff>
    </xdr:from>
    <xdr:to>
      <xdr:col>8</xdr:col>
      <xdr:colOff>1910085</xdr:colOff>
      <xdr:row>38</xdr:row>
      <xdr:rowOff>960664</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9C266E74-3296-47CC-95E8-ACAC1DE387B9}"/>
            </a:ext>
          </a:extLst>
        </xdr:cNvPr>
        <xdr:cNvSpPr/>
      </xdr:nvSpPr>
      <xdr:spPr>
        <a:xfrm>
          <a:off x="10246895" y="15430500"/>
          <a:ext cx="3120404" cy="64770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7</xdr:col>
      <xdr:colOff>167583</xdr:colOff>
      <xdr:row>36</xdr:row>
      <xdr:rowOff>25783</xdr:rowOff>
    </xdr:from>
    <xdr:to>
      <xdr:col>8</xdr:col>
      <xdr:colOff>1658750</xdr:colOff>
      <xdr:row>38</xdr:row>
      <xdr:rowOff>172179</xdr:rowOff>
    </xdr:to>
    <xdr:grpSp>
      <xdr:nvGrpSpPr>
        <xdr:cNvPr id="17" name="Grupo 16" descr="Convenciones: Color verde para actividades antiguas y Color Naranja para actividades nuevas">
          <a:extLst>
            <a:ext uri="{FF2B5EF4-FFF2-40B4-BE49-F238E27FC236}">
              <a16:creationId xmlns:a16="http://schemas.microsoft.com/office/drawing/2014/main" id="{E12C62C7-64A8-4C10-9344-347DD4E55CC5}"/>
            </a:ext>
          </a:extLst>
        </xdr:cNvPr>
        <xdr:cNvGrpSpPr/>
      </xdr:nvGrpSpPr>
      <xdr:grpSpPr>
        <a:xfrm>
          <a:off x="7803458" y="19345658"/>
          <a:ext cx="2697667" cy="1448146"/>
          <a:chOff x="10644972" y="17982363"/>
          <a:chExt cx="2553957" cy="868763"/>
        </a:xfrm>
      </xdr:grpSpPr>
      <xdr:sp macro="" textlink="">
        <xdr:nvSpPr>
          <xdr:cNvPr id="18" name="Rectángulo 17">
            <a:extLst>
              <a:ext uri="{FF2B5EF4-FFF2-40B4-BE49-F238E27FC236}">
                <a16:creationId xmlns:a16="http://schemas.microsoft.com/office/drawing/2014/main" id="{045868DA-D934-4F40-BB3F-41FBE9103AAF}"/>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9" name="CuadroTexto 18">
            <a:extLst>
              <a:ext uri="{FF2B5EF4-FFF2-40B4-BE49-F238E27FC236}">
                <a16:creationId xmlns:a16="http://schemas.microsoft.com/office/drawing/2014/main" id="{C82CF5F5-E096-47DA-9F5F-818B78BC001D}"/>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0" name="CuadroTexto 19">
            <a:extLst>
              <a:ext uri="{FF2B5EF4-FFF2-40B4-BE49-F238E27FC236}">
                <a16:creationId xmlns:a16="http://schemas.microsoft.com/office/drawing/2014/main" id="{41958DB1-1BD8-4C2B-8F5C-516F1CE8D1CC}"/>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1" name="CuadroTexto 20">
            <a:extLst>
              <a:ext uri="{FF2B5EF4-FFF2-40B4-BE49-F238E27FC236}">
                <a16:creationId xmlns:a16="http://schemas.microsoft.com/office/drawing/2014/main" id="{DC854CC0-BB92-45F9-9D5B-4E061AB029FB}"/>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2" name="Rectángulo 21">
            <a:extLst>
              <a:ext uri="{FF2B5EF4-FFF2-40B4-BE49-F238E27FC236}">
                <a16:creationId xmlns:a16="http://schemas.microsoft.com/office/drawing/2014/main" id="{A74C8988-C83D-4BCA-88DD-9E26E515B6CE}"/>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3" name="Rectángulo 22">
            <a:extLst>
              <a:ext uri="{FF2B5EF4-FFF2-40B4-BE49-F238E27FC236}">
                <a16:creationId xmlns:a16="http://schemas.microsoft.com/office/drawing/2014/main" id="{D7E40728-1E16-4C25-9F23-6FE92F6BCE34}"/>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5</xdr:col>
      <xdr:colOff>0</xdr:colOff>
      <xdr:row>1</xdr:row>
      <xdr:rowOff>54429</xdr:rowOff>
    </xdr:from>
    <xdr:to>
      <xdr:col>7</xdr:col>
      <xdr:colOff>257818</xdr:colOff>
      <xdr:row>8</xdr:row>
      <xdr:rowOff>71901</xdr:rowOff>
    </xdr:to>
    <xdr:pic>
      <xdr:nvPicPr>
        <xdr:cNvPr id="2" name="Imagen 1" descr="Logotipo marca Bogota">
          <a:extLst>
            <a:ext uri="{FF2B5EF4-FFF2-40B4-BE49-F238E27FC236}">
              <a16:creationId xmlns:a16="http://schemas.microsoft.com/office/drawing/2014/main" id="{E27CF132-0447-4C09-8A21-720A0D797A4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456714" y="244929"/>
          <a:ext cx="2667000" cy="1347162"/>
        </a:xfrm>
        <a:prstGeom prst="rect">
          <a:avLst/>
        </a:prstGeom>
      </xdr:spPr>
    </xdr:pic>
    <xdr:clientData/>
  </xdr:twoCellAnchor>
  <xdr:twoCellAnchor editAs="oneCell">
    <xdr:from>
      <xdr:col>3</xdr:col>
      <xdr:colOff>1455964</xdr:colOff>
      <xdr:row>47</xdr:row>
      <xdr:rowOff>95250</xdr:rowOff>
    </xdr:from>
    <xdr:to>
      <xdr:col>9</xdr:col>
      <xdr:colOff>1225905</xdr:colOff>
      <xdr:row>54</xdr:row>
      <xdr:rowOff>148590</xdr:rowOff>
    </xdr:to>
    <xdr:pic>
      <xdr:nvPicPr>
        <xdr:cNvPr id="4" name="Imagen 3" descr="Pie de pagina con los datos de contacto de la Secretaria Distrital de Hacienda">
          <a:extLst>
            <a:ext uri="{FF2B5EF4-FFF2-40B4-BE49-F238E27FC236}">
              <a16:creationId xmlns:a16="http://schemas.microsoft.com/office/drawing/2014/main" id="{83FDBD4C-B574-4DB6-831C-CE2F93AB3E72}"/>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5715000" y="17879786"/>
          <a:ext cx="7699375" cy="138303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6</xdr:col>
      <xdr:colOff>169333</xdr:colOff>
      <xdr:row>25</xdr:row>
      <xdr:rowOff>95250</xdr:rowOff>
    </xdr:from>
    <xdr:to>
      <xdr:col>8</xdr:col>
      <xdr:colOff>60381</xdr:colOff>
      <xdr:row>26</xdr:row>
      <xdr:rowOff>201083</xdr:rowOff>
    </xdr:to>
    <xdr:sp macro="" textlink="">
      <xdr:nvSpPr>
        <xdr:cNvPr id="5" name="Rectángulo redondeado 4">
          <a:hlinkClick xmlns:r="http://schemas.openxmlformats.org/officeDocument/2006/relationships" r:id="rId1"/>
          <a:extLst>
            <a:ext uri="{FF2B5EF4-FFF2-40B4-BE49-F238E27FC236}">
              <a16:creationId xmlns:a16="http://schemas.microsoft.com/office/drawing/2014/main" id="{78C5CBFE-37C6-47D9-AA1A-AC96488D4418}"/>
            </a:ext>
          </a:extLst>
        </xdr:cNvPr>
        <xdr:cNvSpPr/>
      </xdr:nvSpPr>
      <xdr:spPr>
        <a:xfrm>
          <a:off x="9937750" y="10583333"/>
          <a:ext cx="2907298" cy="677333"/>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6</xdr:col>
      <xdr:colOff>506329</xdr:colOff>
      <xdr:row>19</xdr:row>
      <xdr:rowOff>120316</xdr:rowOff>
    </xdr:from>
    <xdr:to>
      <xdr:col>7</xdr:col>
      <xdr:colOff>933562</xdr:colOff>
      <xdr:row>24</xdr:row>
      <xdr:rowOff>50132</xdr:rowOff>
    </xdr:to>
    <xdr:grpSp>
      <xdr:nvGrpSpPr>
        <xdr:cNvPr id="19" name="Grupo 18" descr="Convenciones: Color verde para actividades antiguas y Color Naranja para actividades nuevas">
          <a:extLst>
            <a:ext uri="{FF2B5EF4-FFF2-40B4-BE49-F238E27FC236}">
              <a16:creationId xmlns:a16="http://schemas.microsoft.com/office/drawing/2014/main" id="{2E646B65-57D3-41FE-B97A-04A3E87EEA5A}"/>
            </a:ext>
          </a:extLst>
        </xdr:cNvPr>
        <xdr:cNvGrpSpPr/>
      </xdr:nvGrpSpPr>
      <xdr:grpSpPr>
        <a:xfrm>
          <a:off x="6729329" y="16217566"/>
          <a:ext cx="2363983" cy="882316"/>
          <a:chOff x="10644972" y="17982363"/>
          <a:chExt cx="2553957" cy="868763"/>
        </a:xfrm>
      </xdr:grpSpPr>
      <xdr:sp macro="" textlink="">
        <xdr:nvSpPr>
          <xdr:cNvPr id="20" name="Rectángulo 19">
            <a:extLst>
              <a:ext uri="{FF2B5EF4-FFF2-40B4-BE49-F238E27FC236}">
                <a16:creationId xmlns:a16="http://schemas.microsoft.com/office/drawing/2014/main" id="{E200BB42-F2F0-4D7A-997F-1D6920010D26}"/>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1" name="CuadroTexto 20">
            <a:extLst>
              <a:ext uri="{FF2B5EF4-FFF2-40B4-BE49-F238E27FC236}">
                <a16:creationId xmlns:a16="http://schemas.microsoft.com/office/drawing/2014/main" id="{349D186A-77CE-4CEE-9D39-B2F499A7369F}"/>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2" name="CuadroTexto 21">
            <a:extLst>
              <a:ext uri="{FF2B5EF4-FFF2-40B4-BE49-F238E27FC236}">
                <a16:creationId xmlns:a16="http://schemas.microsoft.com/office/drawing/2014/main" id="{4A05F87E-3D57-4AF0-8777-C46FDA3A1CFE}"/>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3" name="CuadroTexto 22">
            <a:extLst>
              <a:ext uri="{FF2B5EF4-FFF2-40B4-BE49-F238E27FC236}">
                <a16:creationId xmlns:a16="http://schemas.microsoft.com/office/drawing/2014/main" id="{47BD638B-F06D-432D-A03C-BD6FF3869FA6}"/>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4" name="Rectángulo 23">
            <a:extLst>
              <a:ext uri="{FF2B5EF4-FFF2-40B4-BE49-F238E27FC236}">
                <a16:creationId xmlns:a16="http://schemas.microsoft.com/office/drawing/2014/main" id="{F635DBCE-428A-44E1-B9CF-DE3D4A0A25AB}"/>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5" name="Rectángulo 24">
            <a:extLst>
              <a:ext uri="{FF2B5EF4-FFF2-40B4-BE49-F238E27FC236}">
                <a16:creationId xmlns:a16="http://schemas.microsoft.com/office/drawing/2014/main" id="{730CCCA0-EE78-4172-A803-0666DBF6B08D}"/>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4</xdr:col>
      <xdr:colOff>680357</xdr:colOff>
      <xdr:row>0</xdr:row>
      <xdr:rowOff>13608</xdr:rowOff>
    </xdr:from>
    <xdr:to>
      <xdr:col>6</xdr:col>
      <xdr:colOff>841491</xdr:colOff>
      <xdr:row>0</xdr:row>
      <xdr:rowOff>1214847</xdr:rowOff>
    </xdr:to>
    <xdr:pic>
      <xdr:nvPicPr>
        <xdr:cNvPr id="2" name="Imagen 1" descr="Logotipo marca Bogota">
          <a:extLst>
            <a:ext uri="{FF2B5EF4-FFF2-40B4-BE49-F238E27FC236}">
              <a16:creationId xmlns:a16="http://schemas.microsoft.com/office/drawing/2014/main" id="{620AAEE7-34AF-48BD-B471-6DD2E79FD23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864928" y="13608"/>
          <a:ext cx="2370571" cy="1197429"/>
        </a:xfrm>
        <a:prstGeom prst="rect">
          <a:avLst/>
        </a:prstGeom>
      </xdr:spPr>
    </xdr:pic>
    <xdr:clientData/>
  </xdr:twoCellAnchor>
  <xdr:twoCellAnchor editAs="oneCell">
    <xdr:from>
      <xdr:col>3</xdr:col>
      <xdr:colOff>802821</xdr:colOff>
      <xdr:row>29</xdr:row>
      <xdr:rowOff>108857</xdr:rowOff>
    </xdr:from>
    <xdr:to>
      <xdr:col>9</xdr:col>
      <xdr:colOff>438051</xdr:colOff>
      <xdr:row>37</xdr:row>
      <xdr:rowOff>271</xdr:rowOff>
    </xdr:to>
    <xdr:pic>
      <xdr:nvPicPr>
        <xdr:cNvPr id="3" name="Imagen 2" descr="Pie de pagina con los datos de contacto de la Secretaria Distrital de Hacienda">
          <a:extLst>
            <a:ext uri="{FF2B5EF4-FFF2-40B4-BE49-F238E27FC236}">
              <a16:creationId xmlns:a16="http://schemas.microsoft.com/office/drawing/2014/main" id="{23C04607-678E-43BE-8E56-31B875411834}"/>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5905500" y="12954000"/>
          <a:ext cx="7699375" cy="138303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2</xdr:col>
      <xdr:colOff>1670261</xdr:colOff>
      <xdr:row>81</xdr:row>
      <xdr:rowOff>237971</xdr:rowOff>
    </xdr:from>
    <xdr:to>
      <xdr:col>20</xdr:col>
      <xdr:colOff>311695</xdr:colOff>
      <xdr:row>81</xdr:row>
      <xdr:rowOff>918285</xdr:rowOff>
    </xdr:to>
    <xdr:sp macro="" textlink="">
      <xdr:nvSpPr>
        <xdr:cNvPr id="2" name="Rectángulo redondeado 1">
          <a:hlinkClick xmlns:r="http://schemas.openxmlformats.org/officeDocument/2006/relationships" r:id="rId1"/>
          <a:extLst>
            <a:ext uri="{FF2B5EF4-FFF2-40B4-BE49-F238E27FC236}">
              <a16:creationId xmlns:a16="http://schemas.microsoft.com/office/drawing/2014/main" id="{C929CC2E-EFF3-4A19-BC2C-61AE4FA2A348}"/>
            </a:ext>
          </a:extLst>
        </xdr:cNvPr>
        <xdr:cNvSpPr/>
      </xdr:nvSpPr>
      <xdr:spPr>
        <a:xfrm>
          <a:off x="5844452" y="56743633"/>
          <a:ext cx="10757794" cy="680314"/>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6</xdr:col>
      <xdr:colOff>27214</xdr:colOff>
      <xdr:row>83</xdr:row>
      <xdr:rowOff>326572</xdr:rowOff>
    </xdr:from>
    <xdr:to>
      <xdr:col>10</xdr:col>
      <xdr:colOff>189524</xdr:colOff>
      <xdr:row>83</xdr:row>
      <xdr:rowOff>1698172</xdr:rowOff>
    </xdr:to>
    <xdr:pic>
      <xdr:nvPicPr>
        <xdr:cNvPr id="4" name="Imagen 3" descr="Pie de pagina con los datos de contacto de la Secretaria Distrital de Hacienda">
          <a:extLst>
            <a:ext uri="{FF2B5EF4-FFF2-40B4-BE49-F238E27FC236}">
              <a16:creationId xmlns:a16="http://schemas.microsoft.com/office/drawing/2014/main" id="{2AFA88FF-D271-417B-8E76-EF3A3DF30B59}"/>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0967357" y="26357036"/>
          <a:ext cx="7699375" cy="1383030"/>
        </a:xfrm>
        <a:prstGeom prst="rect">
          <a:avLst/>
        </a:prstGeom>
      </xdr:spPr>
    </xdr:pic>
    <xdr:clientData/>
  </xdr:twoCellAnchor>
  <xdr:twoCellAnchor editAs="oneCell">
    <xdr:from>
      <xdr:col>5</xdr:col>
      <xdr:colOff>571500</xdr:colOff>
      <xdr:row>0</xdr:row>
      <xdr:rowOff>0</xdr:rowOff>
    </xdr:from>
    <xdr:to>
      <xdr:col>6</xdr:col>
      <xdr:colOff>2254181</xdr:colOff>
      <xdr:row>0</xdr:row>
      <xdr:rowOff>1189809</xdr:rowOff>
    </xdr:to>
    <xdr:pic>
      <xdr:nvPicPr>
        <xdr:cNvPr id="3" name="Imagen 2" descr="Logotipo marca Bogota">
          <a:extLst>
            <a:ext uri="{FF2B5EF4-FFF2-40B4-BE49-F238E27FC236}">
              <a16:creationId xmlns:a16="http://schemas.microsoft.com/office/drawing/2014/main" id="{305AAA9B-F7DC-4CFC-BA69-9C6C51E9FF5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0798969" y="0"/>
          <a:ext cx="2373243" cy="118980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26</xdr:col>
      <xdr:colOff>1035327</xdr:colOff>
      <xdr:row>37</xdr:row>
      <xdr:rowOff>172639</xdr:rowOff>
    </xdr:from>
    <xdr:to>
      <xdr:col>27</xdr:col>
      <xdr:colOff>1363068</xdr:colOff>
      <xdr:row>41</xdr:row>
      <xdr:rowOff>184702</xdr:rowOff>
    </xdr:to>
    <xdr:sp macro="" textlink="">
      <xdr:nvSpPr>
        <xdr:cNvPr id="2" name="Rectángulo redondeado 25">
          <a:hlinkClick xmlns:r="http://schemas.openxmlformats.org/officeDocument/2006/relationships" r:id="rId1"/>
          <a:extLst>
            <a:ext uri="{FF2B5EF4-FFF2-40B4-BE49-F238E27FC236}">
              <a16:creationId xmlns:a16="http://schemas.microsoft.com/office/drawing/2014/main" id="{A6DCA59F-4615-47D6-9BE6-3095C0AAB831}"/>
            </a:ext>
          </a:extLst>
        </xdr:cNvPr>
        <xdr:cNvSpPr/>
      </xdr:nvSpPr>
      <xdr:spPr>
        <a:xfrm>
          <a:off x="33944202" y="84373639"/>
          <a:ext cx="5042616" cy="774063"/>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25</xdr:col>
      <xdr:colOff>111959</xdr:colOff>
      <xdr:row>10</xdr:row>
      <xdr:rowOff>140702</xdr:rowOff>
    </xdr:from>
    <xdr:to>
      <xdr:col>25</xdr:col>
      <xdr:colOff>4528553</xdr:colOff>
      <xdr:row>10</xdr:row>
      <xdr:rowOff>2824079</xdr:rowOff>
    </xdr:to>
    <xdr:graphicFrame macro="">
      <xdr:nvGraphicFramePr>
        <xdr:cNvPr id="3" name="Gráfico 2" descr="Grafico Actualización de documentos del Sistema de Gestión de Calidad">
          <a:extLst>
            <a:ext uri="{FF2B5EF4-FFF2-40B4-BE49-F238E27FC236}">
              <a16:creationId xmlns:a16="http://schemas.microsoft.com/office/drawing/2014/main" id="{15534301-A811-476C-81E8-D2C24B0D2CB0}"/>
            </a:ext>
            <a:ext uri="{147F2762-F138-4A5C-976F-8EAC2B608ADB}">
              <a16:predDERef xmlns:a16="http://schemas.microsoft.com/office/drawing/2014/main" pred="{A6DCA59F-4615-47D6-9BE6-3095C0AAB8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25</xdr:col>
      <xdr:colOff>178801</xdr:colOff>
      <xdr:row>18</xdr:row>
      <xdr:rowOff>98927</xdr:rowOff>
    </xdr:from>
    <xdr:to>
      <xdr:col>25</xdr:col>
      <xdr:colOff>4595395</xdr:colOff>
      <xdr:row>18</xdr:row>
      <xdr:rowOff>2523289</xdr:rowOff>
    </xdr:to>
    <xdr:graphicFrame macro="">
      <xdr:nvGraphicFramePr>
        <xdr:cNvPr id="4" name="Gráfico 3" descr="Grafico de Prestamos documentales">
          <a:extLst>
            <a:ext uri="{FF2B5EF4-FFF2-40B4-BE49-F238E27FC236}">
              <a16:creationId xmlns:a16="http://schemas.microsoft.com/office/drawing/2014/main" id="{53F3FC05-8667-4F10-A1CB-D514F055B5E7}"/>
            </a:ext>
            <a:ext uri="{147F2762-F138-4A5C-976F-8EAC2B608ADB}">
              <a16:predDERef xmlns:a16="http://schemas.microsoft.com/office/drawing/2014/main" pred="{15534301-A811-476C-81E8-D2C24B0D2C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25</xdr:col>
      <xdr:colOff>162090</xdr:colOff>
      <xdr:row>19</xdr:row>
      <xdr:rowOff>116974</xdr:rowOff>
    </xdr:from>
    <xdr:to>
      <xdr:col>25</xdr:col>
      <xdr:colOff>4612105</xdr:colOff>
      <xdr:row>19</xdr:row>
      <xdr:rowOff>2590132</xdr:rowOff>
    </xdr:to>
    <xdr:graphicFrame macro="">
      <xdr:nvGraphicFramePr>
        <xdr:cNvPr id="5" name="Gráfico 4" descr="Grafico inventarios actualizados">
          <a:extLst>
            <a:ext uri="{FF2B5EF4-FFF2-40B4-BE49-F238E27FC236}">
              <a16:creationId xmlns:a16="http://schemas.microsoft.com/office/drawing/2014/main" id="{364CE29D-C0ED-4D48-BC60-C0D7BA40C9B7}"/>
            </a:ext>
            <a:ext uri="{147F2762-F138-4A5C-976F-8EAC2B608ADB}">
              <a16:predDERef xmlns:a16="http://schemas.microsoft.com/office/drawing/2014/main" pred="{53F3FC05-8667-4F10-A1CB-D514F055B5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25</xdr:col>
      <xdr:colOff>162093</xdr:colOff>
      <xdr:row>21</xdr:row>
      <xdr:rowOff>98926</xdr:rowOff>
    </xdr:from>
    <xdr:to>
      <xdr:col>25</xdr:col>
      <xdr:colOff>4545263</xdr:colOff>
      <xdr:row>21</xdr:row>
      <xdr:rowOff>2876550</xdr:rowOff>
    </xdr:to>
    <xdr:graphicFrame macro="">
      <xdr:nvGraphicFramePr>
        <xdr:cNvPr id="6" name="Gráfico 5" descr="Grafico archivos centralizados">
          <a:extLst>
            <a:ext uri="{FF2B5EF4-FFF2-40B4-BE49-F238E27FC236}">
              <a16:creationId xmlns:a16="http://schemas.microsoft.com/office/drawing/2014/main" id="{4BBB45F0-C27F-4EB6-81A2-36C3C93F52C6}"/>
            </a:ext>
            <a:ext uri="{147F2762-F138-4A5C-976F-8EAC2B608ADB}">
              <a16:predDERef xmlns:a16="http://schemas.microsoft.com/office/drawing/2014/main" pred="{364CE29D-C0ED-4D48-BC60-C0D7BA40C9B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25</xdr:col>
      <xdr:colOff>178801</xdr:colOff>
      <xdr:row>22</xdr:row>
      <xdr:rowOff>65504</xdr:rowOff>
    </xdr:from>
    <xdr:to>
      <xdr:col>25</xdr:col>
      <xdr:colOff>4528552</xdr:colOff>
      <xdr:row>22</xdr:row>
      <xdr:rowOff>2489867</xdr:rowOff>
    </xdr:to>
    <xdr:graphicFrame macro="">
      <xdr:nvGraphicFramePr>
        <xdr:cNvPr id="7" name="Gráfico 6" descr="Grafico Transferencias primarias">
          <a:extLst>
            <a:ext uri="{FF2B5EF4-FFF2-40B4-BE49-F238E27FC236}">
              <a16:creationId xmlns:a16="http://schemas.microsoft.com/office/drawing/2014/main" id="{EB73BA7D-1581-40C7-8112-950DEB441429}"/>
            </a:ext>
            <a:ext uri="{147F2762-F138-4A5C-976F-8EAC2B608ADB}">
              <a16:predDERef xmlns:a16="http://schemas.microsoft.com/office/drawing/2014/main" pred="{4BBB45F0-C27F-4EB6-81A2-36C3C93F52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25</xdr:col>
      <xdr:colOff>178802</xdr:colOff>
      <xdr:row>23</xdr:row>
      <xdr:rowOff>82215</xdr:rowOff>
    </xdr:from>
    <xdr:to>
      <xdr:col>25</xdr:col>
      <xdr:colOff>4478421</xdr:colOff>
      <xdr:row>23</xdr:row>
      <xdr:rowOff>2506578</xdr:rowOff>
    </xdr:to>
    <xdr:graphicFrame macro="">
      <xdr:nvGraphicFramePr>
        <xdr:cNvPr id="8" name="Gráfico 7" descr="Grafico FUID archivo central">
          <a:extLst>
            <a:ext uri="{FF2B5EF4-FFF2-40B4-BE49-F238E27FC236}">
              <a16:creationId xmlns:a16="http://schemas.microsoft.com/office/drawing/2014/main" id="{1A09D085-2A06-45B8-876C-3D8F084279D1}"/>
            </a:ext>
            <a:ext uri="{147F2762-F138-4A5C-976F-8EAC2B608ADB}">
              <a16:predDERef xmlns:a16="http://schemas.microsoft.com/office/drawing/2014/main" pred="{EB73BA7D-1581-40C7-8112-950DEB4414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25</xdr:col>
      <xdr:colOff>178802</xdr:colOff>
      <xdr:row>26</xdr:row>
      <xdr:rowOff>98926</xdr:rowOff>
    </xdr:from>
    <xdr:to>
      <xdr:col>25</xdr:col>
      <xdr:colOff>4528553</xdr:colOff>
      <xdr:row>26</xdr:row>
      <xdr:rowOff>2372895</xdr:rowOff>
    </xdr:to>
    <xdr:graphicFrame macro="">
      <xdr:nvGraphicFramePr>
        <xdr:cNvPr id="9" name="Gráfico 8" descr="Grafico aplicacion TRD">
          <a:extLst>
            <a:ext uri="{FF2B5EF4-FFF2-40B4-BE49-F238E27FC236}">
              <a16:creationId xmlns:a16="http://schemas.microsoft.com/office/drawing/2014/main" id="{F4F8A820-51AE-4C4F-901D-D4E28619935B}"/>
            </a:ext>
            <a:ext uri="{147F2762-F138-4A5C-976F-8EAC2B608ADB}">
              <a16:predDERef xmlns:a16="http://schemas.microsoft.com/office/drawing/2014/main" pred="{1A09D085-2A06-45B8-876C-3D8F084279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25</xdr:col>
      <xdr:colOff>178801</xdr:colOff>
      <xdr:row>27</xdr:row>
      <xdr:rowOff>82216</xdr:rowOff>
    </xdr:from>
    <xdr:to>
      <xdr:col>25</xdr:col>
      <xdr:colOff>4511842</xdr:colOff>
      <xdr:row>27</xdr:row>
      <xdr:rowOff>2372895</xdr:rowOff>
    </xdr:to>
    <xdr:graphicFrame macro="">
      <xdr:nvGraphicFramePr>
        <xdr:cNvPr id="10" name="Gráfico 9" descr="Grafico CER entregadas">
          <a:extLst>
            <a:ext uri="{FF2B5EF4-FFF2-40B4-BE49-F238E27FC236}">
              <a16:creationId xmlns:a16="http://schemas.microsoft.com/office/drawing/2014/main" id="{2DB29FC1-4DE1-4C8A-BE8A-53A830C15DAB}"/>
            </a:ext>
            <a:ext uri="{147F2762-F138-4A5C-976F-8EAC2B608ADB}">
              <a16:predDERef xmlns:a16="http://schemas.microsoft.com/office/drawing/2014/main" pred="{F4F8A820-51AE-4C4F-901D-D4E28619935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25</xdr:col>
      <xdr:colOff>162091</xdr:colOff>
      <xdr:row>28</xdr:row>
      <xdr:rowOff>48795</xdr:rowOff>
    </xdr:from>
    <xdr:to>
      <xdr:col>25</xdr:col>
      <xdr:colOff>4528553</xdr:colOff>
      <xdr:row>28</xdr:row>
      <xdr:rowOff>2423027</xdr:rowOff>
    </xdr:to>
    <xdr:graphicFrame macro="">
      <xdr:nvGraphicFramePr>
        <xdr:cNvPr id="11" name="Gráfico 10" descr="Grafico CEE entregadas">
          <a:extLst>
            <a:ext uri="{FF2B5EF4-FFF2-40B4-BE49-F238E27FC236}">
              <a16:creationId xmlns:a16="http://schemas.microsoft.com/office/drawing/2014/main" id="{A7D1089C-D7F6-4B4D-8A2F-F214EF8E80A1}"/>
            </a:ext>
            <a:ext uri="{147F2762-F138-4A5C-976F-8EAC2B608ADB}">
              <a16:predDERef xmlns:a16="http://schemas.microsoft.com/office/drawing/2014/main" pred="{2DB29FC1-4DE1-4C8A-BE8A-53A830C15DA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25</xdr:col>
      <xdr:colOff>128670</xdr:colOff>
      <xdr:row>34</xdr:row>
      <xdr:rowOff>82216</xdr:rowOff>
    </xdr:from>
    <xdr:to>
      <xdr:col>25</xdr:col>
      <xdr:colOff>4561974</xdr:colOff>
      <xdr:row>34</xdr:row>
      <xdr:rowOff>2623553</xdr:rowOff>
    </xdr:to>
    <xdr:graphicFrame macro="">
      <xdr:nvGraphicFramePr>
        <xdr:cNvPr id="12" name="Gráfico 11" descr="Grafico potenciacion capacidades">
          <a:extLst>
            <a:ext uri="{FF2B5EF4-FFF2-40B4-BE49-F238E27FC236}">
              <a16:creationId xmlns:a16="http://schemas.microsoft.com/office/drawing/2014/main" id="{C10AD2DA-D804-454C-9327-E6C1F1E7EDF2}"/>
            </a:ext>
            <a:ext uri="{147F2762-F138-4A5C-976F-8EAC2B608ADB}">
              <a16:predDERef xmlns:a16="http://schemas.microsoft.com/office/drawing/2014/main" pred="{A7D1089C-D7F6-4B4D-8A2F-F214EF8E80A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25</xdr:col>
      <xdr:colOff>181840</xdr:colOff>
      <xdr:row>13</xdr:row>
      <xdr:rowOff>156111</xdr:rowOff>
    </xdr:from>
    <xdr:to>
      <xdr:col>25</xdr:col>
      <xdr:colOff>4552208</xdr:colOff>
      <xdr:row>13</xdr:row>
      <xdr:rowOff>2498767</xdr:rowOff>
    </xdr:to>
    <xdr:graphicFrame macro="">
      <xdr:nvGraphicFramePr>
        <xdr:cNvPr id="13" name="Gráfico 12" descr="Grafico digitalizacion expedientes">
          <a:extLst>
            <a:ext uri="{FF2B5EF4-FFF2-40B4-BE49-F238E27FC236}">
              <a16:creationId xmlns:a16="http://schemas.microsoft.com/office/drawing/2014/main" id="{3816CEA1-716C-42CB-A107-BF0AB53F92A0}"/>
            </a:ext>
            <a:ext uri="{147F2762-F138-4A5C-976F-8EAC2B608ADB}">
              <a16:predDERef xmlns:a16="http://schemas.microsoft.com/office/drawing/2014/main" pred="{C10AD2DA-D804-454C-9327-E6C1F1E7ED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25</xdr:col>
      <xdr:colOff>185552</xdr:colOff>
      <xdr:row>14</xdr:row>
      <xdr:rowOff>81889</xdr:rowOff>
    </xdr:from>
    <xdr:to>
      <xdr:col>25</xdr:col>
      <xdr:colOff>4576948</xdr:colOff>
      <xdr:row>14</xdr:row>
      <xdr:rowOff>2684318</xdr:rowOff>
    </xdr:to>
    <xdr:graphicFrame macro="">
      <xdr:nvGraphicFramePr>
        <xdr:cNvPr id="14" name="Gráfico 13" descr="Grafico indexacion documentos">
          <a:extLst>
            <a:ext uri="{FF2B5EF4-FFF2-40B4-BE49-F238E27FC236}">
              <a16:creationId xmlns:a16="http://schemas.microsoft.com/office/drawing/2014/main" id="{6917F026-BCCE-425A-A088-5D17DB5C3052}"/>
            </a:ext>
            <a:ext uri="{147F2762-F138-4A5C-976F-8EAC2B608ADB}">
              <a16:predDERef xmlns:a16="http://schemas.microsoft.com/office/drawing/2014/main" pred="{3816CEA1-716C-42CB-A107-BF0AB53F92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25</xdr:col>
      <xdr:colOff>175656</xdr:colOff>
      <xdr:row>15</xdr:row>
      <xdr:rowOff>81889</xdr:rowOff>
    </xdr:from>
    <xdr:to>
      <xdr:col>25</xdr:col>
      <xdr:colOff>4564578</xdr:colOff>
      <xdr:row>15</xdr:row>
      <xdr:rowOff>2696689</xdr:rowOff>
    </xdr:to>
    <xdr:graphicFrame macro="">
      <xdr:nvGraphicFramePr>
        <xdr:cNvPr id="15" name="Gráfico 14" descr="Grafico migracion de registros">
          <a:extLst>
            <a:ext uri="{FF2B5EF4-FFF2-40B4-BE49-F238E27FC236}">
              <a16:creationId xmlns:a16="http://schemas.microsoft.com/office/drawing/2014/main" id="{99ABD31A-4D1D-44CF-9D90-133FA0A1A5E2}"/>
            </a:ext>
            <a:ext uri="{147F2762-F138-4A5C-976F-8EAC2B608ADB}">
              <a16:predDERef xmlns:a16="http://schemas.microsoft.com/office/drawing/2014/main" pred="{6917F026-BCCE-425A-A088-5D17DB5C305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25</xdr:col>
      <xdr:colOff>175656</xdr:colOff>
      <xdr:row>16</xdr:row>
      <xdr:rowOff>69520</xdr:rowOff>
    </xdr:from>
    <xdr:to>
      <xdr:col>25</xdr:col>
      <xdr:colOff>4564578</xdr:colOff>
      <xdr:row>16</xdr:row>
      <xdr:rowOff>2560617</xdr:rowOff>
    </xdr:to>
    <xdr:graphicFrame macro="">
      <xdr:nvGraphicFramePr>
        <xdr:cNvPr id="16" name="Gráfico 15" descr="Grafico actualizacion TRD">
          <a:extLst>
            <a:ext uri="{FF2B5EF4-FFF2-40B4-BE49-F238E27FC236}">
              <a16:creationId xmlns:a16="http://schemas.microsoft.com/office/drawing/2014/main" id="{5DB61A4E-4CE4-4F16-920C-8A62BFA55BC1}"/>
            </a:ext>
            <a:ext uri="{147F2762-F138-4A5C-976F-8EAC2B608ADB}">
              <a16:predDERef xmlns:a16="http://schemas.microsoft.com/office/drawing/2014/main" pred="{99ABD31A-4D1D-44CF-9D90-133FA0A1A5E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25</xdr:col>
      <xdr:colOff>181841</xdr:colOff>
      <xdr:row>17</xdr:row>
      <xdr:rowOff>81890</xdr:rowOff>
    </xdr:from>
    <xdr:to>
      <xdr:col>25</xdr:col>
      <xdr:colOff>4564578</xdr:colOff>
      <xdr:row>17</xdr:row>
      <xdr:rowOff>2362695</xdr:rowOff>
    </xdr:to>
    <xdr:graphicFrame macro="">
      <xdr:nvGraphicFramePr>
        <xdr:cNvPr id="17" name="Gráfico 16" descr="Grafico programa GDEA">
          <a:extLst>
            <a:ext uri="{FF2B5EF4-FFF2-40B4-BE49-F238E27FC236}">
              <a16:creationId xmlns:a16="http://schemas.microsoft.com/office/drawing/2014/main" id="{87E5E94E-DC00-44F1-9F40-9A61B4252D63}"/>
            </a:ext>
            <a:ext uri="{147F2762-F138-4A5C-976F-8EAC2B608ADB}">
              <a16:predDERef xmlns:a16="http://schemas.microsoft.com/office/drawing/2014/main" pred="{5DB61A4E-4CE4-4F16-920C-8A62BFA55BC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editAs="oneCell">
    <xdr:from>
      <xdr:col>26</xdr:col>
      <xdr:colOff>2066925</xdr:colOff>
      <xdr:row>0</xdr:row>
      <xdr:rowOff>238125</xdr:rowOff>
    </xdr:from>
    <xdr:to>
      <xdr:col>28</xdr:col>
      <xdr:colOff>1480185</xdr:colOff>
      <xdr:row>2</xdr:row>
      <xdr:rowOff>148590</xdr:rowOff>
    </xdr:to>
    <xdr:pic>
      <xdr:nvPicPr>
        <xdr:cNvPr id="18" name="Imagen 17" descr="Logotipo marca Bogota">
          <a:extLst>
            <a:ext uri="{FF2B5EF4-FFF2-40B4-BE49-F238E27FC236}">
              <a16:creationId xmlns:a16="http://schemas.microsoft.com/office/drawing/2014/main" id="{537A21CC-40CE-4E18-9EC4-BB82215CAD95}"/>
            </a:ext>
            <a:ext uri="{147F2762-F138-4A5C-976F-8EAC2B608ADB}">
              <a16:predDERef xmlns:a16="http://schemas.microsoft.com/office/drawing/2014/main" pred="{2AE38C0A-B4D5-4FEF-8910-2EE11C5FA8C9}"/>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34975800" y="238125"/>
          <a:ext cx="1480185" cy="548640"/>
        </a:xfrm>
        <a:prstGeom prst="rect">
          <a:avLst/>
        </a:prstGeom>
      </xdr:spPr>
    </xdr:pic>
    <xdr:clientData/>
  </xdr:twoCellAnchor>
  <xdr:twoCellAnchor editAs="oneCell">
    <xdr:from>
      <xdr:col>25</xdr:col>
      <xdr:colOff>4499742</xdr:colOff>
      <xdr:row>45</xdr:row>
      <xdr:rowOff>21896</xdr:rowOff>
    </xdr:from>
    <xdr:to>
      <xdr:col>30</xdr:col>
      <xdr:colOff>2506301</xdr:colOff>
      <xdr:row>52</xdr:row>
      <xdr:rowOff>109701</xdr:rowOff>
    </xdr:to>
    <xdr:pic>
      <xdr:nvPicPr>
        <xdr:cNvPr id="19" name="Imagen 18" descr="Pie de pagina con los datos de contacto de la Secretaria Distrital de Hacienda">
          <a:extLst>
            <a:ext uri="{FF2B5EF4-FFF2-40B4-BE49-F238E27FC236}">
              <a16:creationId xmlns:a16="http://schemas.microsoft.com/office/drawing/2014/main" id="{5971DD4E-B323-4885-9B67-8D7EA911D676}"/>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32693742" y="85746896"/>
          <a:ext cx="7706951" cy="1421305"/>
        </a:xfrm>
        <a:prstGeom prst="rect">
          <a:avLst/>
        </a:prstGeom>
      </xdr:spPr>
    </xdr:pic>
    <xdr:clientData/>
  </xdr:twoCellAnchor>
  <xdr:twoCellAnchor editAs="oneCell">
    <xdr:from>
      <xdr:col>26</xdr:col>
      <xdr:colOff>136586</xdr:colOff>
      <xdr:row>10</xdr:row>
      <xdr:rowOff>98535</xdr:rowOff>
    </xdr:from>
    <xdr:to>
      <xdr:col>26</xdr:col>
      <xdr:colOff>4343400</xdr:colOff>
      <xdr:row>10</xdr:row>
      <xdr:rowOff>2708516</xdr:rowOff>
    </xdr:to>
    <xdr:pic>
      <xdr:nvPicPr>
        <xdr:cNvPr id="20" name="Imagen 19" descr="Grafico 2022">
          <a:extLst>
            <a:ext uri="{FF2B5EF4-FFF2-40B4-BE49-F238E27FC236}">
              <a16:creationId xmlns:a16="http://schemas.microsoft.com/office/drawing/2014/main" id="{C0A563C9-9D8F-4443-965A-C4A8EE948711}"/>
            </a:ext>
          </a:extLst>
        </xdr:cNvPr>
        <xdr:cNvPicPr>
          <a:picLocks noChangeAspect="1"/>
        </xdr:cNvPicPr>
      </xdr:nvPicPr>
      <xdr:blipFill>
        <a:blip xmlns:r="http://schemas.openxmlformats.org/officeDocument/2006/relationships" r:embed="rId19"/>
        <a:stretch>
          <a:fillRect/>
        </a:stretch>
      </xdr:blipFill>
      <xdr:spPr>
        <a:xfrm>
          <a:off x="40255886" y="3032235"/>
          <a:ext cx="4206814" cy="2609981"/>
        </a:xfrm>
        <a:prstGeom prst="rect">
          <a:avLst/>
        </a:prstGeom>
      </xdr:spPr>
    </xdr:pic>
    <xdr:clientData/>
  </xdr:twoCellAnchor>
  <xdr:twoCellAnchor editAs="oneCell">
    <xdr:from>
      <xdr:col>26</xdr:col>
      <xdr:colOff>151630</xdr:colOff>
      <xdr:row>11</xdr:row>
      <xdr:rowOff>131379</xdr:rowOff>
    </xdr:from>
    <xdr:to>
      <xdr:col>26</xdr:col>
      <xdr:colOff>4114800</xdr:colOff>
      <xdr:row>11</xdr:row>
      <xdr:rowOff>2604266</xdr:rowOff>
    </xdr:to>
    <xdr:pic>
      <xdr:nvPicPr>
        <xdr:cNvPr id="21" name="Imagen 20" descr="Grafico 2022">
          <a:extLst>
            <a:ext uri="{FF2B5EF4-FFF2-40B4-BE49-F238E27FC236}">
              <a16:creationId xmlns:a16="http://schemas.microsoft.com/office/drawing/2014/main" id="{969AB810-B9C6-4B01-B466-027C361392BD}"/>
            </a:ext>
          </a:extLst>
        </xdr:cNvPr>
        <xdr:cNvPicPr>
          <a:picLocks noChangeAspect="1"/>
        </xdr:cNvPicPr>
      </xdr:nvPicPr>
      <xdr:blipFill>
        <a:blip xmlns:r="http://schemas.openxmlformats.org/officeDocument/2006/relationships" r:embed="rId20"/>
        <a:stretch>
          <a:fillRect/>
        </a:stretch>
      </xdr:blipFill>
      <xdr:spPr>
        <a:xfrm>
          <a:off x="40270930" y="8265729"/>
          <a:ext cx="3963170" cy="2472887"/>
        </a:xfrm>
        <a:prstGeom prst="rect">
          <a:avLst/>
        </a:prstGeom>
      </xdr:spPr>
    </xdr:pic>
    <xdr:clientData/>
  </xdr:twoCellAnchor>
  <xdr:twoCellAnchor editAs="oneCell">
    <xdr:from>
      <xdr:col>26</xdr:col>
      <xdr:colOff>306552</xdr:colOff>
      <xdr:row>12</xdr:row>
      <xdr:rowOff>76638</xdr:rowOff>
    </xdr:from>
    <xdr:to>
      <xdr:col>26</xdr:col>
      <xdr:colOff>4191000</xdr:colOff>
      <xdr:row>12</xdr:row>
      <xdr:rowOff>2548728</xdr:rowOff>
    </xdr:to>
    <xdr:pic>
      <xdr:nvPicPr>
        <xdr:cNvPr id="22" name="Imagen 21" descr="Grafico 2022">
          <a:extLst>
            <a:ext uri="{FF2B5EF4-FFF2-40B4-BE49-F238E27FC236}">
              <a16:creationId xmlns:a16="http://schemas.microsoft.com/office/drawing/2014/main" id="{EEB67306-0B73-49EE-9E0B-4ECCF08F90EC}"/>
            </a:ext>
          </a:extLst>
        </xdr:cNvPr>
        <xdr:cNvPicPr>
          <a:picLocks noChangeAspect="1"/>
        </xdr:cNvPicPr>
      </xdr:nvPicPr>
      <xdr:blipFill>
        <a:blip xmlns:r="http://schemas.openxmlformats.org/officeDocument/2006/relationships" r:embed="rId21"/>
        <a:stretch>
          <a:fillRect/>
        </a:stretch>
      </xdr:blipFill>
      <xdr:spPr>
        <a:xfrm>
          <a:off x="40425852" y="12173388"/>
          <a:ext cx="3884448" cy="2472090"/>
        </a:xfrm>
        <a:prstGeom prst="rect">
          <a:avLst/>
        </a:prstGeom>
      </xdr:spPr>
    </xdr:pic>
    <xdr:clientData/>
  </xdr:twoCellAnchor>
  <xdr:twoCellAnchor editAs="oneCell">
    <xdr:from>
      <xdr:col>26</xdr:col>
      <xdr:colOff>164225</xdr:colOff>
      <xdr:row>13</xdr:row>
      <xdr:rowOff>153276</xdr:rowOff>
    </xdr:from>
    <xdr:to>
      <xdr:col>26</xdr:col>
      <xdr:colOff>4229101</xdr:colOff>
      <xdr:row>13</xdr:row>
      <xdr:rowOff>2542634</xdr:rowOff>
    </xdr:to>
    <xdr:pic>
      <xdr:nvPicPr>
        <xdr:cNvPr id="23" name="Imagen 24" descr="Grafico 2022">
          <a:extLst>
            <a:ext uri="{FF2B5EF4-FFF2-40B4-BE49-F238E27FC236}">
              <a16:creationId xmlns:a16="http://schemas.microsoft.com/office/drawing/2014/main" id="{4726CD95-5E1B-45F0-A405-1D39E5E20EAD}"/>
            </a:ext>
            <a:ext uri="{147F2762-F138-4A5C-976F-8EAC2B608ADB}">
              <a16:predDERef xmlns:a16="http://schemas.microsoft.com/office/drawing/2014/main" pred="{D06BFECB-5827-40FF-B5AF-72E979E70D1E}"/>
            </a:ext>
          </a:extLst>
        </xdr:cNvPr>
        <xdr:cNvPicPr>
          <a:picLocks noChangeAspect="1"/>
        </xdr:cNvPicPr>
      </xdr:nvPicPr>
      <xdr:blipFill>
        <a:blip xmlns:r="http://schemas.openxmlformats.org/officeDocument/2006/relationships" r:embed="rId22"/>
        <a:stretch>
          <a:fillRect/>
        </a:stretch>
      </xdr:blipFill>
      <xdr:spPr>
        <a:xfrm>
          <a:off x="40283525" y="15298026"/>
          <a:ext cx="4064876" cy="2389358"/>
        </a:xfrm>
        <a:prstGeom prst="rect">
          <a:avLst/>
        </a:prstGeom>
      </xdr:spPr>
    </xdr:pic>
    <xdr:clientData/>
  </xdr:twoCellAnchor>
  <xdr:twoCellAnchor editAs="oneCell">
    <xdr:from>
      <xdr:col>26</xdr:col>
      <xdr:colOff>283109</xdr:colOff>
      <xdr:row>14</xdr:row>
      <xdr:rowOff>142327</xdr:rowOff>
    </xdr:from>
    <xdr:to>
      <xdr:col>26</xdr:col>
      <xdr:colOff>4343401</xdr:colOff>
      <xdr:row>14</xdr:row>
      <xdr:rowOff>2474792</xdr:rowOff>
    </xdr:to>
    <xdr:pic>
      <xdr:nvPicPr>
        <xdr:cNvPr id="24" name="Imagen 23" descr="Grafico 2022">
          <a:extLst>
            <a:ext uri="{FF2B5EF4-FFF2-40B4-BE49-F238E27FC236}">
              <a16:creationId xmlns:a16="http://schemas.microsoft.com/office/drawing/2014/main" id="{B1069394-70F2-41B5-8891-D4637220A4DD}"/>
            </a:ext>
          </a:extLst>
        </xdr:cNvPr>
        <xdr:cNvPicPr>
          <a:picLocks noChangeAspect="1"/>
        </xdr:cNvPicPr>
      </xdr:nvPicPr>
      <xdr:blipFill>
        <a:blip xmlns:r="http://schemas.openxmlformats.org/officeDocument/2006/relationships" r:embed="rId23"/>
        <a:stretch>
          <a:fillRect/>
        </a:stretch>
      </xdr:blipFill>
      <xdr:spPr>
        <a:xfrm>
          <a:off x="40402409" y="18430327"/>
          <a:ext cx="4060292" cy="2332465"/>
        </a:xfrm>
        <a:prstGeom prst="rect">
          <a:avLst/>
        </a:prstGeom>
      </xdr:spPr>
    </xdr:pic>
    <xdr:clientData/>
  </xdr:twoCellAnchor>
  <xdr:twoCellAnchor editAs="oneCell">
    <xdr:from>
      <xdr:col>26</xdr:col>
      <xdr:colOff>293195</xdr:colOff>
      <xdr:row>15</xdr:row>
      <xdr:rowOff>68536</xdr:rowOff>
    </xdr:from>
    <xdr:to>
      <xdr:col>26</xdr:col>
      <xdr:colOff>4343401</xdr:colOff>
      <xdr:row>15</xdr:row>
      <xdr:rowOff>2517866</xdr:rowOff>
    </xdr:to>
    <xdr:pic>
      <xdr:nvPicPr>
        <xdr:cNvPr id="25" name="Imagen 24" descr="Grafico 2022">
          <a:extLst>
            <a:ext uri="{FF2B5EF4-FFF2-40B4-BE49-F238E27FC236}">
              <a16:creationId xmlns:a16="http://schemas.microsoft.com/office/drawing/2014/main" id="{A76BC9DB-936A-4D4A-BC69-201864B19473}"/>
            </a:ext>
          </a:extLst>
        </xdr:cNvPr>
        <xdr:cNvPicPr>
          <a:picLocks noChangeAspect="1"/>
        </xdr:cNvPicPr>
      </xdr:nvPicPr>
      <xdr:blipFill>
        <a:blip xmlns:r="http://schemas.openxmlformats.org/officeDocument/2006/relationships" r:embed="rId24"/>
        <a:stretch>
          <a:fillRect/>
        </a:stretch>
      </xdr:blipFill>
      <xdr:spPr>
        <a:xfrm>
          <a:off x="40412495" y="21175936"/>
          <a:ext cx="4050206" cy="2449330"/>
        </a:xfrm>
        <a:prstGeom prst="rect">
          <a:avLst/>
        </a:prstGeom>
      </xdr:spPr>
    </xdr:pic>
    <xdr:clientData/>
  </xdr:twoCellAnchor>
  <xdr:twoCellAnchor editAs="oneCell">
    <xdr:from>
      <xdr:col>26</xdr:col>
      <xdr:colOff>295603</xdr:colOff>
      <xdr:row>16</xdr:row>
      <xdr:rowOff>32845</xdr:rowOff>
    </xdr:from>
    <xdr:to>
      <xdr:col>26</xdr:col>
      <xdr:colOff>4476750</xdr:colOff>
      <xdr:row>16</xdr:row>
      <xdr:rowOff>2588817</xdr:rowOff>
    </xdr:to>
    <xdr:pic>
      <xdr:nvPicPr>
        <xdr:cNvPr id="26" name="Imagen 25" descr="Grafico 2022">
          <a:extLst>
            <a:ext uri="{FF2B5EF4-FFF2-40B4-BE49-F238E27FC236}">
              <a16:creationId xmlns:a16="http://schemas.microsoft.com/office/drawing/2014/main" id="{C2D29373-F23D-474C-A0B1-88D12460905D}"/>
            </a:ext>
          </a:extLst>
        </xdr:cNvPr>
        <xdr:cNvPicPr>
          <a:picLocks noChangeAspect="1"/>
        </xdr:cNvPicPr>
      </xdr:nvPicPr>
      <xdr:blipFill>
        <a:blip xmlns:r="http://schemas.openxmlformats.org/officeDocument/2006/relationships" r:embed="rId25"/>
        <a:stretch>
          <a:fillRect/>
        </a:stretch>
      </xdr:blipFill>
      <xdr:spPr>
        <a:xfrm>
          <a:off x="40414903" y="24207295"/>
          <a:ext cx="4181147" cy="2555972"/>
        </a:xfrm>
        <a:prstGeom prst="rect">
          <a:avLst/>
        </a:prstGeom>
      </xdr:spPr>
    </xdr:pic>
    <xdr:clientData/>
  </xdr:twoCellAnchor>
  <xdr:twoCellAnchor editAs="oneCell">
    <xdr:from>
      <xdr:col>26</xdr:col>
      <xdr:colOff>114300</xdr:colOff>
      <xdr:row>19</xdr:row>
      <xdr:rowOff>114300</xdr:rowOff>
    </xdr:from>
    <xdr:to>
      <xdr:col>26</xdr:col>
      <xdr:colOff>4712059</xdr:colOff>
      <xdr:row>19</xdr:row>
      <xdr:rowOff>2533650</xdr:rowOff>
    </xdr:to>
    <xdr:pic>
      <xdr:nvPicPr>
        <xdr:cNvPr id="27" name="Imagen 30" descr="Grafico 2022">
          <a:extLst>
            <a:ext uri="{FF2B5EF4-FFF2-40B4-BE49-F238E27FC236}">
              <a16:creationId xmlns:a16="http://schemas.microsoft.com/office/drawing/2014/main" id="{FED7F900-4C53-4658-B2FE-DFE220071B9D}"/>
            </a:ext>
          </a:extLst>
        </xdr:cNvPr>
        <xdr:cNvPicPr>
          <a:picLocks noChangeAspect="1"/>
        </xdr:cNvPicPr>
      </xdr:nvPicPr>
      <xdr:blipFill>
        <a:blip xmlns:r="http://schemas.openxmlformats.org/officeDocument/2006/relationships" r:embed="rId26"/>
        <a:stretch>
          <a:fillRect/>
        </a:stretch>
      </xdr:blipFill>
      <xdr:spPr>
        <a:xfrm>
          <a:off x="40233600" y="34575750"/>
          <a:ext cx="4607284" cy="2419350"/>
        </a:xfrm>
        <a:prstGeom prst="rect">
          <a:avLst/>
        </a:prstGeom>
      </xdr:spPr>
    </xdr:pic>
    <xdr:clientData/>
  </xdr:twoCellAnchor>
  <xdr:twoCellAnchor editAs="oneCell">
    <xdr:from>
      <xdr:col>26</xdr:col>
      <xdr:colOff>71820</xdr:colOff>
      <xdr:row>22</xdr:row>
      <xdr:rowOff>112331</xdr:rowOff>
    </xdr:from>
    <xdr:to>
      <xdr:col>26</xdr:col>
      <xdr:colOff>4552950</xdr:colOff>
      <xdr:row>22</xdr:row>
      <xdr:rowOff>2933700</xdr:rowOff>
    </xdr:to>
    <xdr:pic>
      <xdr:nvPicPr>
        <xdr:cNvPr id="28" name="Imagen 32" descr="Grafico 2022">
          <a:extLst>
            <a:ext uri="{FF2B5EF4-FFF2-40B4-BE49-F238E27FC236}">
              <a16:creationId xmlns:a16="http://schemas.microsoft.com/office/drawing/2014/main" id="{B2124D66-9627-4C9F-9E8B-6480F047A9E8}"/>
            </a:ext>
          </a:extLst>
        </xdr:cNvPr>
        <xdr:cNvPicPr>
          <a:picLocks noChangeAspect="1"/>
        </xdr:cNvPicPr>
      </xdr:nvPicPr>
      <xdr:blipFill>
        <a:blip xmlns:r="http://schemas.openxmlformats.org/officeDocument/2006/relationships" r:embed="rId27"/>
        <a:stretch>
          <a:fillRect/>
        </a:stretch>
      </xdr:blipFill>
      <xdr:spPr>
        <a:xfrm>
          <a:off x="40191120" y="45260831"/>
          <a:ext cx="4481130" cy="2821369"/>
        </a:xfrm>
        <a:prstGeom prst="rect">
          <a:avLst/>
        </a:prstGeom>
      </xdr:spPr>
    </xdr:pic>
    <xdr:clientData/>
  </xdr:twoCellAnchor>
  <xdr:twoCellAnchor editAs="oneCell">
    <xdr:from>
      <xdr:col>26</xdr:col>
      <xdr:colOff>214148</xdr:colOff>
      <xdr:row>23</xdr:row>
      <xdr:rowOff>174735</xdr:rowOff>
    </xdr:from>
    <xdr:to>
      <xdr:col>26</xdr:col>
      <xdr:colOff>4572000</xdr:colOff>
      <xdr:row>23</xdr:row>
      <xdr:rowOff>2552700</xdr:rowOff>
    </xdr:to>
    <xdr:pic>
      <xdr:nvPicPr>
        <xdr:cNvPr id="29" name="Imagen 33" descr="Grafico 2022">
          <a:extLst>
            <a:ext uri="{FF2B5EF4-FFF2-40B4-BE49-F238E27FC236}">
              <a16:creationId xmlns:a16="http://schemas.microsoft.com/office/drawing/2014/main" id="{21292167-93F3-4D38-8B6E-77AF504BF9ED}"/>
            </a:ext>
          </a:extLst>
        </xdr:cNvPr>
        <xdr:cNvPicPr>
          <a:picLocks noChangeAspect="1"/>
        </xdr:cNvPicPr>
      </xdr:nvPicPr>
      <xdr:blipFill>
        <a:blip xmlns:r="http://schemas.openxmlformats.org/officeDocument/2006/relationships" r:embed="rId28"/>
        <a:stretch>
          <a:fillRect/>
        </a:stretch>
      </xdr:blipFill>
      <xdr:spPr>
        <a:xfrm>
          <a:off x="40333448" y="48885585"/>
          <a:ext cx="4357852" cy="2377965"/>
        </a:xfrm>
        <a:prstGeom prst="rect">
          <a:avLst/>
        </a:prstGeom>
      </xdr:spPr>
    </xdr:pic>
    <xdr:clientData/>
  </xdr:twoCellAnchor>
  <xdr:twoCellAnchor>
    <xdr:from>
      <xdr:col>25</xdr:col>
      <xdr:colOff>152400</xdr:colOff>
      <xdr:row>11</xdr:row>
      <xdr:rowOff>247650</xdr:rowOff>
    </xdr:from>
    <xdr:to>
      <xdr:col>25</xdr:col>
      <xdr:colOff>4568993</xdr:colOff>
      <xdr:row>11</xdr:row>
      <xdr:rowOff>2854494</xdr:rowOff>
    </xdr:to>
    <xdr:graphicFrame macro="">
      <xdr:nvGraphicFramePr>
        <xdr:cNvPr id="30" name="Gráfico 29" descr="Grafico 2021">
          <a:extLst>
            <a:ext uri="{FF2B5EF4-FFF2-40B4-BE49-F238E27FC236}">
              <a16:creationId xmlns:a16="http://schemas.microsoft.com/office/drawing/2014/main" id="{86FB6734-B5EF-47F4-8DF2-B68C9D12F92C}"/>
            </a:ext>
            <a:ext uri="{147F2762-F138-4A5C-976F-8EAC2B608ADB}">
              <a16:predDERef xmlns:a16="http://schemas.microsoft.com/office/drawing/2014/main" pred="{21292167-93F3-4D38-8B6E-77AF504BF9E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9"/>
        </a:graphicData>
      </a:graphic>
    </xdr:graphicFrame>
    <xdr:clientData/>
  </xdr:twoCellAnchor>
  <xdr:twoCellAnchor>
    <xdr:from>
      <xdr:col>25</xdr:col>
      <xdr:colOff>152400</xdr:colOff>
      <xdr:row>12</xdr:row>
      <xdr:rowOff>190500</xdr:rowOff>
    </xdr:from>
    <xdr:to>
      <xdr:col>25</xdr:col>
      <xdr:colOff>4535572</xdr:colOff>
      <xdr:row>12</xdr:row>
      <xdr:rowOff>2573088</xdr:rowOff>
    </xdr:to>
    <xdr:graphicFrame macro="">
      <xdr:nvGraphicFramePr>
        <xdr:cNvPr id="31" name="Gráfico 30" descr="Grafico 2021">
          <a:extLst>
            <a:ext uri="{FF2B5EF4-FFF2-40B4-BE49-F238E27FC236}">
              <a16:creationId xmlns:a16="http://schemas.microsoft.com/office/drawing/2014/main" id="{6AD7485E-CE7C-42AB-BDB1-8B28F48E89FB}"/>
            </a:ext>
            <a:ext uri="{147F2762-F138-4A5C-976F-8EAC2B608ADB}">
              <a16:predDERef xmlns:a16="http://schemas.microsoft.com/office/drawing/2014/main" pred="{86FB6734-B5EF-47F4-8DF2-B68C9D12F9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0"/>
        </a:graphicData>
      </a:graphic>
    </xdr:graphicFrame>
    <xdr:clientData/>
  </xdr:twoCellAnchor>
  <xdr:twoCellAnchor editAs="oneCell">
    <xdr:from>
      <xdr:col>26</xdr:col>
      <xdr:colOff>342900</xdr:colOff>
      <xdr:row>17</xdr:row>
      <xdr:rowOff>171450</xdr:rowOff>
    </xdr:from>
    <xdr:to>
      <xdr:col>26</xdr:col>
      <xdr:colOff>4648200</xdr:colOff>
      <xdr:row>17</xdr:row>
      <xdr:rowOff>2774668</xdr:rowOff>
    </xdr:to>
    <xdr:pic>
      <xdr:nvPicPr>
        <xdr:cNvPr id="32" name="Imagen 31" descr="Grafico 2021">
          <a:extLst>
            <a:ext uri="{FF2B5EF4-FFF2-40B4-BE49-F238E27FC236}">
              <a16:creationId xmlns:a16="http://schemas.microsoft.com/office/drawing/2014/main" id="{35C8E971-056F-4476-9D7A-6A49BE215497}"/>
            </a:ext>
          </a:extLst>
        </xdr:cNvPr>
        <xdr:cNvPicPr>
          <a:picLocks noChangeAspect="1"/>
        </xdr:cNvPicPr>
      </xdr:nvPicPr>
      <xdr:blipFill>
        <a:blip xmlns:r="http://schemas.openxmlformats.org/officeDocument/2006/relationships" r:embed="rId31"/>
        <a:stretch>
          <a:fillRect/>
        </a:stretch>
      </xdr:blipFill>
      <xdr:spPr>
        <a:xfrm>
          <a:off x="40462200" y="28422600"/>
          <a:ext cx="4305300" cy="2603218"/>
        </a:xfrm>
        <a:prstGeom prst="rect">
          <a:avLst/>
        </a:prstGeom>
      </xdr:spPr>
    </xdr:pic>
    <xdr:clientData/>
  </xdr:twoCellAnchor>
  <xdr:twoCellAnchor editAs="oneCell">
    <xdr:from>
      <xdr:col>26</xdr:col>
      <xdr:colOff>152401</xdr:colOff>
      <xdr:row>18</xdr:row>
      <xdr:rowOff>95250</xdr:rowOff>
    </xdr:from>
    <xdr:to>
      <xdr:col>26</xdr:col>
      <xdr:colOff>4552951</xdr:colOff>
      <xdr:row>18</xdr:row>
      <xdr:rowOff>2766292</xdr:rowOff>
    </xdr:to>
    <xdr:pic>
      <xdr:nvPicPr>
        <xdr:cNvPr id="33" name="Imagen 32" descr="Grafico 2022">
          <a:extLst>
            <a:ext uri="{FF2B5EF4-FFF2-40B4-BE49-F238E27FC236}">
              <a16:creationId xmlns:a16="http://schemas.microsoft.com/office/drawing/2014/main" id="{9ECDBD72-3D42-45EE-B174-82C5F396D76C}"/>
            </a:ext>
          </a:extLst>
        </xdr:cNvPr>
        <xdr:cNvPicPr>
          <a:picLocks noChangeAspect="1"/>
        </xdr:cNvPicPr>
      </xdr:nvPicPr>
      <xdr:blipFill>
        <a:blip xmlns:r="http://schemas.openxmlformats.org/officeDocument/2006/relationships" r:embed="rId32"/>
        <a:stretch>
          <a:fillRect/>
        </a:stretch>
      </xdr:blipFill>
      <xdr:spPr>
        <a:xfrm>
          <a:off x="40271701" y="31413450"/>
          <a:ext cx="4400550" cy="2671042"/>
        </a:xfrm>
        <a:prstGeom prst="rect">
          <a:avLst/>
        </a:prstGeom>
      </xdr:spPr>
    </xdr:pic>
    <xdr:clientData/>
  </xdr:twoCellAnchor>
  <xdr:twoCellAnchor editAs="oneCell">
    <xdr:from>
      <xdr:col>26</xdr:col>
      <xdr:colOff>95251</xdr:colOff>
      <xdr:row>21</xdr:row>
      <xdr:rowOff>216316</xdr:rowOff>
    </xdr:from>
    <xdr:to>
      <xdr:col>26</xdr:col>
      <xdr:colOff>4567919</xdr:colOff>
      <xdr:row>21</xdr:row>
      <xdr:rowOff>2952750</xdr:rowOff>
    </xdr:to>
    <xdr:pic>
      <xdr:nvPicPr>
        <xdr:cNvPr id="34" name="Imagen 33" descr="Grafico 2022">
          <a:extLst>
            <a:ext uri="{FF2B5EF4-FFF2-40B4-BE49-F238E27FC236}">
              <a16:creationId xmlns:a16="http://schemas.microsoft.com/office/drawing/2014/main" id="{F07C327C-DF9A-4E12-BBF3-1165667779A3}"/>
            </a:ext>
          </a:extLst>
        </xdr:cNvPr>
        <xdr:cNvPicPr>
          <a:picLocks noChangeAspect="1"/>
        </xdr:cNvPicPr>
      </xdr:nvPicPr>
      <xdr:blipFill>
        <a:blip xmlns:r="http://schemas.openxmlformats.org/officeDocument/2006/relationships" r:embed="rId33"/>
        <a:stretch>
          <a:fillRect/>
        </a:stretch>
      </xdr:blipFill>
      <xdr:spPr>
        <a:xfrm>
          <a:off x="40214551" y="40164166"/>
          <a:ext cx="4472668" cy="2736434"/>
        </a:xfrm>
        <a:prstGeom prst="rect">
          <a:avLst/>
        </a:prstGeom>
      </xdr:spPr>
    </xdr:pic>
    <xdr:clientData/>
  </xdr:twoCellAnchor>
  <xdr:twoCellAnchor editAs="oneCell">
    <xdr:from>
      <xdr:col>26</xdr:col>
      <xdr:colOff>533400</xdr:colOff>
      <xdr:row>26</xdr:row>
      <xdr:rowOff>114300</xdr:rowOff>
    </xdr:from>
    <xdr:to>
      <xdr:col>26</xdr:col>
      <xdr:colOff>4705350</xdr:colOff>
      <xdr:row>27</xdr:row>
      <xdr:rowOff>588</xdr:rowOff>
    </xdr:to>
    <xdr:pic>
      <xdr:nvPicPr>
        <xdr:cNvPr id="35" name="Imagen 34" descr="Grafico 2021">
          <a:extLst>
            <a:ext uri="{FF2B5EF4-FFF2-40B4-BE49-F238E27FC236}">
              <a16:creationId xmlns:a16="http://schemas.microsoft.com/office/drawing/2014/main" id="{A1999767-45E6-40D7-AE6B-2F51269A5FB7}"/>
            </a:ext>
          </a:extLst>
        </xdr:cNvPr>
        <xdr:cNvPicPr>
          <a:picLocks noChangeAspect="1"/>
        </xdr:cNvPicPr>
      </xdr:nvPicPr>
      <xdr:blipFill>
        <a:blip xmlns:r="http://schemas.openxmlformats.org/officeDocument/2006/relationships" r:embed="rId34"/>
        <a:stretch>
          <a:fillRect/>
        </a:stretch>
      </xdr:blipFill>
      <xdr:spPr>
        <a:xfrm>
          <a:off x="40652700" y="56445150"/>
          <a:ext cx="4171950" cy="2381838"/>
        </a:xfrm>
        <a:prstGeom prst="rect">
          <a:avLst/>
        </a:prstGeom>
      </xdr:spPr>
    </xdr:pic>
    <xdr:clientData/>
  </xdr:twoCellAnchor>
  <xdr:twoCellAnchor editAs="oneCell">
    <xdr:from>
      <xdr:col>26</xdr:col>
      <xdr:colOff>495301</xdr:colOff>
      <xdr:row>27</xdr:row>
      <xdr:rowOff>95250</xdr:rowOff>
    </xdr:from>
    <xdr:to>
      <xdr:col>26</xdr:col>
      <xdr:colOff>4495801</xdr:colOff>
      <xdr:row>27</xdr:row>
      <xdr:rowOff>2393475</xdr:rowOff>
    </xdr:to>
    <xdr:pic>
      <xdr:nvPicPr>
        <xdr:cNvPr id="36" name="Imagen 35" descr="Grafico 2022">
          <a:extLst>
            <a:ext uri="{FF2B5EF4-FFF2-40B4-BE49-F238E27FC236}">
              <a16:creationId xmlns:a16="http://schemas.microsoft.com/office/drawing/2014/main" id="{B53A3C0F-0765-4B3A-8B14-F3637CB839AE}"/>
            </a:ext>
          </a:extLst>
        </xdr:cNvPr>
        <xdr:cNvPicPr>
          <a:picLocks noChangeAspect="1"/>
        </xdr:cNvPicPr>
      </xdr:nvPicPr>
      <xdr:blipFill>
        <a:blip xmlns:r="http://schemas.openxmlformats.org/officeDocument/2006/relationships" r:embed="rId35"/>
        <a:stretch>
          <a:fillRect/>
        </a:stretch>
      </xdr:blipFill>
      <xdr:spPr>
        <a:xfrm>
          <a:off x="40614601" y="58921650"/>
          <a:ext cx="4000500" cy="2298225"/>
        </a:xfrm>
        <a:prstGeom prst="rect">
          <a:avLst/>
        </a:prstGeom>
      </xdr:spPr>
    </xdr:pic>
    <xdr:clientData/>
  </xdr:twoCellAnchor>
  <xdr:twoCellAnchor editAs="oneCell">
    <xdr:from>
      <xdr:col>26</xdr:col>
      <xdr:colOff>381000</xdr:colOff>
      <xdr:row>28</xdr:row>
      <xdr:rowOff>76200</xdr:rowOff>
    </xdr:from>
    <xdr:to>
      <xdr:col>26</xdr:col>
      <xdr:colOff>4686300</xdr:colOff>
      <xdr:row>28</xdr:row>
      <xdr:rowOff>2482566</xdr:rowOff>
    </xdr:to>
    <xdr:pic>
      <xdr:nvPicPr>
        <xdr:cNvPr id="37" name="Imagen 36" descr="Grafico 2022">
          <a:extLst>
            <a:ext uri="{FF2B5EF4-FFF2-40B4-BE49-F238E27FC236}">
              <a16:creationId xmlns:a16="http://schemas.microsoft.com/office/drawing/2014/main" id="{0BC3D928-7EB6-413A-BDB8-90097CA817BB}"/>
            </a:ext>
          </a:extLst>
        </xdr:cNvPr>
        <xdr:cNvPicPr>
          <a:picLocks noChangeAspect="1"/>
        </xdr:cNvPicPr>
      </xdr:nvPicPr>
      <xdr:blipFill>
        <a:blip xmlns:r="http://schemas.openxmlformats.org/officeDocument/2006/relationships" r:embed="rId36"/>
        <a:stretch>
          <a:fillRect/>
        </a:stretch>
      </xdr:blipFill>
      <xdr:spPr>
        <a:xfrm>
          <a:off x="40500300" y="61360050"/>
          <a:ext cx="4305300" cy="2406366"/>
        </a:xfrm>
        <a:prstGeom prst="rect">
          <a:avLst/>
        </a:prstGeom>
      </xdr:spPr>
    </xdr:pic>
    <xdr:clientData/>
  </xdr:twoCellAnchor>
  <xdr:twoCellAnchor editAs="oneCell">
    <xdr:from>
      <xdr:col>26</xdr:col>
      <xdr:colOff>323850</xdr:colOff>
      <xdr:row>34</xdr:row>
      <xdr:rowOff>152400</xdr:rowOff>
    </xdr:from>
    <xdr:to>
      <xdr:col>26</xdr:col>
      <xdr:colOff>4629150</xdr:colOff>
      <xdr:row>34</xdr:row>
      <xdr:rowOff>2596433</xdr:rowOff>
    </xdr:to>
    <xdr:pic>
      <xdr:nvPicPr>
        <xdr:cNvPr id="38" name="Imagen 37" descr="Grafico 2022">
          <a:extLst>
            <a:ext uri="{FF2B5EF4-FFF2-40B4-BE49-F238E27FC236}">
              <a16:creationId xmlns:a16="http://schemas.microsoft.com/office/drawing/2014/main" id="{35D35647-8CE8-4743-AC5E-E3502AA34F6A}"/>
            </a:ext>
          </a:extLst>
        </xdr:cNvPr>
        <xdr:cNvPicPr>
          <a:picLocks noChangeAspect="1"/>
        </xdr:cNvPicPr>
      </xdr:nvPicPr>
      <xdr:blipFill>
        <a:blip xmlns:r="http://schemas.openxmlformats.org/officeDocument/2006/relationships" r:embed="rId37"/>
        <a:stretch>
          <a:fillRect/>
        </a:stretch>
      </xdr:blipFill>
      <xdr:spPr>
        <a:xfrm>
          <a:off x="40443150" y="79152750"/>
          <a:ext cx="4305300" cy="2444033"/>
        </a:xfrm>
        <a:prstGeom prst="rect">
          <a:avLst/>
        </a:prstGeom>
      </xdr:spPr>
    </xdr:pic>
    <xdr:clientData/>
  </xdr:twoCellAnchor>
  <xdr:twoCellAnchor>
    <xdr:from>
      <xdr:col>27</xdr:col>
      <xdr:colOff>390524</xdr:colOff>
      <xdr:row>14</xdr:row>
      <xdr:rowOff>104774</xdr:rowOff>
    </xdr:from>
    <xdr:to>
      <xdr:col>27</xdr:col>
      <xdr:colOff>4572000</xdr:colOff>
      <xdr:row>14</xdr:row>
      <xdr:rowOff>2686050</xdr:rowOff>
    </xdr:to>
    <xdr:graphicFrame macro="">
      <xdr:nvGraphicFramePr>
        <xdr:cNvPr id="39" name="Gráfico 38" descr="Grafico 2023">
          <a:extLst>
            <a:ext uri="{FF2B5EF4-FFF2-40B4-BE49-F238E27FC236}">
              <a16:creationId xmlns:a16="http://schemas.microsoft.com/office/drawing/2014/main" id="{78BD0B94-ECB0-4C85-9DDC-94AFD6DD716F}"/>
            </a:ext>
            <a:ext uri="{147F2762-F138-4A5C-976F-8EAC2B608ADB}">
              <a16:predDERef xmlns:a16="http://schemas.microsoft.com/office/drawing/2014/main" pred="{35D35647-8CE8-4743-AC5E-E3502AA34F6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8"/>
        </a:graphicData>
      </a:graphic>
    </xdr:graphicFrame>
    <xdr:clientData/>
  </xdr:twoCellAnchor>
  <xdr:twoCellAnchor editAs="oneCell">
    <xdr:from>
      <xdr:col>27</xdr:col>
      <xdr:colOff>219075</xdr:colOff>
      <xdr:row>13</xdr:row>
      <xdr:rowOff>161925</xdr:rowOff>
    </xdr:from>
    <xdr:to>
      <xdr:col>27</xdr:col>
      <xdr:colOff>4476750</xdr:colOff>
      <xdr:row>13</xdr:row>
      <xdr:rowOff>2551283</xdr:rowOff>
    </xdr:to>
    <xdr:pic>
      <xdr:nvPicPr>
        <xdr:cNvPr id="81" name="Imagen 39" descr="Grafico 2023">
          <a:extLst>
            <a:ext uri="{FF2B5EF4-FFF2-40B4-BE49-F238E27FC236}">
              <a16:creationId xmlns:a16="http://schemas.microsoft.com/office/drawing/2014/main" id="{4119A6C2-0F9E-4AA2-A24A-5FDDEAF81DB6}"/>
            </a:ext>
            <a:ext uri="{147F2762-F138-4A5C-976F-8EAC2B608ADB}">
              <a16:predDERef xmlns:a16="http://schemas.microsoft.com/office/drawing/2014/main" pred="{26D422C3-0CBF-348B-D609-9EBC973FAE6F}"/>
            </a:ext>
          </a:extLst>
        </xdr:cNvPr>
        <xdr:cNvPicPr>
          <a:picLocks noChangeAspect="1"/>
        </xdr:cNvPicPr>
      </xdr:nvPicPr>
      <xdr:blipFill>
        <a:blip xmlns:r="http://schemas.openxmlformats.org/officeDocument/2006/relationships" r:embed="rId22"/>
        <a:stretch>
          <a:fillRect/>
        </a:stretch>
      </xdr:blipFill>
      <xdr:spPr>
        <a:xfrm>
          <a:off x="45062775" y="15306675"/>
          <a:ext cx="4257675" cy="2389358"/>
        </a:xfrm>
        <a:prstGeom prst="rect">
          <a:avLst/>
        </a:prstGeom>
      </xdr:spPr>
    </xdr:pic>
    <xdr:clientData/>
  </xdr:twoCellAnchor>
  <xdr:twoCellAnchor>
    <xdr:from>
      <xdr:col>27</xdr:col>
      <xdr:colOff>104774</xdr:colOff>
      <xdr:row>10</xdr:row>
      <xdr:rowOff>180974</xdr:rowOff>
    </xdr:from>
    <xdr:to>
      <xdr:col>27</xdr:col>
      <xdr:colOff>4676774</xdr:colOff>
      <xdr:row>10</xdr:row>
      <xdr:rowOff>2924174</xdr:rowOff>
    </xdr:to>
    <xdr:graphicFrame macro="">
      <xdr:nvGraphicFramePr>
        <xdr:cNvPr id="41" name="Gráfico 40" descr="Grafico 2023">
          <a:extLst>
            <a:ext uri="{FF2B5EF4-FFF2-40B4-BE49-F238E27FC236}">
              <a16:creationId xmlns:a16="http://schemas.microsoft.com/office/drawing/2014/main" id="{9FAE44AA-8A02-405C-9A2C-74152AC4FDD9}"/>
            </a:ext>
            <a:ext uri="{147F2762-F138-4A5C-976F-8EAC2B608ADB}">
              <a16:predDERef xmlns:a16="http://schemas.microsoft.com/office/drawing/2014/main" pred="{4119A6C2-0F9E-4AA2-A24A-5FDDEAF81D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9"/>
        </a:graphicData>
      </a:graphic>
    </xdr:graphicFrame>
    <xdr:clientData/>
  </xdr:twoCellAnchor>
  <xdr:twoCellAnchor>
    <xdr:from>
      <xdr:col>27</xdr:col>
      <xdr:colOff>133350</xdr:colOff>
      <xdr:row>11</xdr:row>
      <xdr:rowOff>247650</xdr:rowOff>
    </xdr:from>
    <xdr:to>
      <xdr:col>27</xdr:col>
      <xdr:colOff>4371974</xdr:colOff>
      <xdr:row>11</xdr:row>
      <xdr:rowOff>2905124</xdr:rowOff>
    </xdr:to>
    <xdr:graphicFrame macro="">
      <xdr:nvGraphicFramePr>
        <xdr:cNvPr id="63" name="Gráfico 41" descr="Grafico 2023">
          <a:extLst>
            <a:ext uri="{FF2B5EF4-FFF2-40B4-BE49-F238E27FC236}">
              <a16:creationId xmlns:a16="http://schemas.microsoft.com/office/drawing/2014/main" id="{B76858C7-2DF9-4B30-987F-58BE8EB83F8F}"/>
            </a:ext>
            <a:ext uri="{147F2762-F138-4A5C-976F-8EAC2B608ADB}">
              <a16:predDERef xmlns:a16="http://schemas.microsoft.com/office/drawing/2014/main" pred="{9FAE44AA-8A02-405C-9A2C-74152AC4FDD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0"/>
        </a:graphicData>
      </a:graphic>
    </xdr:graphicFrame>
    <xdr:clientData/>
  </xdr:twoCellAnchor>
  <xdr:twoCellAnchor>
    <xdr:from>
      <xdr:col>27</xdr:col>
      <xdr:colOff>247650</xdr:colOff>
      <xdr:row>12</xdr:row>
      <xdr:rowOff>152400</xdr:rowOff>
    </xdr:from>
    <xdr:to>
      <xdr:col>27</xdr:col>
      <xdr:colOff>4391024</xdr:colOff>
      <xdr:row>12</xdr:row>
      <xdr:rowOff>2752724</xdr:rowOff>
    </xdr:to>
    <xdr:graphicFrame macro="">
      <xdr:nvGraphicFramePr>
        <xdr:cNvPr id="76" name="Gráfico 42" descr="Grafico 2023">
          <a:extLst>
            <a:ext uri="{FF2B5EF4-FFF2-40B4-BE49-F238E27FC236}">
              <a16:creationId xmlns:a16="http://schemas.microsoft.com/office/drawing/2014/main" id="{7626BEFF-1955-4538-8EE3-7447F068BD61}"/>
            </a:ext>
            <a:ext uri="{147F2762-F138-4A5C-976F-8EAC2B608ADB}">
              <a16:predDERef xmlns:a16="http://schemas.microsoft.com/office/drawing/2014/main" pred="{B76858C7-2DF9-4B30-987F-58BE8EB83F8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1"/>
        </a:graphicData>
      </a:graphic>
    </xdr:graphicFrame>
    <xdr:clientData/>
  </xdr:twoCellAnchor>
  <xdr:twoCellAnchor editAs="oneCell">
    <xdr:from>
      <xdr:col>27</xdr:col>
      <xdr:colOff>93169</xdr:colOff>
      <xdr:row>15</xdr:row>
      <xdr:rowOff>201886</xdr:rowOff>
    </xdr:from>
    <xdr:to>
      <xdr:col>27</xdr:col>
      <xdr:colOff>4400550</xdr:colOff>
      <xdr:row>15</xdr:row>
      <xdr:rowOff>2651216</xdr:rowOff>
    </xdr:to>
    <xdr:pic>
      <xdr:nvPicPr>
        <xdr:cNvPr id="44" name="Imagen 43" descr="Grafico 2023">
          <a:extLst>
            <a:ext uri="{FF2B5EF4-FFF2-40B4-BE49-F238E27FC236}">
              <a16:creationId xmlns:a16="http://schemas.microsoft.com/office/drawing/2014/main" id="{E631C95F-2550-49CA-8F50-A97362E3CDD1}"/>
            </a:ext>
          </a:extLst>
        </xdr:cNvPr>
        <xdr:cNvPicPr>
          <a:picLocks noChangeAspect="1"/>
        </xdr:cNvPicPr>
      </xdr:nvPicPr>
      <xdr:blipFill>
        <a:blip xmlns:r="http://schemas.openxmlformats.org/officeDocument/2006/relationships" r:embed="rId24"/>
        <a:stretch>
          <a:fillRect/>
        </a:stretch>
      </xdr:blipFill>
      <xdr:spPr>
        <a:xfrm>
          <a:off x="44936869" y="21309286"/>
          <a:ext cx="4307381" cy="2449330"/>
        </a:xfrm>
        <a:prstGeom prst="rect">
          <a:avLst/>
        </a:prstGeom>
      </xdr:spPr>
    </xdr:pic>
    <xdr:clientData/>
  </xdr:twoCellAnchor>
  <xdr:twoCellAnchor>
    <xdr:from>
      <xdr:col>27</xdr:col>
      <xdr:colOff>66674</xdr:colOff>
      <xdr:row>16</xdr:row>
      <xdr:rowOff>123824</xdr:rowOff>
    </xdr:from>
    <xdr:to>
      <xdr:col>27</xdr:col>
      <xdr:colOff>4476750</xdr:colOff>
      <xdr:row>16</xdr:row>
      <xdr:rowOff>2867024</xdr:rowOff>
    </xdr:to>
    <xdr:graphicFrame macro="">
      <xdr:nvGraphicFramePr>
        <xdr:cNvPr id="45" name="Gráfico 44" descr="Grafico 2023">
          <a:extLst>
            <a:ext uri="{FF2B5EF4-FFF2-40B4-BE49-F238E27FC236}">
              <a16:creationId xmlns:a16="http://schemas.microsoft.com/office/drawing/2014/main" id="{B13B2E03-1387-4552-9084-DAC36FBA0E59}"/>
            </a:ext>
            <a:ext uri="{147F2762-F138-4A5C-976F-8EAC2B608ADB}">
              <a16:predDERef xmlns:a16="http://schemas.microsoft.com/office/drawing/2014/main" pred="{E631C95F-2550-49CA-8F50-A97362E3CD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2"/>
        </a:graphicData>
      </a:graphic>
    </xdr:graphicFrame>
    <xdr:clientData/>
  </xdr:twoCellAnchor>
  <xdr:twoCellAnchor>
    <xdr:from>
      <xdr:col>27</xdr:col>
      <xdr:colOff>142874</xdr:colOff>
      <xdr:row>17</xdr:row>
      <xdr:rowOff>276224</xdr:rowOff>
    </xdr:from>
    <xdr:to>
      <xdr:col>27</xdr:col>
      <xdr:colOff>4714874</xdr:colOff>
      <xdr:row>17</xdr:row>
      <xdr:rowOff>3019424</xdr:rowOff>
    </xdr:to>
    <xdr:graphicFrame macro="">
      <xdr:nvGraphicFramePr>
        <xdr:cNvPr id="46" name="Gráfico 45" descr="Grafico 2023">
          <a:extLst>
            <a:ext uri="{FF2B5EF4-FFF2-40B4-BE49-F238E27FC236}">
              <a16:creationId xmlns:a16="http://schemas.microsoft.com/office/drawing/2014/main" id="{5136530E-8FAF-467C-B487-78433293CFA7}"/>
            </a:ext>
            <a:ext uri="{147F2762-F138-4A5C-976F-8EAC2B608ADB}">
              <a16:predDERef xmlns:a16="http://schemas.microsoft.com/office/drawing/2014/main" pred="{B13B2E03-1387-4552-9084-DAC36FBA0E5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3"/>
        </a:graphicData>
      </a:graphic>
    </xdr:graphicFrame>
    <xdr:clientData/>
  </xdr:twoCellAnchor>
  <xdr:twoCellAnchor>
    <xdr:from>
      <xdr:col>27</xdr:col>
      <xdr:colOff>104774</xdr:colOff>
      <xdr:row>18</xdr:row>
      <xdr:rowOff>180974</xdr:rowOff>
    </xdr:from>
    <xdr:to>
      <xdr:col>27</xdr:col>
      <xdr:colOff>4676774</xdr:colOff>
      <xdr:row>18</xdr:row>
      <xdr:rowOff>2924174</xdr:rowOff>
    </xdr:to>
    <xdr:graphicFrame macro="">
      <xdr:nvGraphicFramePr>
        <xdr:cNvPr id="47" name="Gráfico 46" descr="Grafico 2023">
          <a:extLst>
            <a:ext uri="{FF2B5EF4-FFF2-40B4-BE49-F238E27FC236}">
              <a16:creationId xmlns:a16="http://schemas.microsoft.com/office/drawing/2014/main" id="{561ABC76-2203-48AD-B1CF-3EBCA5B34A43}"/>
            </a:ext>
            <a:ext uri="{147F2762-F138-4A5C-976F-8EAC2B608ADB}">
              <a16:predDERef xmlns:a16="http://schemas.microsoft.com/office/drawing/2014/main" pred="{5136530E-8FAF-467C-B487-78433293CFA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4"/>
        </a:graphicData>
      </a:graphic>
    </xdr:graphicFrame>
    <xdr:clientData/>
  </xdr:twoCellAnchor>
  <xdr:twoCellAnchor>
    <xdr:from>
      <xdr:col>27</xdr:col>
      <xdr:colOff>104774</xdr:colOff>
      <xdr:row>19</xdr:row>
      <xdr:rowOff>28574</xdr:rowOff>
    </xdr:from>
    <xdr:to>
      <xdr:col>27</xdr:col>
      <xdr:colOff>4676774</xdr:colOff>
      <xdr:row>19</xdr:row>
      <xdr:rowOff>2571750</xdr:rowOff>
    </xdr:to>
    <xdr:graphicFrame macro="">
      <xdr:nvGraphicFramePr>
        <xdr:cNvPr id="48" name="Gráfico 47" descr="Grafico 2023">
          <a:extLst>
            <a:ext uri="{FF2B5EF4-FFF2-40B4-BE49-F238E27FC236}">
              <a16:creationId xmlns:a16="http://schemas.microsoft.com/office/drawing/2014/main" id="{817A0218-4340-4847-91E0-85B63B1F58B9}"/>
            </a:ext>
            <a:ext uri="{147F2762-F138-4A5C-976F-8EAC2B608ADB}">
              <a16:predDERef xmlns:a16="http://schemas.microsoft.com/office/drawing/2014/main" pred="{561ABC76-2203-48AD-B1CF-3EBCA5B34A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5"/>
        </a:graphicData>
      </a:graphic>
    </xdr:graphicFrame>
    <xdr:clientData/>
  </xdr:twoCellAnchor>
  <xdr:twoCellAnchor>
    <xdr:from>
      <xdr:col>27</xdr:col>
      <xdr:colOff>104774</xdr:colOff>
      <xdr:row>20</xdr:row>
      <xdr:rowOff>114300</xdr:rowOff>
    </xdr:from>
    <xdr:to>
      <xdr:col>27</xdr:col>
      <xdr:colOff>4495800</xdr:colOff>
      <xdr:row>20</xdr:row>
      <xdr:rowOff>2619374</xdr:rowOff>
    </xdr:to>
    <xdr:graphicFrame macro="">
      <xdr:nvGraphicFramePr>
        <xdr:cNvPr id="49" name="Gráfico 48" descr="Grafico 2023">
          <a:extLst>
            <a:ext uri="{FF2B5EF4-FFF2-40B4-BE49-F238E27FC236}">
              <a16:creationId xmlns:a16="http://schemas.microsoft.com/office/drawing/2014/main" id="{BF994034-F5EF-4DB1-9B70-0FF1D2D9E724}"/>
            </a:ext>
            <a:ext uri="{147F2762-F138-4A5C-976F-8EAC2B608ADB}">
              <a16:predDERef xmlns:a16="http://schemas.microsoft.com/office/drawing/2014/main" pred="{817A0218-4340-4847-91E0-85B63B1F58B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6"/>
        </a:graphicData>
      </a:graphic>
    </xdr:graphicFrame>
    <xdr:clientData/>
  </xdr:twoCellAnchor>
  <xdr:twoCellAnchor>
    <xdr:from>
      <xdr:col>27</xdr:col>
      <xdr:colOff>85724</xdr:colOff>
      <xdr:row>21</xdr:row>
      <xdr:rowOff>142874</xdr:rowOff>
    </xdr:from>
    <xdr:to>
      <xdr:col>27</xdr:col>
      <xdr:colOff>4657724</xdr:colOff>
      <xdr:row>21</xdr:row>
      <xdr:rowOff>2886074</xdr:rowOff>
    </xdr:to>
    <xdr:graphicFrame macro="">
      <xdr:nvGraphicFramePr>
        <xdr:cNvPr id="50" name="Gráfico 49" descr="Grafico 2023">
          <a:extLst>
            <a:ext uri="{FF2B5EF4-FFF2-40B4-BE49-F238E27FC236}">
              <a16:creationId xmlns:a16="http://schemas.microsoft.com/office/drawing/2014/main" id="{6A2947C3-134C-48EA-8C05-BA58A5A0257D}"/>
            </a:ext>
            <a:ext uri="{147F2762-F138-4A5C-976F-8EAC2B608ADB}">
              <a16:predDERef xmlns:a16="http://schemas.microsoft.com/office/drawing/2014/main" pred="{BF994034-F5EF-4DB1-9B70-0FF1D2D9E72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7"/>
        </a:graphicData>
      </a:graphic>
    </xdr:graphicFrame>
    <xdr:clientData/>
  </xdr:twoCellAnchor>
  <xdr:twoCellAnchor>
    <xdr:from>
      <xdr:col>27</xdr:col>
      <xdr:colOff>85724</xdr:colOff>
      <xdr:row>22</xdr:row>
      <xdr:rowOff>180974</xdr:rowOff>
    </xdr:from>
    <xdr:to>
      <xdr:col>27</xdr:col>
      <xdr:colOff>4657724</xdr:colOff>
      <xdr:row>22</xdr:row>
      <xdr:rowOff>2924174</xdr:rowOff>
    </xdr:to>
    <xdr:graphicFrame macro="">
      <xdr:nvGraphicFramePr>
        <xdr:cNvPr id="51" name="Gráfico 50" descr="Grafico 2023">
          <a:extLst>
            <a:ext uri="{FF2B5EF4-FFF2-40B4-BE49-F238E27FC236}">
              <a16:creationId xmlns:a16="http://schemas.microsoft.com/office/drawing/2014/main" id="{302482EB-A896-4A1C-B2CB-ADBED4C9C05D}"/>
            </a:ext>
            <a:ext uri="{147F2762-F138-4A5C-976F-8EAC2B608ADB}">
              <a16:predDERef xmlns:a16="http://schemas.microsoft.com/office/drawing/2014/main" pred="{6A2947C3-134C-48EA-8C05-BA58A5A025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8"/>
        </a:graphicData>
      </a:graphic>
    </xdr:graphicFrame>
    <xdr:clientData/>
  </xdr:twoCellAnchor>
  <xdr:twoCellAnchor>
    <xdr:from>
      <xdr:col>27</xdr:col>
      <xdr:colOff>304800</xdr:colOff>
      <xdr:row>23</xdr:row>
      <xdr:rowOff>133350</xdr:rowOff>
    </xdr:from>
    <xdr:to>
      <xdr:col>27</xdr:col>
      <xdr:colOff>4448174</xdr:colOff>
      <xdr:row>23</xdr:row>
      <xdr:rowOff>2600324</xdr:rowOff>
    </xdr:to>
    <xdr:graphicFrame macro="">
      <xdr:nvGraphicFramePr>
        <xdr:cNvPr id="52" name="Gráfico 51" descr="Grafico 2023">
          <a:extLst>
            <a:ext uri="{FF2B5EF4-FFF2-40B4-BE49-F238E27FC236}">
              <a16:creationId xmlns:a16="http://schemas.microsoft.com/office/drawing/2014/main" id="{C40ECEB6-C64E-4E03-BC35-FC45CB23FD9A}"/>
            </a:ext>
            <a:ext uri="{147F2762-F138-4A5C-976F-8EAC2B608ADB}">
              <a16:predDERef xmlns:a16="http://schemas.microsoft.com/office/drawing/2014/main" pred="{302482EB-A896-4A1C-B2CB-ADBED4C9C05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9"/>
        </a:graphicData>
      </a:graphic>
    </xdr:graphicFrame>
    <xdr:clientData/>
  </xdr:twoCellAnchor>
  <xdr:twoCellAnchor>
    <xdr:from>
      <xdr:col>27</xdr:col>
      <xdr:colOff>304800</xdr:colOff>
      <xdr:row>24</xdr:row>
      <xdr:rowOff>19050</xdr:rowOff>
    </xdr:from>
    <xdr:to>
      <xdr:col>27</xdr:col>
      <xdr:colOff>4410074</xdr:colOff>
      <xdr:row>24</xdr:row>
      <xdr:rowOff>2466974</xdr:rowOff>
    </xdr:to>
    <xdr:graphicFrame macro="">
      <xdr:nvGraphicFramePr>
        <xdr:cNvPr id="53" name="Gráfico 52" descr="Grafico 2023">
          <a:extLst>
            <a:ext uri="{FF2B5EF4-FFF2-40B4-BE49-F238E27FC236}">
              <a16:creationId xmlns:a16="http://schemas.microsoft.com/office/drawing/2014/main" id="{111C6568-192E-4C3F-B2DF-B7831E1FA7AB}"/>
            </a:ext>
            <a:ext uri="{147F2762-F138-4A5C-976F-8EAC2B608ADB}">
              <a16:predDERef xmlns:a16="http://schemas.microsoft.com/office/drawing/2014/main" pred="{C40ECEB6-C64E-4E03-BC35-FC45CB23FD9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0"/>
        </a:graphicData>
      </a:graphic>
    </xdr:graphicFrame>
    <xdr:clientData/>
  </xdr:twoCellAnchor>
  <xdr:twoCellAnchor>
    <xdr:from>
      <xdr:col>27</xdr:col>
      <xdr:colOff>190500</xdr:colOff>
      <xdr:row>25</xdr:row>
      <xdr:rowOff>76200</xdr:rowOff>
    </xdr:from>
    <xdr:to>
      <xdr:col>27</xdr:col>
      <xdr:colOff>4248150</xdr:colOff>
      <xdr:row>25</xdr:row>
      <xdr:rowOff>2466974</xdr:rowOff>
    </xdr:to>
    <xdr:graphicFrame macro="">
      <xdr:nvGraphicFramePr>
        <xdr:cNvPr id="54" name="Gráfico 53" descr="Grafico 2023">
          <a:extLst>
            <a:ext uri="{FF2B5EF4-FFF2-40B4-BE49-F238E27FC236}">
              <a16:creationId xmlns:a16="http://schemas.microsoft.com/office/drawing/2014/main" id="{D9E4CCFC-9E73-4C14-8D95-B76D46797DBD}"/>
            </a:ext>
            <a:ext uri="{147F2762-F138-4A5C-976F-8EAC2B608ADB}">
              <a16:predDERef xmlns:a16="http://schemas.microsoft.com/office/drawing/2014/main" pred="{111C6568-192E-4C3F-B2DF-B7831E1FA7A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1"/>
        </a:graphicData>
      </a:graphic>
    </xdr:graphicFrame>
    <xdr:clientData/>
  </xdr:twoCellAnchor>
  <xdr:twoCellAnchor>
    <xdr:from>
      <xdr:col>27</xdr:col>
      <xdr:colOff>361950</xdr:colOff>
      <xdr:row>26</xdr:row>
      <xdr:rowOff>114300</xdr:rowOff>
    </xdr:from>
    <xdr:to>
      <xdr:col>27</xdr:col>
      <xdr:colOff>4314824</xdr:colOff>
      <xdr:row>26</xdr:row>
      <xdr:rowOff>2381250</xdr:rowOff>
    </xdr:to>
    <xdr:graphicFrame macro="">
      <xdr:nvGraphicFramePr>
        <xdr:cNvPr id="55" name="Gráfico 54" descr="Grafico 2023">
          <a:extLst>
            <a:ext uri="{FF2B5EF4-FFF2-40B4-BE49-F238E27FC236}">
              <a16:creationId xmlns:a16="http://schemas.microsoft.com/office/drawing/2014/main" id="{3AB30014-02B6-4520-B55E-F14AD90BFE4C}"/>
            </a:ext>
            <a:ext uri="{147F2762-F138-4A5C-976F-8EAC2B608ADB}">
              <a16:predDERef xmlns:a16="http://schemas.microsoft.com/office/drawing/2014/main" pred="{D9E4CCFC-9E73-4C14-8D95-B76D46797DB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2"/>
        </a:graphicData>
      </a:graphic>
    </xdr:graphicFrame>
    <xdr:clientData/>
  </xdr:twoCellAnchor>
  <xdr:twoCellAnchor>
    <xdr:from>
      <xdr:col>27</xdr:col>
      <xdr:colOff>200024</xdr:colOff>
      <xdr:row>29</xdr:row>
      <xdr:rowOff>133350</xdr:rowOff>
    </xdr:from>
    <xdr:to>
      <xdr:col>27</xdr:col>
      <xdr:colOff>4610100</xdr:colOff>
      <xdr:row>29</xdr:row>
      <xdr:rowOff>2371724</xdr:rowOff>
    </xdr:to>
    <xdr:graphicFrame macro="">
      <xdr:nvGraphicFramePr>
        <xdr:cNvPr id="234" name="Gráfico 55" descr="Grafico 2023">
          <a:extLst>
            <a:ext uri="{FF2B5EF4-FFF2-40B4-BE49-F238E27FC236}">
              <a16:creationId xmlns:a16="http://schemas.microsoft.com/office/drawing/2014/main" id="{DB5AE47E-6357-40ED-BA58-BC8E9FFFEE5B}"/>
            </a:ext>
            <a:ext uri="{147F2762-F138-4A5C-976F-8EAC2B608ADB}">
              <a16:predDERef xmlns:a16="http://schemas.microsoft.com/office/drawing/2014/main" pred="{3AB30014-02B6-4520-B55E-F14AD90BFE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3"/>
        </a:graphicData>
      </a:graphic>
    </xdr:graphicFrame>
    <xdr:clientData/>
  </xdr:twoCellAnchor>
  <xdr:twoCellAnchor>
    <xdr:from>
      <xdr:col>27</xdr:col>
      <xdr:colOff>400050</xdr:colOff>
      <xdr:row>30</xdr:row>
      <xdr:rowOff>57150</xdr:rowOff>
    </xdr:from>
    <xdr:to>
      <xdr:col>27</xdr:col>
      <xdr:colOff>4467224</xdr:colOff>
      <xdr:row>30</xdr:row>
      <xdr:rowOff>2428874</xdr:rowOff>
    </xdr:to>
    <xdr:graphicFrame macro="">
      <xdr:nvGraphicFramePr>
        <xdr:cNvPr id="57" name="Gráfico 56" descr="Grafico 2023">
          <a:extLst>
            <a:ext uri="{FF2B5EF4-FFF2-40B4-BE49-F238E27FC236}">
              <a16:creationId xmlns:a16="http://schemas.microsoft.com/office/drawing/2014/main" id="{D9F354D8-A9D6-4A2E-95DF-058F9389ECE0}"/>
            </a:ext>
            <a:ext uri="{147F2762-F138-4A5C-976F-8EAC2B608ADB}">
              <a16:predDERef xmlns:a16="http://schemas.microsoft.com/office/drawing/2014/main" pred="{DB5AE47E-6357-40ED-BA58-BC8E9FFFEE5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4"/>
        </a:graphicData>
      </a:graphic>
    </xdr:graphicFrame>
    <xdr:clientData/>
  </xdr:twoCellAnchor>
  <xdr:twoCellAnchor>
    <xdr:from>
      <xdr:col>27</xdr:col>
      <xdr:colOff>47624</xdr:colOff>
      <xdr:row>31</xdr:row>
      <xdr:rowOff>276224</xdr:rowOff>
    </xdr:from>
    <xdr:to>
      <xdr:col>27</xdr:col>
      <xdr:colOff>4619624</xdr:colOff>
      <xdr:row>31</xdr:row>
      <xdr:rowOff>3019424</xdr:rowOff>
    </xdr:to>
    <xdr:graphicFrame macro="">
      <xdr:nvGraphicFramePr>
        <xdr:cNvPr id="58" name="Gráfico 57" descr="Grafico 2023">
          <a:extLst>
            <a:ext uri="{FF2B5EF4-FFF2-40B4-BE49-F238E27FC236}">
              <a16:creationId xmlns:a16="http://schemas.microsoft.com/office/drawing/2014/main" id="{2F9CDF9A-3692-4AE3-9AD1-056DB0C13708}"/>
            </a:ext>
            <a:ext uri="{147F2762-F138-4A5C-976F-8EAC2B608ADB}">
              <a16:predDERef xmlns:a16="http://schemas.microsoft.com/office/drawing/2014/main" pred="{D9F354D8-A9D6-4A2E-95DF-058F9389ECE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5"/>
        </a:graphicData>
      </a:graphic>
    </xdr:graphicFrame>
    <xdr:clientData/>
  </xdr:twoCellAnchor>
  <xdr:twoCellAnchor>
    <xdr:from>
      <xdr:col>27</xdr:col>
      <xdr:colOff>28574</xdr:colOff>
      <xdr:row>32</xdr:row>
      <xdr:rowOff>180974</xdr:rowOff>
    </xdr:from>
    <xdr:to>
      <xdr:col>27</xdr:col>
      <xdr:colOff>4600574</xdr:colOff>
      <xdr:row>32</xdr:row>
      <xdr:rowOff>2924174</xdr:rowOff>
    </xdr:to>
    <xdr:graphicFrame macro="">
      <xdr:nvGraphicFramePr>
        <xdr:cNvPr id="59" name="Gráfico 58" descr="Grafico 2023">
          <a:extLst>
            <a:ext uri="{FF2B5EF4-FFF2-40B4-BE49-F238E27FC236}">
              <a16:creationId xmlns:a16="http://schemas.microsoft.com/office/drawing/2014/main" id="{EDB5E42B-A670-49DC-924F-C7471569C4B0}"/>
            </a:ext>
            <a:ext uri="{147F2762-F138-4A5C-976F-8EAC2B608ADB}">
              <a16:predDERef xmlns:a16="http://schemas.microsoft.com/office/drawing/2014/main" pred="{2F9CDF9A-3692-4AE3-9AD1-056DB0C1370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6"/>
        </a:graphicData>
      </a:graphic>
    </xdr:graphicFrame>
    <xdr:clientData/>
  </xdr:twoCellAnchor>
  <xdr:twoCellAnchor>
    <xdr:from>
      <xdr:col>27</xdr:col>
      <xdr:colOff>85724</xdr:colOff>
      <xdr:row>34</xdr:row>
      <xdr:rowOff>257174</xdr:rowOff>
    </xdr:from>
    <xdr:to>
      <xdr:col>27</xdr:col>
      <xdr:colOff>4657724</xdr:colOff>
      <xdr:row>34</xdr:row>
      <xdr:rowOff>3000374</xdr:rowOff>
    </xdr:to>
    <xdr:graphicFrame macro="">
      <xdr:nvGraphicFramePr>
        <xdr:cNvPr id="60" name="Gráfico 59" descr="Grafico 2023">
          <a:extLst>
            <a:ext uri="{FF2B5EF4-FFF2-40B4-BE49-F238E27FC236}">
              <a16:creationId xmlns:a16="http://schemas.microsoft.com/office/drawing/2014/main" id="{C78BE45D-2B31-4B35-ACB9-F9E46CFB6D3A}"/>
            </a:ext>
            <a:ext uri="{147F2762-F138-4A5C-976F-8EAC2B608ADB}">
              <a16:predDERef xmlns:a16="http://schemas.microsoft.com/office/drawing/2014/main" pred="{EDB5E42B-A670-49DC-924F-C7471569C4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7"/>
        </a:graphicData>
      </a:graphic>
    </xdr:graphicFrame>
    <xdr:clientData/>
  </xdr:twoCellAnchor>
  <xdr:twoCellAnchor>
    <xdr:from>
      <xdr:col>27</xdr:col>
      <xdr:colOff>85724</xdr:colOff>
      <xdr:row>35</xdr:row>
      <xdr:rowOff>771524</xdr:rowOff>
    </xdr:from>
    <xdr:to>
      <xdr:col>27</xdr:col>
      <xdr:colOff>4657724</xdr:colOff>
      <xdr:row>35</xdr:row>
      <xdr:rowOff>3514724</xdr:rowOff>
    </xdr:to>
    <xdr:graphicFrame macro="">
      <xdr:nvGraphicFramePr>
        <xdr:cNvPr id="61" name="Gráfico 60" descr="Grafico 2023">
          <a:extLst>
            <a:ext uri="{FF2B5EF4-FFF2-40B4-BE49-F238E27FC236}">
              <a16:creationId xmlns:a16="http://schemas.microsoft.com/office/drawing/2014/main" id="{8EF148E3-FEC8-4DD6-8BB4-2AF44490EC8E}"/>
            </a:ext>
            <a:ext uri="{147F2762-F138-4A5C-976F-8EAC2B608ADB}">
              <a16:predDERef xmlns:a16="http://schemas.microsoft.com/office/drawing/2014/main" pred="{C78BE45D-2B31-4B35-ACB9-F9E46CFB6D3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8"/>
        </a:graphicData>
      </a:graphic>
    </xdr:graphicFrame>
    <xdr:clientData/>
  </xdr:twoCellAnchor>
  <xdr:twoCellAnchor>
    <xdr:from>
      <xdr:col>28</xdr:col>
      <xdr:colOff>381000</xdr:colOff>
      <xdr:row>11</xdr:row>
      <xdr:rowOff>171450</xdr:rowOff>
    </xdr:from>
    <xdr:to>
      <xdr:col>28</xdr:col>
      <xdr:colOff>4619624</xdr:colOff>
      <xdr:row>11</xdr:row>
      <xdr:rowOff>2828924</xdr:rowOff>
    </xdr:to>
    <xdr:graphicFrame macro="">
      <xdr:nvGraphicFramePr>
        <xdr:cNvPr id="74" name="Gráfico 61" descr="Grafico vigencia 2024">
          <a:extLst>
            <a:ext uri="{FF2B5EF4-FFF2-40B4-BE49-F238E27FC236}">
              <a16:creationId xmlns:a16="http://schemas.microsoft.com/office/drawing/2014/main" id="{A1CB68DE-C9C6-47E1-A16D-550C2EBFF4D1}"/>
            </a:ext>
            <a:ext uri="{147F2762-F138-4A5C-976F-8EAC2B608ADB}">
              <a16:predDERef xmlns:a16="http://schemas.microsoft.com/office/drawing/2014/main" pred="{8EF148E3-FEC8-4DD6-8BB4-2AF44490EC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9"/>
        </a:graphicData>
      </a:graphic>
    </xdr:graphicFrame>
    <xdr:clientData/>
  </xdr:twoCellAnchor>
  <xdr:twoCellAnchor>
    <xdr:from>
      <xdr:col>28</xdr:col>
      <xdr:colOff>552450</xdr:colOff>
      <xdr:row>12</xdr:row>
      <xdr:rowOff>133350</xdr:rowOff>
    </xdr:from>
    <xdr:to>
      <xdr:col>28</xdr:col>
      <xdr:colOff>4695824</xdr:colOff>
      <xdr:row>12</xdr:row>
      <xdr:rowOff>2733674</xdr:rowOff>
    </xdr:to>
    <xdr:graphicFrame macro="">
      <xdr:nvGraphicFramePr>
        <xdr:cNvPr id="82" name="Gráfico 62" descr="Grafico vigencia 2024">
          <a:extLst>
            <a:ext uri="{FF2B5EF4-FFF2-40B4-BE49-F238E27FC236}">
              <a16:creationId xmlns:a16="http://schemas.microsoft.com/office/drawing/2014/main" id="{2AB81533-C426-42A4-81BF-A4E862D29BF7}"/>
            </a:ext>
            <a:ext uri="{147F2762-F138-4A5C-976F-8EAC2B608ADB}">
              <a16:predDERef xmlns:a16="http://schemas.microsoft.com/office/drawing/2014/main" pred="{A1CB68DE-C9C6-47E1-A16D-550C2EBFF4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0"/>
        </a:graphicData>
      </a:graphic>
    </xdr:graphicFrame>
    <xdr:clientData/>
  </xdr:twoCellAnchor>
  <xdr:twoCellAnchor editAs="oneCell">
    <xdr:from>
      <xdr:col>27</xdr:col>
      <xdr:colOff>266701</xdr:colOff>
      <xdr:row>13</xdr:row>
      <xdr:rowOff>285750</xdr:rowOff>
    </xdr:from>
    <xdr:to>
      <xdr:col>27</xdr:col>
      <xdr:colOff>4248151</xdr:colOff>
      <xdr:row>13</xdr:row>
      <xdr:rowOff>2675108</xdr:rowOff>
    </xdr:to>
    <xdr:pic>
      <xdr:nvPicPr>
        <xdr:cNvPr id="87" name="Imagen 63" descr="Grafico vigencia 2023">
          <a:extLst>
            <a:ext uri="{FF2B5EF4-FFF2-40B4-BE49-F238E27FC236}">
              <a16:creationId xmlns:a16="http://schemas.microsoft.com/office/drawing/2014/main" id="{AA5E2006-E419-448F-8F70-D89420AFE94C}"/>
            </a:ext>
            <a:ext uri="{147F2762-F138-4A5C-976F-8EAC2B608ADB}">
              <a16:predDERef xmlns:a16="http://schemas.microsoft.com/office/drawing/2014/main" pred="{26D422C3-0CBF-348B-D609-9EBC973FAE6F}"/>
            </a:ext>
          </a:extLst>
        </xdr:cNvPr>
        <xdr:cNvPicPr>
          <a:picLocks noChangeAspect="1"/>
        </xdr:cNvPicPr>
      </xdr:nvPicPr>
      <xdr:blipFill>
        <a:blip xmlns:r="http://schemas.openxmlformats.org/officeDocument/2006/relationships" r:embed="rId22"/>
        <a:stretch>
          <a:fillRect/>
        </a:stretch>
      </xdr:blipFill>
      <xdr:spPr>
        <a:xfrm>
          <a:off x="45110401" y="15430500"/>
          <a:ext cx="3981450" cy="2389358"/>
        </a:xfrm>
        <a:prstGeom prst="rect">
          <a:avLst/>
        </a:prstGeom>
      </xdr:spPr>
    </xdr:pic>
    <xdr:clientData/>
  </xdr:twoCellAnchor>
  <xdr:twoCellAnchor>
    <xdr:from>
      <xdr:col>28</xdr:col>
      <xdr:colOff>628650</xdr:colOff>
      <xdr:row>13</xdr:row>
      <xdr:rowOff>247650</xdr:rowOff>
    </xdr:from>
    <xdr:to>
      <xdr:col>28</xdr:col>
      <xdr:colOff>4772024</xdr:colOff>
      <xdr:row>13</xdr:row>
      <xdr:rowOff>2847974</xdr:rowOff>
    </xdr:to>
    <xdr:graphicFrame macro="">
      <xdr:nvGraphicFramePr>
        <xdr:cNvPr id="137" name="Gráfico 66" descr="Grafico vigencia 2024">
          <a:extLst>
            <a:ext uri="{FF2B5EF4-FFF2-40B4-BE49-F238E27FC236}">
              <a16:creationId xmlns:a16="http://schemas.microsoft.com/office/drawing/2014/main" id="{E62EDD99-DF5F-4DF0-85EB-9DA4708B2949}"/>
            </a:ext>
            <a:ext uri="{147F2762-F138-4A5C-976F-8EAC2B608ADB}">
              <a16:predDERef xmlns:a16="http://schemas.microsoft.com/office/drawing/2014/main" pred="{AA5E2006-E419-448F-8F70-D89420AFE9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1"/>
        </a:graphicData>
      </a:graphic>
    </xdr:graphicFrame>
    <xdr:clientData/>
  </xdr:twoCellAnchor>
  <xdr:twoCellAnchor>
    <xdr:from>
      <xdr:col>28</xdr:col>
      <xdr:colOff>533400</xdr:colOff>
      <xdr:row>14</xdr:row>
      <xdr:rowOff>133350</xdr:rowOff>
    </xdr:from>
    <xdr:to>
      <xdr:col>28</xdr:col>
      <xdr:colOff>4714876</xdr:colOff>
      <xdr:row>14</xdr:row>
      <xdr:rowOff>2714626</xdr:rowOff>
    </xdr:to>
    <xdr:graphicFrame macro="">
      <xdr:nvGraphicFramePr>
        <xdr:cNvPr id="144" name="Gráfico 68" descr="Grafico vigencia 2024">
          <a:extLst>
            <a:ext uri="{FF2B5EF4-FFF2-40B4-BE49-F238E27FC236}">
              <a16:creationId xmlns:a16="http://schemas.microsoft.com/office/drawing/2014/main" id="{E429367D-BF42-400C-B0EB-FDE7295B90B8}"/>
            </a:ext>
            <a:ext uri="{147F2762-F138-4A5C-976F-8EAC2B608ADB}">
              <a16:predDERef xmlns:a16="http://schemas.microsoft.com/office/drawing/2014/main" pred="{E62EDD99-DF5F-4DF0-85EB-9DA4708B29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2"/>
        </a:graphicData>
      </a:graphic>
    </xdr:graphicFrame>
    <xdr:clientData/>
  </xdr:twoCellAnchor>
  <xdr:twoCellAnchor>
    <xdr:from>
      <xdr:col>28</xdr:col>
      <xdr:colOff>533400</xdr:colOff>
      <xdr:row>15</xdr:row>
      <xdr:rowOff>190500</xdr:rowOff>
    </xdr:from>
    <xdr:to>
      <xdr:col>28</xdr:col>
      <xdr:colOff>4714876</xdr:colOff>
      <xdr:row>15</xdr:row>
      <xdr:rowOff>2771776</xdr:rowOff>
    </xdr:to>
    <xdr:graphicFrame macro="">
      <xdr:nvGraphicFramePr>
        <xdr:cNvPr id="177" name="Gráfico 70" descr="Grafico vigencia 2024">
          <a:extLst>
            <a:ext uri="{FF2B5EF4-FFF2-40B4-BE49-F238E27FC236}">
              <a16:creationId xmlns:a16="http://schemas.microsoft.com/office/drawing/2014/main" id="{3A374F58-F9B8-4C76-81A9-C492251567A6}"/>
            </a:ext>
            <a:ext uri="{147F2762-F138-4A5C-976F-8EAC2B608ADB}">
              <a16:predDERef xmlns:a16="http://schemas.microsoft.com/office/drawing/2014/main" pred="{E429367D-BF42-400C-B0EB-FDE7295B90B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3"/>
        </a:graphicData>
      </a:graphic>
    </xdr:graphicFrame>
    <xdr:clientData/>
  </xdr:twoCellAnchor>
  <xdr:twoCellAnchor>
    <xdr:from>
      <xdr:col>28</xdr:col>
      <xdr:colOff>266700</xdr:colOff>
      <xdr:row>16</xdr:row>
      <xdr:rowOff>190500</xdr:rowOff>
    </xdr:from>
    <xdr:to>
      <xdr:col>28</xdr:col>
      <xdr:colOff>4838700</xdr:colOff>
      <xdr:row>16</xdr:row>
      <xdr:rowOff>2933700</xdr:rowOff>
    </xdr:to>
    <xdr:graphicFrame macro="">
      <xdr:nvGraphicFramePr>
        <xdr:cNvPr id="184" name="Gráfico 71" descr="Grafico vigencia 2024">
          <a:extLst>
            <a:ext uri="{FF2B5EF4-FFF2-40B4-BE49-F238E27FC236}">
              <a16:creationId xmlns:a16="http://schemas.microsoft.com/office/drawing/2014/main" id="{20D9B4C1-B52C-4ACB-8D3C-DB6C0EAB8EF7}"/>
            </a:ext>
            <a:ext uri="{147F2762-F138-4A5C-976F-8EAC2B608ADB}">
              <a16:predDERef xmlns:a16="http://schemas.microsoft.com/office/drawing/2014/main" pred="{3A374F58-F9B8-4C76-81A9-C492251567A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4"/>
        </a:graphicData>
      </a:graphic>
    </xdr:graphicFrame>
    <xdr:clientData/>
  </xdr:twoCellAnchor>
  <xdr:twoCellAnchor>
    <xdr:from>
      <xdr:col>28</xdr:col>
      <xdr:colOff>228600</xdr:colOff>
      <xdr:row>17</xdr:row>
      <xdr:rowOff>114300</xdr:rowOff>
    </xdr:from>
    <xdr:to>
      <xdr:col>28</xdr:col>
      <xdr:colOff>4800600</xdr:colOff>
      <xdr:row>17</xdr:row>
      <xdr:rowOff>2857500</xdr:rowOff>
    </xdr:to>
    <xdr:graphicFrame macro="">
      <xdr:nvGraphicFramePr>
        <xdr:cNvPr id="188" name="Gráfico 72" descr="Grafico vigencia 2024">
          <a:extLst>
            <a:ext uri="{FF2B5EF4-FFF2-40B4-BE49-F238E27FC236}">
              <a16:creationId xmlns:a16="http://schemas.microsoft.com/office/drawing/2014/main" id="{775F3554-2104-4E76-8E55-BBFAA1BF05F1}"/>
            </a:ext>
            <a:ext uri="{147F2762-F138-4A5C-976F-8EAC2B608ADB}">
              <a16:predDERef xmlns:a16="http://schemas.microsoft.com/office/drawing/2014/main" pred="{20D9B4C1-B52C-4ACB-8D3C-DB6C0EAB8EF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5"/>
        </a:graphicData>
      </a:graphic>
    </xdr:graphicFrame>
    <xdr:clientData/>
  </xdr:twoCellAnchor>
  <xdr:twoCellAnchor>
    <xdr:from>
      <xdr:col>28</xdr:col>
      <xdr:colOff>304800</xdr:colOff>
      <xdr:row>18</xdr:row>
      <xdr:rowOff>171450</xdr:rowOff>
    </xdr:from>
    <xdr:to>
      <xdr:col>28</xdr:col>
      <xdr:colOff>4876800</xdr:colOff>
      <xdr:row>18</xdr:row>
      <xdr:rowOff>2914650</xdr:rowOff>
    </xdr:to>
    <xdr:graphicFrame macro="">
      <xdr:nvGraphicFramePr>
        <xdr:cNvPr id="194" name="Gráfico 73" descr="Grafico vigencia 2024">
          <a:extLst>
            <a:ext uri="{FF2B5EF4-FFF2-40B4-BE49-F238E27FC236}">
              <a16:creationId xmlns:a16="http://schemas.microsoft.com/office/drawing/2014/main" id="{1CD9B1CA-BCA6-4A37-AEEC-AD826B5F8432}"/>
            </a:ext>
            <a:ext uri="{147F2762-F138-4A5C-976F-8EAC2B608ADB}">
              <a16:predDERef xmlns:a16="http://schemas.microsoft.com/office/drawing/2014/main" pred="{775F3554-2104-4E76-8E55-BBFAA1BF05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6"/>
        </a:graphicData>
      </a:graphic>
    </xdr:graphicFrame>
    <xdr:clientData/>
  </xdr:twoCellAnchor>
  <xdr:twoCellAnchor>
    <xdr:from>
      <xdr:col>28</xdr:col>
      <xdr:colOff>323850</xdr:colOff>
      <xdr:row>20</xdr:row>
      <xdr:rowOff>57150</xdr:rowOff>
    </xdr:from>
    <xdr:to>
      <xdr:col>28</xdr:col>
      <xdr:colOff>4714876</xdr:colOff>
      <xdr:row>20</xdr:row>
      <xdr:rowOff>2562224</xdr:rowOff>
    </xdr:to>
    <xdr:graphicFrame macro="">
      <xdr:nvGraphicFramePr>
        <xdr:cNvPr id="204" name="Gráfico 75" descr="Grafico vigencia 2024">
          <a:extLst>
            <a:ext uri="{FF2B5EF4-FFF2-40B4-BE49-F238E27FC236}">
              <a16:creationId xmlns:a16="http://schemas.microsoft.com/office/drawing/2014/main" id="{C4B18F09-6252-4E9B-A4A5-5E31B86A1D4E}"/>
            </a:ext>
            <a:ext uri="{147F2762-F138-4A5C-976F-8EAC2B608ADB}">
              <a16:predDERef xmlns:a16="http://schemas.microsoft.com/office/drawing/2014/main" pred="{1CD9B1CA-BCA6-4A37-AEEC-AD826B5F84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7"/>
        </a:graphicData>
      </a:graphic>
    </xdr:graphicFrame>
    <xdr:clientData/>
  </xdr:twoCellAnchor>
  <xdr:twoCellAnchor>
    <xdr:from>
      <xdr:col>28</xdr:col>
      <xdr:colOff>323850</xdr:colOff>
      <xdr:row>21</xdr:row>
      <xdr:rowOff>228600</xdr:rowOff>
    </xdr:from>
    <xdr:to>
      <xdr:col>28</xdr:col>
      <xdr:colOff>4895850</xdr:colOff>
      <xdr:row>21</xdr:row>
      <xdr:rowOff>2971800</xdr:rowOff>
    </xdr:to>
    <xdr:graphicFrame macro="">
      <xdr:nvGraphicFramePr>
        <xdr:cNvPr id="209" name="Gráfico 76" descr="Grafico vigencia 2024">
          <a:extLst>
            <a:ext uri="{FF2B5EF4-FFF2-40B4-BE49-F238E27FC236}">
              <a16:creationId xmlns:a16="http://schemas.microsoft.com/office/drawing/2014/main" id="{EA6977B5-B3F1-4B45-BE5B-30281F544DEA}"/>
            </a:ext>
            <a:ext uri="{147F2762-F138-4A5C-976F-8EAC2B608ADB}">
              <a16:predDERef xmlns:a16="http://schemas.microsoft.com/office/drawing/2014/main" pred="{C4B18F09-6252-4E9B-A4A5-5E31B86A1D4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8"/>
        </a:graphicData>
      </a:graphic>
    </xdr:graphicFrame>
    <xdr:clientData/>
  </xdr:twoCellAnchor>
  <xdr:twoCellAnchor>
    <xdr:from>
      <xdr:col>28</xdr:col>
      <xdr:colOff>190500</xdr:colOff>
      <xdr:row>22</xdr:row>
      <xdr:rowOff>304800</xdr:rowOff>
    </xdr:from>
    <xdr:to>
      <xdr:col>28</xdr:col>
      <xdr:colOff>4762500</xdr:colOff>
      <xdr:row>22</xdr:row>
      <xdr:rowOff>3048000</xdr:rowOff>
    </xdr:to>
    <xdr:graphicFrame macro="">
      <xdr:nvGraphicFramePr>
        <xdr:cNvPr id="214" name="Gráfico 77" descr="Grafico vigencia 2024">
          <a:extLst>
            <a:ext uri="{FF2B5EF4-FFF2-40B4-BE49-F238E27FC236}">
              <a16:creationId xmlns:a16="http://schemas.microsoft.com/office/drawing/2014/main" id="{BC0060D1-69CD-43CA-8369-5400D88E4EF6}"/>
            </a:ext>
            <a:ext uri="{147F2762-F138-4A5C-976F-8EAC2B608ADB}">
              <a16:predDERef xmlns:a16="http://schemas.microsoft.com/office/drawing/2014/main" pred="{EA6977B5-B3F1-4B45-BE5B-30281F544D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9"/>
        </a:graphicData>
      </a:graphic>
    </xdr:graphicFrame>
    <xdr:clientData/>
  </xdr:twoCellAnchor>
  <xdr:twoCellAnchor>
    <xdr:from>
      <xdr:col>28</xdr:col>
      <xdr:colOff>590550</xdr:colOff>
      <xdr:row>24</xdr:row>
      <xdr:rowOff>38100</xdr:rowOff>
    </xdr:from>
    <xdr:to>
      <xdr:col>28</xdr:col>
      <xdr:colOff>4695824</xdr:colOff>
      <xdr:row>24</xdr:row>
      <xdr:rowOff>2486024</xdr:rowOff>
    </xdr:to>
    <xdr:graphicFrame macro="">
      <xdr:nvGraphicFramePr>
        <xdr:cNvPr id="221" name="Gráfico 79" descr="Grafico vigencia 2024">
          <a:extLst>
            <a:ext uri="{FF2B5EF4-FFF2-40B4-BE49-F238E27FC236}">
              <a16:creationId xmlns:a16="http://schemas.microsoft.com/office/drawing/2014/main" id="{13A6FBDC-9D43-42F3-B80D-D6CE1BF990D5}"/>
            </a:ext>
            <a:ext uri="{147F2762-F138-4A5C-976F-8EAC2B608ADB}">
              <a16:predDERef xmlns:a16="http://schemas.microsoft.com/office/drawing/2014/main" pred="{BC0060D1-69CD-43CA-8369-5400D88E4E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0"/>
        </a:graphicData>
      </a:graphic>
    </xdr:graphicFrame>
    <xdr:clientData/>
  </xdr:twoCellAnchor>
  <xdr:twoCellAnchor>
    <xdr:from>
      <xdr:col>28</xdr:col>
      <xdr:colOff>590550</xdr:colOff>
      <xdr:row>25</xdr:row>
      <xdr:rowOff>95250</xdr:rowOff>
    </xdr:from>
    <xdr:to>
      <xdr:col>28</xdr:col>
      <xdr:colOff>4648200</xdr:colOff>
      <xdr:row>25</xdr:row>
      <xdr:rowOff>2486024</xdr:rowOff>
    </xdr:to>
    <xdr:graphicFrame macro="">
      <xdr:nvGraphicFramePr>
        <xdr:cNvPr id="228" name="Gráfico 80" descr="Grafico vigencia 2024">
          <a:extLst>
            <a:ext uri="{FF2B5EF4-FFF2-40B4-BE49-F238E27FC236}">
              <a16:creationId xmlns:a16="http://schemas.microsoft.com/office/drawing/2014/main" id="{1AB06DE8-D480-4F75-AF1B-DFEDB9E24FDD}"/>
            </a:ext>
            <a:ext uri="{147F2762-F138-4A5C-976F-8EAC2B608ADB}">
              <a16:predDERef xmlns:a16="http://schemas.microsoft.com/office/drawing/2014/main" pred="{13A6FBDC-9D43-42F3-B80D-D6CE1BF990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1"/>
        </a:graphicData>
      </a:graphic>
    </xdr:graphicFrame>
    <xdr:clientData/>
  </xdr:twoCellAnchor>
  <xdr:twoCellAnchor>
    <xdr:from>
      <xdr:col>28</xdr:col>
      <xdr:colOff>438150</xdr:colOff>
      <xdr:row>26</xdr:row>
      <xdr:rowOff>76200</xdr:rowOff>
    </xdr:from>
    <xdr:to>
      <xdr:col>28</xdr:col>
      <xdr:colOff>4391024</xdr:colOff>
      <xdr:row>26</xdr:row>
      <xdr:rowOff>2343150</xdr:rowOff>
    </xdr:to>
    <xdr:graphicFrame macro="">
      <xdr:nvGraphicFramePr>
        <xdr:cNvPr id="232" name="Gráfico 81" descr="Grafico vigencia 2024">
          <a:extLst>
            <a:ext uri="{FF2B5EF4-FFF2-40B4-BE49-F238E27FC236}">
              <a16:creationId xmlns:a16="http://schemas.microsoft.com/office/drawing/2014/main" id="{69A3F78F-F6A3-4032-886A-39A07019A5FC}"/>
            </a:ext>
            <a:ext uri="{147F2762-F138-4A5C-976F-8EAC2B608ADB}">
              <a16:predDERef xmlns:a16="http://schemas.microsoft.com/office/drawing/2014/main" pred="{1AB06DE8-D480-4F75-AF1B-DFEDB9E24FD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2"/>
        </a:graphicData>
      </a:graphic>
    </xdr:graphicFrame>
    <xdr:clientData/>
  </xdr:twoCellAnchor>
  <xdr:twoCellAnchor>
    <xdr:from>
      <xdr:col>28</xdr:col>
      <xdr:colOff>533400</xdr:colOff>
      <xdr:row>29</xdr:row>
      <xdr:rowOff>95250</xdr:rowOff>
    </xdr:from>
    <xdr:to>
      <xdr:col>28</xdr:col>
      <xdr:colOff>4943476</xdr:colOff>
      <xdr:row>29</xdr:row>
      <xdr:rowOff>2333624</xdr:rowOff>
    </xdr:to>
    <xdr:graphicFrame macro="">
      <xdr:nvGraphicFramePr>
        <xdr:cNvPr id="242" name="Gráfico 82" descr="Grafico vigencia 2024">
          <a:extLst>
            <a:ext uri="{FF2B5EF4-FFF2-40B4-BE49-F238E27FC236}">
              <a16:creationId xmlns:a16="http://schemas.microsoft.com/office/drawing/2014/main" id="{070278EB-57DA-450A-8BB3-DDCE119F93AE}"/>
            </a:ext>
            <a:ext uri="{147F2762-F138-4A5C-976F-8EAC2B608ADB}">
              <a16:predDERef xmlns:a16="http://schemas.microsoft.com/office/drawing/2014/main" pred="{69A3F78F-F6A3-4032-886A-39A07019A5F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3"/>
        </a:graphicData>
      </a:graphic>
    </xdr:graphicFrame>
    <xdr:clientData/>
  </xdr:twoCellAnchor>
  <xdr:twoCellAnchor>
    <xdr:from>
      <xdr:col>28</xdr:col>
      <xdr:colOff>381000</xdr:colOff>
      <xdr:row>30</xdr:row>
      <xdr:rowOff>76200</xdr:rowOff>
    </xdr:from>
    <xdr:to>
      <xdr:col>28</xdr:col>
      <xdr:colOff>4448174</xdr:colOff>
      <xdr:row>30</xdr:row>
      <xdr:rowOff>2447924</xdr:rowOff>
    </xdr:to>
    <xdr:graphicFrame macro="">
      <xdr:nvGraphicFramePr>
        <xdr:cNvPr id="246" name="Gráfico 83" descr="Grafico vigencia 2024">
          <a:extLst>
            <a:ext uri="{FF2B5EF4-FFF2-40B4-BE49-F238E27FC236}">
              <a16:creationId xmlns:a16="http://schemas.microsoft.com/office/drawing/2014/main" id="{00B295E4-C3A5-4C85-9D61-E58764538BF0}"/>
            </a:ext>
            <a:ext uri="{147F2762-F138-4A5C-976F-8EAC2B608ADB}">
              <a16:predDERef xmlns:a16="http://schemas.microsoft.com/office/drawing/2014/main" pred="{070278EB-57DA-450A-8BB3-DDCE119F93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4"/>
        </a:graphicData>
      </a:graphic>
    </xdr:graphicFrame>
    <xdr:clientData/>
  </xdr:twoCellAnchor>
  <xdr:twoCellAnchor>
    <xdr:from>
      <xdr:col>28</xdr:col>
      <xdr:colOff>209550</xdr:colOff>
      <xdr:row>33</xdr:row>
      <xdr:rowOff>152400</xdr:rowOff>
    </xdr:from>
    <xdr:to>
      <xdr:col>28</xdr:col>
      <xdr:colOff>4781550</xdr:colOff>
      <xdr:row>33</xdr:row>
      <xdr:rowOff>2895600</xdr:rowOff>
    </xdr:to>
    <xdr:graphicFrame macro="">
      <xdr:nvGraphicFramePr>
        <xdr:cNvPr id="252" name="Gráfico 84" descr="Grafico vigencia 2024">
          <a:extLst>
            <a:ext uri="{FF2B5EF4-FFF2-40B4-BE49-F238E27FC236}">
              <a16:creationId xmlns:a16="http://schemas.microsoft.com/office/drawing/2014/main" id="{E6142E93-46ED-4875-BEE6-048043930772}"/>
            </a:ext>
            <a:ext uri="{147F2762-F138-4A5C-976F-8EAC2B608ADB}">
              <a16:predDERef xmlns:a16="http://schemas.microsoft.com/office/drawing/2014/main" pred="{00B295E4-C3A5-4C85-9D61-E58764538BF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5"/>
        </a:graphicData>
      </a:graphic>
    </xdr:graphicFrame>
    <xdr:clientData/>
  </xdr:twoCellAnchor>
  <xdr:twoCellAnchor>
    <xdr:from>
      <xdr:col>28</xdr:col>
      <xdr:colOff>323850</xdr:colOff>
      <xdr:row>34</xdr:row>
      <xdr:rowOff>381000</xdr:rowOff>
    </xdr:from>
    <xdr:to>
      <xdr:col>28</xdr:col>
      <xdr:colOff>4895850</xdr:colOff>
      <xdr:row>34</xdr:row>
      <xdr:rowOff>3124200</xdr:rowOff>
    </xdr:to>
    <xdr:graphicFrame macro="">
      <xdr:nvGraphicFramePr>
        <xdr:cNvPr id="258" name="Gráfico 85" descr="Grafico vigencia 2024">
          <a:extLst>
            <a:ext uri="{FF2B5EF4-FFF2-40B4-BE49-F238E27FC236}">
              <a16:creationId xmlns:a16="http://schemas.microsoft.com/office/drawing/2014/main" id="{53B318A7-AA70-49F3-8675-CF8DC1799812}"/>
            </a:ext>
            <a:ext uri="{147F2762-F138-4A5C-976F-8EAC2B608ADB}">
              <a16:predDERef xmlns:a16="http://schemas.microsoft.com/office/drawing/2014/main" pred="{E6142E93-46ED-4875-BEE6-04804393077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6"/>
        </a:graphicData>
      </a:graphic>
    </xdr:graphicFrame>
    <xdr:clientData/>
  </xdr:twoCellAnchor>
  <xdr:twoCellAnchor>
    <xdr:from>
      <xdr:col>28</xdr:col>
      <xdr:colOff>342900</xdr:colOff>
      <xdr:row>35</xdr:row>
      <xdr:rowOff>647700</xdr:rowOff>
    </xdr:from>
    <xdr:to>
      <xdr:col>28</xdr:col>
      <xdr:colOff>4914900</xdr:colOff>
      <xdr:row>35</xdr:row>
      <xdr:rowOff>3390900</xdr:rowOff>
    </xdr:to>
    <xdr:graphicFrame macro="">
      <xdr:nvGraphicFramePr>
        <xdr:cNvPr id="267" name="Gráfico 86" descr="Grafico vigencia 2024">
          <a:extLst>
            <a:ext uri="{FF2B5EF4-FFF2-40B4-BE49-F238E27FC236}">
              <a16:creationId xmlns:a16="http://schemas.microsoft.com/office/drawing/2014/main" id="{9ECCE2AA-C526-410B-94B6-F723187B3FC3}"/>
            </a:ext>
            <a:ext uri="{147F2762-F138-4A5C-976F-8EAC2B608ADB}">
              <a16:predDERef xmlns:a16="http://schemas.microsoft.com/office/drawing/2014/main" pred="{53B318A7-AA70-49F3-8675-CF8DC17998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7"/>
        </a:graphicData>
      </a:graphic>
    </xdr:graphicFrame>
    <xdr:clientData/>
  </xdr:twoCellAnchor>
  <xdr:twoCellAnchor>
    <xdr:from>
      <xdr:col>28</xdr:col>
      <xdr:colOff>352424</xdr:colOff>
      <xdr:row>19</xdr:row>
      <xdr:rowOff>76200</xdr:rowOff>
    </xdr:from>
    <xdr:to>
      <xdr:col>28</xdr:col>
      <xdr:colOff>4572000</xdr:colOff>
      <xdr:row>19</xdr:row>
      <xdr:rowOff>2581274</xdr:rowOff>
    </xdr:to>
    <xdr:graphicFrame macro="">
      <xdr:nvGraphicFramePr>
        <xdr:cNvPr id="269" name="Gráfico 268" descr="Grafico vigencia 2024">
          <a:extLst>
            <a:ext uri="{FF2B5EF4-FFF2-40B4-BE49-F238E27FC236}">
              <a16:creationId xmlns:a16="http://schemas.microsoft.com/office/drawing/2014/main" id="{CF4A202E-8A27-0D99-751E-8421920B8B1E}"/>
            </a:ext>
            <a:ext uri="{147F2762-F138-4A5C-976F-8EAC2B608ADB}">
              <a16:predDERef xmlns:a16="http://schemas.microsoft.com/office/drawing/2014/main" pred="{9ECCE2AA-C526-410B-94B6-F723187B3FC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8"/>
        </a:graphicData>
      </a:graphic>
    </xdr:graphicFrame>
    <xdr:clientData/>
  </xdr:twoCellAnchor>
  <xdr:twoCellAnchor>
    <xdr:from>
      <xdr:col>28</xdr:col>
      <xdr:colOff>180974</xdr:colOff>
      <xdr:row>23</xdr:row>
      <xdr:rowOff>114300</xdr:rowOff>
    </xdr:from>
    <xdr:to>
      <xdr:col>28</xdr:col>
      <xdr:colOff>4876800</xdr:colOff>
      <xdr:row>23</xdr:row>
      <xdr:rowOff>2514600</xdr:rowOff>
    </xdr:to>
    <xdr:graphicFrame macro="">
      <xdr:nvGraphicFramePr>
        <xdr:cNvPr id="270" name="Gráfico 269" descr="Grafico vigencia 2024">
          <a:extLst>
            <a:ext uri="{FF2B5EF4-FFF2-40B4-BE49-F238E27FC236}">
              <a16:creationId xmlns:a16="http://schemas.microsoft.com/office/drawing/2014/main" id="{A5072498-B7CA-7DD3-19E5-C481D0CD861C}"/>
            </a:ext>
            <a:ext uri="{147F2762-F138-4A5C-976F-8EAC2B608ADB}">
              <a16:predDERef xmlns:a16="http://schemas.microsoft.com/office/drawing/2014/main" pred="{CF4A202E-8A27-0D99-751E-8421920B8B1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9"/>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editAs="oneCell">
    <xdr:from>
      <xdr:col>5</xdr:col>
      <xdr:colOff>762000</xdr:colOff>
      <xdr:row>0</xdr:row>
      <xdr:rowOff>112568</xdr:rowOff>
    </xdr:from>
    <xdr:to>
      <xdr:col>7</xdr:col>
      <xdr:colOff>1037071</xdr:colOff>
      <xdr:row>6</xdr:row>
      <xdr:rowOff>166997</xdr:rowOff>
    </xdr:to>
    <xdr:pic>
      <xdr:nvPicPr>
        <xdr:cNvPr id="2" name="Imagen 1" descr="Logotipo marca Bogota">
          <a:extLst>
            <a:ext uri="{FF2B5EF4-FFF2-40B4-BE49-F238E27FC236}">
              <a16:creationId xmlns:a16="http://schemas.microsoft.com/office/drawing/2014/main" id="{49D74A72-EB0B-47B7-A98A-714884250F6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9318" y="112568"/>
          <a:ext cx="2370571" cy="1197429"/>
        </a:xfrm>
        <a:prstGeom prst="rect">
          <a:avLst/>
        </a:prstGeom>
      </xdr:spPr>
    </xdr:pic>
    <xdr:clientData/>
  </xdr:twoCellAnchor>
  <xdr:twoCellAnchor editAs="oneCell">
    <xdr:from>
      <xdr:col>3</xdr:col>
      <xdr:colOff>762000</xdr:colOff>
      <xdr:row>21</xdr:row>
      <xdr:rowOff>60614</xdr:rowOff>
    </xdr:from>
    <xdr:to>
      <xdr:col>11</xdr:col>
      <xdr:colOff>79375</xdr:colOff>
      <xdr:row>27</xdr:row>
      <xdr:rowOff>144780</xdr:rowOff>
    </xdr:to>
    <xdr:pic>
      <xdr:nvPicPr>
        <xdr:cNvPr id="4" name="Imagen 3" descr="Pie de pagina con los datos de contacto de la Secretaria Distrital de Hacienda">
          <a:extLst>
            <a:ext uri="{FF2B5EF4-FFF2-40B4-BE49-F238E27FC236}">
              <a16:creationId xmlns:a16="http://schemas.microsoft.com/office/drawing/2014/main" id="{CAE6AED4-E01C-4C19-AFA2-F1A5C843ECB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493818" y="4572000"/>
          <a:ext cx="7699375" cy="138303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shdgov-my.sharepoint.com/personal/pquinones_shd_gov_co/Documents/SGD-%20PINAR%202024/Metodologia_PINAR_2024.xlsx" TargetMode="External"/><Relationship Id="rId1" Type="http://schemas.openxmlformats.org/officeDocument/2006/relationships/externalLinkPath" Target="/personal/pquinones_shd_gov_co/Documents/SGD-%20PINAR%202024/Metodologia_PINAR_2024.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shdgov-my.sharepoint.com/personal/amayora_shd_gov_co1/Documents/Informes%20e%20indicadores%202023%20SGD/Pinar/Metodologia_PINAR_2023%20seguimiento_agosto.xlsx" TargetMode="External"/><Relationship Id="rId1" Type="http://schemas.openxmlformats.org/officeDocument/2006/relationships/externalLinkPath" Target="/personal/amayora_shd_gov_co1/Documents/Informes%20e%20indicadores%202023%20SGD/Pinar/Metodologia_PINAR_2023%20seguimiento_agost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driveId="b!FvSv4vI32kiA9e01GmYm6QbF5hvZvglAiR2vP2dkh9whKRjw4QytTJzNDHcN3q1U" itemId="01X3UF24AOTPUYZ7IKRJDJ5CHPLUJJ2UF2">
      <xxl21:absoluteUrl r:id="rId2"/>
    </xxl21:alternateUrls>
    <sheetNames>
      <sheetName val="INDICE"/>
      <sheetName val="IDEN ASPECTOS CRÍTICOS"/>
      <sheetName val="PRIORI ASPECTOS CRÍTICOS"/>
      <sheetName val="SUMATORIA DE LA PRIORIZACIÓN"/>
      <sheetName val="ORDEN DE LA PRIORIZACIÓN"/>
      <sheetName val="OBJETIVOS"/>
      <sheetName val="PO-01"/>
      <sheetName val="PO-02"/>
      <sheetName val="PO-03"/>
      <sheetName val="PO-04"/>
      <sheetName val="PO-05"/>
      <sheetName val="PO-06"/>
      <sheetName val="PO-07"/>
      <sheetName val="PO-08"/>
      <sheetName val="MAPA DE RUTA PINAR"/>
      <sheetName val="INDICADORES"/>
      <sheetName val="AVANCE Y CUMPLIMIENTO"/>
      <sheetName val="Doc SGC act 1"/>
    </sheetNames>
    <sheetDataSet>
      <sheetData sheetId="0"/>
      <sheetData sheetId="1"/>
      <sheetData sheetId="2"/>
      <sheetData sheetId="3"/>
      <sheetData sheetId="4"/>
      <sheetData sheetId="5">
        <row r="19">
          <cell r="C19" t="str">
            <v xml:space="preserve">Identificar las necesidades en materia de gestión documental que tienen las dependencias de la Entidad, con el fin de apoyar los requerimientos relacionados con la organización de los documentos de archivo en soporte físico o electrónico. </v>
          </cell>
        </row>
      </sheetData>
      <sheetData sheetId="6"/>
      <sheetData sheetId="7"/>
      <sheetData sheetId="8"/>
      <sheetData sheetId="9"/>
      <sheetData sheetId="10"/>
      <sheetData sheetId="11"/>
      <sheetData sheetId="12"/>
      <sheetData sheetId="13"/>
      <sheetData sheetId="14">
        <row r="42">
          <cell r="G42" t="str">
            <v>Actualizar en conjunto con las dependencias la matriz de caracterización de la gestión documental, y realizar el seguimiento y acompañamiento</v>
          </cell>
        </row>
        <row r="43">
          <cell r="G43" t="str">
            <v>Identificar volúmenes de información pendiente por organizar de cada una de las dependencias en la matriz de Caracterización documental (Plan de mejoramiento, seguimiento y ruta de acción).</v>
          </cell>
        </row>
        <row r="44">
          <cell r="G44" t="str">
            <v>Actualizar matriz de Caracterización documental (Plan de mejoramiento, seguimiento y ruta de acción), de acuerdo con el acompañamiento y los avances de las dependencias.</v>
          </cell>
        </row>
        <row r="45">
          <cell r="G45" t="str">
            <v>Elaborar informe final de resultados de acompañamiento realizado a las dependencias</v>
          </cell>
        </row>
        <row r="46">
          <cell r="G46" t="str">
            <v>Elaborar diagnostico integral de archivos.</v>
          </cell>
        </row>
        <row r="47">
          <cell r="G47" t="str">
            <v>Evaluar la pertinencia de recibir archivos de gestión de las dependencias de la Entidad y generar propuesta para la centralización de los  archivos</v>
          </cell>
        </row>
        <row r="48">
          <cell r="G48" t="str">
            <v>Identificar la asignación de recursos tecnológicos, humanos y físicos en relación con archivos de gestión de las dependencias de la Entidad como insumo a la propuesta de la centralización de los  archivos de gestión</v>
          </cell>
        </row>
        <row r="49">
          <cell r="G49" t="str">
            <v>Realizar la recepción y seguimiento de lotes de las series documentales PROCESOS DE GESTIÓN TRIBUTARIA Y PROCESOS DE COBRO COACTIVO, de acuerdo con la planeación y/o cronograma definido con las dependencias involucradas</v>
          </cell>
        </row>
        <row r="50">
          <cell r="G50" t="str">
            <v>Gestionar consultas y prestamos requeridas a la Oficina de Operación del Sistema de Gestión Documental</v>
          </cell>
        </row>
        <row r="51">
          <cell r="G51" t="str">
            <v>Crear los expedientes nuevos entregados por las oficinas de la Dirección de Cobro en el SGDEA</v>
          </cell>
        </row>
        <row r="52">
          <cell r="G52" t="str">
            <v>Elaborar el documento de Programa de documentos vitales y esenciales</v>
          </cell>
        </row>
        <row r="54">
          <cell r="G54" t="str">
            <v xml:space="preserve">Actualizar la Matriz Extendida del Programa de Documentos Vitales y Escenciales. </v>
          </cell>
        </row>
      </sheetData>
      <sheetData sheetId="15"/>
      <sheetData sheetId="16"/>
      <sheetData sheetId="1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DICADORES"/>
      <sheetName val="INDICE"/>
      <sheetName val="IDEN ASPECTOS CRÍTICOS"/>
      <sheetName val="PRIORI ASPECTOS CRÍTICOS"/>
      <sheetName val="SUMATORIA DE LA PRIORIZACIÓN"/>
      <sheetName val="ORDEN DE LA PRIORIZACIÓN"/>
      <sheetName val="OBJETIVOS"/>
      <sheetName val="PO-01"/>
      <sheetName val="PO-02"/>
      <sheetName val="PO-03"/>
      <sheetName val="PO-04"/>
      <sheetName val="PO-05"/>
      <sheetName val="PO-06"/>
      <sheetName val="PO-07"/>
      <sheetName val="PO-08"/>
      <sheetName val="MAPA DE RUTA PINAR"/>
      <sheetName val="AVANCE Y CUMPLIMIENTO"/>
      <sheetName val="Doc SGC act 1"/>
    </sheetNames>
    <sheetDataSet>
      <sheetData sheetId="0">
        <row r="7">
          <cell r="F7" t="str">
            <v>I (2021)</v>
          </cell>
          <cell r="G7" t="str">
            <v>II (2021)</v>
          </cell>
          <cell r="H7" t="str">
            <v>III (2021)</v>
          </cell>
          <cell r="I7" t="str">
            <v>IV(2021)</v>
          </cell>
        </row>
        <row r="8">
          <cell r="F8">
            <v>0</v>
          </cell>
          <cell r="G8">
            <v>0.5</v>
          </cell>
          <cell r="H8">
            <v>0.3</v>
          </cell>
          <cell r="I8">
            <v>0.2</v>
          </cell>
        </row>
        <row r="9">
          <cell r="F9">
            <v>0.2</v>
          </cell>
          <cell r="G9">
            <v>0</v>
          </cell>
          <cell r="H9">
            <v>0</v>
          </cell>
          <cell r="I9">
            <v>0.8</v>
          </cell>
        </row>
        <row r="10">
          <cell r="F10">
            <v>0</v>
          </cell>
          <cell r="G10">
            <v>0</v>
          </cell>
          <cell r="H10">
            <v>0</v>
          </cell>
          <cell r="I10">
            <v>0</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persons/person.xml><?xml version="1.0" encoding="utf-8"?>
<personList xmlns="http://schemas.microsoft.com/office/spreadsheetml/2018/threadedcomments" xmlns:x="http://schemas.openxmlformats.org/spreadsheetml/2006/main">
  <person displayName="Angelica del Valle Mayora Torrenegra" id="{B85802AC-2850-4FAB-8162-2FC10945F9EC}" userId="S::amayora@shd.gov.co::d4cb92f9-6216-4f58-b4ee-d776c44a62f3" providerId="AD"/>
  <person displayName="Erika Natalia Ardila Rivera" id="{4001ACC6-5419-45C5-AB41-7F73978A7C4F}" userId="S::eardila@shd.gov.co::015d100d-16d5-459c-9ad6-a170a34c5010" providerId="AD"/>
  <person displayName="Jenny Patricia Rojas Sánchez" id="{1E4E15A8-FF24-4290-AB66-16E145AA70C8}" userId="S::jrojass@shd.gov.co::601d428b-42d0-40c2-9698-5ca9c72cbc19" providerId="AD"/>
  <person displayName="Sandra Patricia Palomino" id="{47885B65-D895-42CD-98FC-C37972D93180}" userId="S::spalomino@shd.gov.co::78720d53-c0b6-492b-8097-f87a63a0ff76"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21" dT="2023-11-01T13:03:19.56" personId="{47885B65-D895-42CD-98FC-C37972D93180}" id="{E652CFAA-9DE0-4244-B001-9806A5B38EB8}">
    <text>Estas actividades se deben dejar cerradas para la vigencia 2023, teniendo en cuenta que por necesidades de la Entidad se tuvo que reformular el PNFF, por lo cual para la vigencia 2024 sólo debe qquedar la actividad de Ejecutar el PNFF.</text>
  </threadedComment>
</ThreadedComments>
</file>

<file path=xl/threadedComments/threadedComment2.xml><?xml version="1.0" encoding="utf-8"?>
<ThreadedComments xmlns="http://schemas.microsoft.com/office/spreadsheetml/2018/threadedcomments" xmlns:x="http://schemas.openxmlformats.org/spreadsheetml/2006/main">
  <threadedComment ref="C24" dT="2023-11-02T17:19:47.17" personId="{1E4E15A8-FF24-4290-AB66-16E145AA70C8}" id="{1E63B78B-C602-4300-B173-11D519263B9B}">
    <text>Revisar</text>
  </threadedComment>
  <threadedComment ref="C24" dT="2023-11-03T12:38:30.61" personId="{4001ACC6-5419-45C5-AB41-7F73978A7C4F}" id="{DC5EA983-A580-401C-8BCE-46D158BB4C59}" parentId="{1E63B78B-C602-4300-B173-11D519263B9B}">
    <text>Revisar desde el proceso de correspondencia la viabilidad por el tamaño de los archivos y el cargue en el CRM</text>
  </threadedComment>
</ThreadedComments>
</file>

<file path=xl/threadedComments/threadedComment3.xml><?xml version="1.0" encoding="utf-8"?>
<ThreadedComments xmlns="http://schemas.microsoft.com/office/spreadsheetml/2018/threadedcomments" xmlns:x="http://schemas.openxmlformats.org/spreadsheetml/2006/main">
  <threadedComment ref="R66" dT="2022-11-22T19:34:03.30" personId="{B85802AC-2850-4FAB-8162-2FC10945F9EC}" id="{EEB944D0-147B-44DC-B5E8-89F6878A0179}">
    <text>Hasta esta fecha se llamaba la actividad: Brindar el soporte requerido a los servicios que se generen entre SAP y WCC</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8.xml"/><Relationship Id="rId1" Type="http://schemas.openxmlformats.org/officeDocument/2006/relationships/printerSettings" Target="../printerSettings/printerSettings8.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9.xml"/><Relationship Id="rId1" Type="http://schemas.openxmlformats.org/officeDocument/2006/relationships/printerSettings" Target="../printerSettings/printerSettings9.bin"/><Relationship Id="rId5" Type="http://schemas.microsoft.com/office/2017/10/relationships/threadedComment" Target="../threadedComments/threadedComment2.xml"/><Relationship Id="rId4" Type="http://schemas.openxmlformats.org/officeDocument/2006/relationships/comments" Target="../comments2.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5.xml"/><Relationship Id="rId1" Type="http://schemas.openxmlformats.org/officeDocument/2006/relationships/printerSettings" Target="../printerSettings/printerSettings15.bin"/><Relationship Id="rId5" Type="http://schemas.microsoft.com/office/2017/10/relationships/threadedComment" Target="../threadedComments/threadedComment3.xml"/><Relationship Id="rId4" Type="http://schemas.openxmlformats.org/officeDocument/2006/relationships/comments" Target="../comments3.xm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2">
    <pageSetUpPr fitToPage="1"/>
  </sheetPr>
  <dimension ref="C1:S40"/>
  <sheetViews>
    <sheetView view="pageBreakPreview" zoomScale="73" zoomScaleNormal="70" zoomScaleSheetLayoutView="73" workbookViewId="0">
      <selection activeCell="A38" sqref="A38"/>
    </sheetView>
  </sheetViews>
  <sheetFormatPr baseColWidth="10" defaultColWidth="11.42578125" defaultRowHeight="15"/>
  <sheetData>
    <row r="1" spans="5:19" s="11" customFormat="1" ht="89.25" customHeight="1">
      <c r="E1" s="481" t="s">
        <v>0</v>
      </c>
      <c r="F1" s="481"/>
      <c r="G1" s="481"/>
      <c r="H1" s="481"/>
      <c r="I1" s="481"/>
      <c r="J1" s="481"/>
      <c r="K1" s="481"/>
      <c r="L1" s="481"/>
      <c r="M1" s="481"/>
      <c r="N1" s="481"/>
      <c r="O1" s="481"/>
      <c r="P1" s="481"/>
      <c r="Q1" s="481"/>
      <c r="R1" s="481"/>
      <c r="S1" s="481"/>
    </row>
    <row r="40" spans="3:3">
      <c r="C40">
        <f>242915000*30%</f>
        <v>72874500</v>
      </c>
    </row>
  </sheetData>
  <sheetProtection selectLockedCells="1" selectUnlockedCells="1"/>
  <mergeCells count="1">
    <mergeCell ref="E1:S1"/>
  </mergeCells>
  <printOptions horizontalCentered="1" verticalCentered="1"/>
  <pageMargins left="0.70866141732283472" right="0.70866141732283472" top="0.74803149606299213" bottom="0.74803149606299213" header="0.31496062992125984" footer="0.31496062992125984"/>
  <pageSetup scale="5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pageSetUpPr fitToPage="1"/>
  </sheetPr>
  <dimension ref="A1:AT33"/>
  <sheetViews>
    <sheetView showGridLines="0" view="pageBreakPreview" topLeftCell="B1" zoomScale="89" zoomScaleNormal="100" zoomScaleSheetLayoutView="89" workbookViewId="0">
      <pane ySplit="3" topLeftCell="A24" activePane="bottomLeft" state="frozen"/>
      <selection activeCell="A3" sqref="A3"/>
      <selection pane="bottomLeft" activeCell="A3" sqref="A3"/>
    </sheetView>
  </sheetViews>
  <sheetFormatPr baseColWidth="10" defaultColWidth="11.42578125" defaultRowHeight="15"/>
  <cols>
    <col min="1" max="1" width="18.28515625" style="11" customWidth="1"/>
    <col min="2" max="2" width="3.85546875" style="1" customWidth="1"/>
    <col min="3" max="3" width="43.7109375" style="1" customWidth="1"/>
    <col min="4" max="4" width="84.7109375" style="1" customWidth="1"/>
    <col min="5" max="5" width="18.140625" style="11" customWidth="1"/>
    <col min="6" max="46" width="11.42578125" style="11"/>
  </cols>
  <sheetData>
    <row r="1" spans="2:9" s="11" customFormat="1" ht="95.25" customHeight="1" thickBot="1">
      <c r="B1" s="20"/>
      <c r="C1" s="20"/>
      <c r="D1" s="20"/>
      <c r="I1" s="11">
        <v>44444444</v>
      </c>
    </row>
    <row r="2" spans="2:9" ht="31.5" customHeight="1" thickTop="1" thickBot="1">
      <c r="B2" s="486" t="s">
        <v>1</v>
      </c>
      <c r="C2" s="487"/>
      <c r="D2" s="488"/>
    </row>
    <row r="3" spans="2:9" ht="17.25" thickTop="1" thickBot="1">
      <c r="B3" s="165" t="s">
        <v>2</v>
      </c>
      <c r="C3" s="165" t="s">
        <v>3</v>
      </c>
      <c r="D3" s="165" t="s">
        <v>4</v>
      </c>
    </row>
    <row r="4" spans="2:9" ht="56.25" customHeight="1" thickTop="1">
      <c r="B4" s="89">
        <v>1</v>
      </c>
      <c r="C4" s="90" t="s">
        <v>5</v>
      </c>
      <c r="D4" s="91" t="s">
        <v>6</v>
      </c>
    </row>
    <row r="5" spans="2:9" ht="55.5" customHeight="1">
      <c r="B5" s="82">
        <v>2</v>
      </c>
      <c r="C5" s="83" t="s">
        <v>7</v>
      </c>
      <c r="D5" s="87" t="s">
        <v>8</v>
      </c>
    </row>
    <row r="6" spans="2:9" ht="88.5" customHeight="1">
      <c r="B6" s="82">
        <v>3</v>
      </c>
      <c r="C6" s="83" t="s">
        <v>9</v>
      </c>
      <c r="D6" s="87" t="s">
        <v>10</v>
      </c>
    </row>
    <row r="7" spans="2:9" ht="69" customHeight="1">
      <c r="B7" s="82">
        <v>4</v>
      </c>
      <c r="C7" s="64" t="s">
        <v>11</v>
      </c>
      <c r="D7" s="87" t="s">
        <v>10</v>
      </c>
    </row>
    <row r="8" spans="2:9" ht="21" customHeight="1">
      <c r="B8" s="482">
        <v>5</v>
      </c>
      <c r="C8" s="489" t="s">
        <v>12</v>
      </c>
      <c r="D8" s="87" t="s">
        <v>8</v>
      </c>
    </row>
    <row r="9" spans="2:9" ht="24.75" customHeight="1">
      <c r="B9" s="493"/>
      <c r="C9" s="490"/>
      <c r="D9" s="87" t="s">
        <v>13</v>
      </c>
    </row>
    <row r="10" spans="2:9" ht="25.5" customHeight="1">
      <c r="B10" s="483"/>
      <c r="C10" s="491"/>
      <c r="D10" s="87" t="s">
        <v>14</v>
      </c>
    </row>
    <row r="11" spans="2:9" ht="90" customHeight="1">
      <c r="B11" s="82">
        <v>6</v>
      </c>
      <c r="C11" s="54" t="s">
        <v>15</v>
      </c>
      <c r="D11" s="87" t="s">
        <v>6</v>
      </c>
    </row>
    <row r="12" spans="2:9" ht="123" customHeight="1">
      <c r="B12" s="82">
        <v>8</v>
      </c>
      <c r="C12" s="64" t="s">
        <v>16</v>
      </c>
      <c r="D12" s="87" t="s">
        <v>8</v>
      </c>
    </row>
    <row r="13" spans="2:9" ht="72" customHeight="1">
      <c r="B13" s="482">
        <v>9</v>
      </c>
      <c r="C13" s="489" t="s">
        <v>17</v>
      </c>
      <c r="D13" s="87" t="s">
        <v>8</v>
      </c>
    </row>
    <row r="14" spans="2:9" ht="65.25" customHeight="1">
      <c r="B14" s="483"/>
      <c r="C14" s="491"/>
      <c r="D14" s="87" t="s">
        <v>18</v>
      </c>
    </row>
    <row r="15" spans="2:9" ht="30" customHeight="1">
      <c r="B15" s="482">
        <v>10</v>
      </c>
      <c r="C15" s="489" t="s">
        <v>19</v>
      </c>
      <c r="D15" s="87" t="s">
        <v>13</v>
      </c>
    </row>
    <row r="16" spans="2:9" ht="29.25" customHeight="1">
      <c r="B16" s="483"/>
      <c r="C16" s="491"/>
      <c r="D16" s="87" t="s">
        <v>18</v>
      </c>
    </row>
    <row r="17" spans="2:5" ht="54.75" customHeight="1">
      <c r="B17" s="82">
        <v>11</v>
      </c>
      <c r="C17" s="64" t="s">
        <v>20</v>
      </c>
      <c r="D17" s="87" t="s">
        <v>18</v>
      </c>
    </row>
    <row r="18" spans="2:5" ht="60" customHeight="1">
      <c r="B18" s="82">
        <v>12</v>
      </c>
      <c r="C18" s="64" t="s">
        <v>21</v>
      </c>
      <c r="D18" s="87" t="s">
        <v>8</v>
      </c>
    </row>
    <row r="19" spans="2:5" ht="88.5" customHeight="1" thickBot="1">
      <c r="B19" s="82">
        <v>13</v>
      </c>
      <c r="C19" s="84" t="s">
        <v>22</v>
      </c>
      <c r="D19" s="87" t="s">
        <v>8</v>
      </c>
    </row>
    <row r="20" spans="2:5" ht="38.25" customHeight="1" thickTop="1">
      <c r="B20" s="82">
        <v>14</v>
      </c>
      <c r="C20" s="64" t="s">
        <v>23</v>
      </c>
      <c r="D20" s="87" t="s">
        <v>8</v>
      </c>
    </row>
    <row r="21" spans="2:5" ht="127.5" customHeight="1">
      <c r="B21" s="82">
        <v>15</v>
      </c>
      <c r="C21" s="64" t="s">
        <v>24</v>
      </c>
      <c r="D21" s="87" t="s">
        <v>25</v>
      </c>
    </row>
    <row r="22" spans="2:5" ht="59.25" customHeight="1">
      <c r="B22" s="482">
        <v>16</v>
      </c>
      <c r="C22" s="485" t="s">
        <v>26</v>
      </c>
      <c r="D22" s="87" t="s">
        <v>8</v>
      </c>
    </row>
    <row r="23" spans="2:5" ht="77.25" customHeight="1">
      <c r="B23" s="483"/>
      <c r="C23" s="485"/>
      <c r="D23" s="87" t="s">
        <v>18</v>
      </c>
    </row>
    <row r="24" spans="2:5" ht="84" customHeight="1">
      <c r="B24" s="82">
        <v>17</v>
      </c>
      <c r="C24" s="64" t="s">
        <v>27</v>
      </c>
      <c r="D24" s="87" t="s">
        <v>28</v>
      </c>
    </row>
    <row r="25" spans="2:5" ht="36" customHeight="1">
      <c r="B25" s="82">
        <v>18</v>
      </c>
      <c r="C25" s="64" t="s">
        <v>29</v>
      </c>
      <c r="D25" s="87" t="s">
        <v>30</v>
      </c>
    </row>
    <row r="26" spans="2:5" ht="91.5" customHeight="1">
      <c r="B26" s="82">
        <v>19</v>
      </c>
      <c r="C26" s="64" t="s">
        <v>31</v>
      </c>
      <c r="D26" s="87" t="s">
        <v>8</v>
      </c>
    </row>
    <row r="27" spans="2:5" ht="57" customHeight="1">
      <c r="B27" s="482">
        <v>20</v>
      </c>
      <c r="C27" s="489" t="s">
        <v>32</v>
      </c>
      <c r="D27" s="87" t="s">
        <v>6</v>
      </c>
    </row>
    <row r="28" spans="2:5" ht="68.25" customHeight="1" thickBot="1">
      <c r="B28" s="484"/>
      <c r="C28" s="492"/>
      <c r="D28" s="88" t="s">
        <v>8</v>
      </c>
    </row>
    <row r="29" spans="2:5" s="11" customFormat="1" ht="15.75" thickTop="1">
      <c r="B29" s="20"/>
      <c r="C29" s="20"/>
      <c r="D29" s="20"/>
    </row>
    <row r="30" spans="2:5" ht="74.25" customHeight="1"/>
    <row r="31" spans="2:5" s="11" customFormat="1">
      <c r="B31" s="20"/>
      <c r="C31" s="20"/>
      <c r="D31" s="20"/>
      <c r="E31" s="29"/>
    </row>
    <row r="32" spans="2:5" ht="135" customHeight="1">
      <c r="E32" s="29"/>
    </row>
    <row r="33" spans="2:4" s="11" customFormat="1">
      <c r="B33" s="20"/>
      <c r="C33" s="20"/>
      <c r="D33" s="20"/>
    </row>
  </sheetData>
  <sheetProtection selectLockedCells="1" selectUnlockedCells="1"/>
  <mergeCells count="11">
    <mergeCell ref="B22:B23"/>
    <mergeCell ref="B27:B28"/>
    <mergeCell ref="C22:C23"/>
    <mergeCell ref="B2:D2"/>
    <mergeCell ref="C8:C10"/>
    <mergeCell ref="C13:C14"/>
    <mergeCell ref="C15:C16"/>
    <mergeCell ref="C27:C28"/>
    <mergeCell ref="B8:B10"/>
    <mergeCell ref="B13:B14"/>
    <mergeCell ref="B15:B16"/>
  </mergeCells>
  <printOptions horizontalCentered="1" verticalCentered="1"/>
  <pageMargins left="0.70866141732283472" right="0.70866141732283472" top="0.74803149606299213" bottom="0.74803149606299213" header="0.31496062992125984" footer="0.31496062992125984"/>
  <pageSetup scale="3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4"/>
  <dimension ref="A1:EK67"/>
  <sheetViews>
    <sheetView showGridLines="0" view="pageBreakPreview" topLeftCell="D1" zoomScaleNormal="70" zoomScaleSheetLayoutView="100" workbookViewId="0">
      <pane xSplit="2" ySplit="4" topLeftCell="V5" activePane="bottomRight" state="frozen"/>
      <selection pane="topRight" activeCell="F3" sqref="F3"/>
      <selection pane="bottomLeft" activeCell="E5" sqref="E5"/>
      <selection pane="bottomRight" activeCell="W5" sqref="W5"/>
    </sheetView>
  </sheetViews>
  <sheetFormatPr baseColWidth="10" defaultColWidth="11.42578125" defaultRowHeight="15"/>
  <cols>
    <col min="1" max="1" width="11.28515625" style="11" hidden="1" customWidth="1"/>
    <col min="2" max="2" width="10.28515625" style="11" hidden="1" customWidth="1"/>
    <col min="3" max="3" width="3.5703125" style="11" hidden="1" customWidth="1"/>
    <col min="4" max="4" width="27.85546875" style="11" customWidth="1"/>
    <col min="5" max="5" width="51.85546875" customWidth="1"/>
    <col min="6" max="6" width="32.5703125" bestFit="1" customWidth="1"/>
    <col min="7" max="17" width="32.5703125" customWidth="1"/>
    <col min="18" max="18" width="42" bestFit="1" customWidth="1"/>
    <col min="19" max="19" width="39.140625" bestFit="1" customWidth="1"/>
    <col min="20" max="20" width="30.7109375" bestFit="1" customWidth="1"/>
    <col min="21" max="21" width="36.28515625" customWidth="1"/>
    <col min="22" max="22" width="36.140625" customWidth="1"/>
    <col min="23" max="23" width="36.5703125" customWidth="1"/>
    <col min="24" max="24" width="35.28515625" bestFit="1" customWidth="1"/>
    <col min="25" max="141" width="11.42578125" style="11"/>
  </cols>
  <sheetData>
    <row r="1" spans="5:24" s="11" customFormat="1" ht="132.75" customHeight="1" thickBot="1"/>
    <row r="2" spans="5:24" s="11" customFormat="1" ht="29.25" customHeight="1" thickTop="1" thickBot="1">
      <c r="E2" s="494" t="s">
        <v>33</v>
      </c>
      <c r="F2" s="494" t="s">
        <v>34</v>
      </c>
      <c r="G2" s="494"/>
      <c r="H2" s="494"/>
      <c r="I2" s="494"/>
      <c r="J2" s="494"/>
      <c r="K2" s="494"/>
      <c r="L2" s="494"/>
      <c r="M2" s="494"/>
      <c r="N2" s="494"/>
      <c r="O2" s="494"/>
      <c r="P2" s="494"/>
      <c r="Q2" s="494"/>
      <c r="R2" s="494"/>
      <c r="S2" s="494"/>
      <c r="T2" s="494"/>
      <c r="U2" s="494"/>
      <c r="V2" s="494"/>
      <c r="W2" s="494"/>
      <c r="X2" s="494"/>
    </row>
    <row r="3" spans="5:24" ht="151.5" customHeight="1" thickTop="1" thickBot="1">
      <c r="E3" s="494"/>
      <c r="F3" s="461" t="s">
        <v>5</v>
      </c>
      <c r="G3" s="461" t="s">
        <v>7</v>
      </c>
      <c r="H3" s="461" t="s">
        <v>9</v>
      </c>
      <c r="I3" s="653" t="s">
        <v>11</v>
      </c>
      <c r="J3" s="653" t="s">
        <v>12</v>
      </c>
      <c r="K3" s="653" t="s">
        <v>15</v>
      </c>
      <c r="L3" s="653" t="s">
        <v>35</v>
      </c>
      <c r="M3" s="653" t="s">
        <v>16</v>
      </c>
      <c r="N3" s="653" t="s">
        <v>36</v>
      </c>
      <c r="O3" s="653" t="s">
        <v>19</v>
      </c>
      <c r="P3" s="653" t="s">
        <v>20</v>
      </c>
      <c r="Q3" s="653" t="s">
        <v>21</v>
      </c>
      <c r="R3" s="653" t="s">
        <v>22</v>
      </c>
      <c r="S3" s="653" t="s">
        <v>23</v>
      </c>
      <c r="T3" s="653" t="s">
        <v>27</v>
      </c>
      <c r="U3" s="653" t="s">
        <v>37</v>
      </c>
      <c r="V3" s="653" t="s">
        <v>32</v>
      </c>
      <c r="W3" s="653" t="s">
        <v>24</v>
      </c>
      <c r="X3" s="653" t="s">
        <v>26</v>
      </c>
    </row>
    <row r="4" spans="5:24" ht="33.6" customHeight="1" thickTop="1" thickBot="1">
      <c r="E4" s="92" t="s">
        <v>38</v>
      </c>
      <c r="F4" s="461"/>
      <c r="G4" s="461"/>
      <c r="H4" s="461"/>
      <c r="I4" s="654"/>
      <c r="J4" s="654"/>
      <c r="K4" s="654"/>
      <c r="L4" s="654"/>
      <c r="M4" s="654"/>
      <c r="N4" s="654"/>
      <c r="O4" s="654"/>
      <c r="P4" s="654"/>
      <c r="Q4" s="654"/>
      <c r="R4" s="654"/>
      <c r="S4" s="654"/>
      <c r="T4" s="654"/>
      <c r="U4" s="654"/>
      <c r="V4" s="654"/>
      <c r="W4" s="654"/>
      <c r="X4" s="654"/>
    </row>
    <row r="5" spans="5:24" ht="63.6" customHeight="1" thickTop="1" thickBot="1">
      <c r="E5" s="99" t="s">
        <v>39</v>
      </c>
      <c r="F5" s="93" t="s">
        <v>40</v>
      </c>
      <c r="G5" s="4" t="s">
        <v>40</v>
      </c>
      <c r="H5" s="4" t="s">
        <v>40</v>
      </c>
      <c r="I5" s="49" t="s">
        <v>40</v>
      </c>
      <c r="J5" s="4" t="s">
        <v>40</v>
      </c>
      <c r="K5" s="4" t="s">
        <v>40</v>
      </c>
      <c r="L5" s="4" t="s">
        <v>40</v>
      </c>
      <c r="M5" s="4" t="s">
        <v>40</v>
      </c>
      <c r="N5" s="4" t="s">
        <v>40</v>
      </c>
      <c r="O5" s="4"/>
      <c r="P5" s="4" t="s">
        <v>40</v>
      </c>
      <c r="Q5" s="4" t="s">
        <v>40</v>
      </c>
      <c r="R5" s="4" t="s">
        <v>40</v>
      </c>
      <c r="S5" s="4" t="s">
        <v>40</v>
      </c>
      <c r="T5" s="4" t="s">
        <v>40</v>
      </c>
      <c r="U5" s="4" t="s">
        <v>40</v>
      </c>
      <c r="V5" s="4" t="s">
        <v>40</v>
      </c>
      <c r="W5" s="4" t="s">
        <v>40</v>
      </c>
      <c r="X5" s="4" t="s">
        <v>40</v>
      </c>
    </row>
    <row r="6" spans="5:24" ht="63.6" customHeight="1" thickTop="1" thickBot="1">
      <c r="E6" s="99" t="s">
        <v>41</v>
      </c>
      <c r="F6" s="94" t="s">
        <v>40</v>
      </c>
      <c r="G6" s="2" t="s">
        <v>40</v>
      </c>
      <c r="H6" s="2" t="s">
        <v>40</v>
      </c>
      <c r="I6" s="341" t="s">
        <v>42</v>
      </c>
      <c r="J6" s="2" t="s">
        <v>40</v>
      </c>
      <c r="K6" s="2" t="s">
        <v>40</v>
      </c>
      <c r="L6" s="2"/>
      <c r="M6" s="2" t="s">
        <v>40</v>
      </c>
      <c r="N6" s="2" t="s">
        <v>40</v>
      </c>
      <c r="O6" s="2"/>
      <c r="P6" s="2" t="s">
        <v>40</v>
      </c>
      <c r="Q6" s="2" t="s">
        <v>40</v>
      </c>
      <c r="R6" s="2"/>
      <c r="S6" s="2" t="s">
        <v>40</v>
      </c>
      <c r="T6" s="2" t="s">
        <v>40</v>
      </c>
      <c r="U6" s="2" t="s">
        <v>40</v>
      </c>
      <c r="V6" s="2" t="s">
        <v>40</v>
      </c>
      <c r="W6" s="2" t="s">
        <v>40</v>
      </c>
      <c r="X6" s="2" t="s">
        <v>40</v>
      </c>
    </row>
    <row r="7" spans="5:24" ht="63.6" customHeight="1" thickTop="1" thickBot="1">
      <c r="E7" s="99" t="s">
        <v>43</v>
      </c>
      <c r="F7" s="94" t="s">
        <v>40</v>
      </c>
      <c r="G7" s="2" t="s">
        <v>40</v>
      </c>
      <c r="H7" s="2" t="s">
        <v>40</v>
      </c>
      <c r="I7" s="2" t="s">
        <v>40</v>
      </c>
      <c r="J7" s="2" t="s">
        <v>40</v>
      </c>
      <c r="K7" s="2" t="s">
        <v>40</v>
      </c>
      <c r="L7" s="2" t="s">
        <v>40</v>
      </c>
      <c r="M7" s="2" t="s">
        <v>40</v>
      </c>
      <c r="N7" s="2" t="s">
        <v>40</v>
      </c>
      <c r="O7" s="2"/>
      <c r="P7" s="2" t="s">
        <v>40</v>
      </c>
      <c r="Q7" s="2" t="s">
        <v>40</v>
      </c>
      <c r="R7" s="2"/>
      <c r="S7" s="2" t="s">
        <v>40</v>
      </c>
      <c r="T7" s="2" t="s">
        <v>40</v>
      </c>
      <c r="U7" s="2" t="s">
        <v>40</v>
      </c>
      <c r="V7" s="2" t="s">
        <v>40</v>
      </c>
      <c r="W7" s="2" t="s">
        <v>40</v>
      </c>
      <c r="X7" s="2"/>
    </row>
    <row r="8" spans="5:24" ht="63.6" customHeight="1" thickTop="1" thickBot="1">
      <c r="E8" s="99" t="s">
        <v>44</v>
      </c>
      <c r="F8" s="94" t="s">
        <v>40</v>
      </c>
      <c r="G8" s="2" t="s">
        <v>40</v>
      </c>
      <c r="H8" s="2" t="s">
        <v>40</v>
      </c>
      <c r="I8" s="2" t="s">
        <v>40</v>
      </c>
      <c r="J8" s="2" t="s">
        <v>40</v>
      </c>
      <c r="K8" s="2" t="s">
        <v>40</v>
      </c>
      <c r="L8" s="2" t="s">
        <v>40</v>
      </c>
      <c r="M8" s="2" t="s">
        <v>40</v>
      </c>
      <c r="N8" s="2" t="s">
        <v>40</v>
      </c>
      <c r="O8" s="2"/>
      <c r="P8" s="2" t="s">
        <v>40</v>
      </c>
      <c r="Q8" s="2" t="s">
        <v>40</v>
      </c>
      <c r="R8" s="2" t="s">
        <v>40</v>
      </c>
      <c r="S8" s="2" t="s">
        <v>40</v>
      </c>
      <c r="T8" s="2" t="s">
        <v>40</v>
      </c>
      <c r="U8" s="2" t="s">
        <v>40</v>
      </c>
      <c r="V8" s="2" t="s">
        <v>40</v>
      </c>
      <c r="W8" s="2" t="s">
        <v>40</v>
      </c>
      <c r="X8" s="2" t="s">
        <v>40</v>
      </c>
    </row>
    <row r="9" spans="5:24" ht="63.6" customHeight="1" thickTop="1" thickBot="1">
      <c r="E9" s="99" t="s">
        <v>45</v>
      </c>
      <c r="F9" s="94" t="s">
        <v>40</v>
      </c>
      <c r="G9" s="2" t="s">
        <v>40</v>
      </c>
      <c r="H9" s="2" t="s">
        <v>40</v>
      </c>
      <c r="I9" s="2" t="s">
        <v>40</v>
      </c>
      <c r="J9" s="2" t="s">
        <v>40</v>
      </c>
      <c r="K9" s="2" t="s">
        <v>40</v>
      </c>
      <c r="L9" s="2" t="s">
        <v>40</v>
      </c>
      <c r="M9" s="2" t="s">
        <v>40</v>
      </c>
      <c r="N9" s="2" t="s">
        <v>40</v>
      </c>
      <c r="O9" s="2"/>
      <c r="P9" s="2" t="s">
        <v>40</v>
      </c>
      <c r="Q9" s="2" t="s">
        <v>40</v>
      </c>
      <c r="R9" s="2" t="s">
        <v>40</v>
      </c>
      <c r="S9" s="2" t="s">
        <v>40</v>
      </c>
      <c r="T9" s="2" t="s">
        <v>40</v>
      </c>
      <c r="U9" s="2" t="s">
        <v>40</v>
      </c>
      <c r="V9" s="2" t="s">
        <v>40</v>
      </c>
      <c r="W9" s="2"/>
      <c r="X9" s="2" t="s">
        <v>40</v>
      </c>
    </row>
    <row r="10" spans="5:24" ht="63.6" customHeight="1" thickTop="1" thickBot="1">
      <c r="E10" s="99" t="s">
        <v>46</v>
      </c>
      <c r="F10" s="94" t="s">
        <v>40</v>
      </c>
      <c r="G10" s="2" t="s">
        <v>40</v>
      </c>
      <c r="H10" s="2" t="s">
        <v>40</v>
      </c>
      <c r="I10" s="2" t="s">
        <v>40</v>
      </c>
      <c r="J10" s="2" t="s">
        <v>40</v>
      </c>
      <c r="K10" s="2"/>
      <c r="L10" s="2"/>
      <c r="M10" s="2"/>
      <c r="N10" s="2"/>
      <c r="O10" s="2"/>
      <c r="P10" s="2" t="s">
        <v>40</v>
      </c>
      <c r="Q10" s="2" t="s">
        <v>40</v>
      </c>
      <c r="R10" s="2"/>
      <c r="S10" s="2" t="s">
        <v>40</v>
      </c>
      <c r="T10" s="2"/>
      <c r="U10" s="2"/>
      <c r="V10" s="2" t="s">
        <v>40</v>
      </c>
      <c r="W10" s="2" t="s">
        <v>40</v>
      </c>
      <c r="X10" s="2" t="s">
        <v>40</v>
      </c>
    </row>
    <row r="11" spans="5:24" ht="63.6" customHeight="1" thickTop="1" thickBot="1">
      <c r="E11" s="99" t="s">
        <v>47</v>
      </c>
      <c r="F11" s="94" t="s">
        <v>40</v>
      </c>
      <c r="G11" s="2" t="s">
        <v>40</v>
      </c>
      <c r="H11" s="2" t="s">
        <v>40</v>
      </c>
      <c r="I11" s="2" t="s">
        <v>40</v>
      </c>
      <c r="J11" s="2" t="s">
        <v>40</v>
      </c>
      <c r="K11" s="2" t="s">
        <v>40</v>
      </c>
      <c r="L11" s="2" t="s">
        <v>40</v>
      </c>
      <c r="M11" s="2" t="s">
        <v>40</v>
      </c>
      <c r="N11" s="2" t="s">
        <v>40</v>
      </c>
      <c r="O11" s="2"/>
      <c r="P11" s="2"/>
      <c r="Q11" s="2" t="s">
        <v>40</v>
      </c>
      <c r="R11" s="2" t="s">
        <v>40</v>
      </c>
      <c r="S11" s="2" t="s">
        <v>40</v>
      </c>
      <c r="T11" s="2" t="s">
        <v>40</v>
      </c>
      <c r="U11" s="2" t="s">
        <v>40</v>
      </c>
      <c r="V11" s="2" t="s">
        <v>40</v>
      </c>
      <c r="W11" s="2" t="s">
        <v>40</v>
      </c>
      <c r="X11" s="2"/>
    </row>
    <row r="12" spans="5:24" ht="63.6" customHeight="1" thickTop="1" thickBot="1">
      <c r="E12" s="99" t="s">
        <v>48</v>
      </c>
      <c r="F12" s="94" t="s">
        <v>40</v>
      </c>
      <c r="G12" s="2" t="s">
        <v>40</v>
      </c>
      <c r="H12" s="2" t="s">
        <v>40</v>
      </c>
      <c r="I12" s="2" t="s">
        <v>40</v>
      </c>
      <c r="J12" s="2" t="s">
        <v>40</v>
      </c>
      <c r="K12" s="2" t="s">
        <v>40</v>
      </c>
      <c r="L12" s="2" t="s">
        <v>40</v>
      </c>
      <c r="M12" s="2" t="s">
        <v>40</v>
      </c>
      <c r="N12" s="2" t="s">
        <v>40</v>
      </c>
      <c r="O12" s="2"/>
      <c r="P12" s="2" t="s">
        <v>40</v>
      </c>
      <c r="Q12" s="2" t="s">
        <v>40</v>
      </c>
      <c r="R12" s="2" t="s">
        <v>40</v>
      </c>
      <c r="S12" s="2" t="s">
        <v>40</v>
      </c>
      <c r="T12" s="2" t="s">
        <v>40</v>
      </c>
      <c r="U12" s="2" t="s">
        <v>40</v>
      </c>
      <c r="V12" s="2" t="s">
        <v>40</v>
      </c>
      <c r="W12" s="2" t="s">
        <v>40</v>
      </c>
      <c r="X12" s="2" t="s">
        <v>40</v>
      </c>
    </row>
    <row r="13" spans="5:24" ht="63.6" customHeight="1" thickTop="1" thickBot="1">
      <c r="E13" s="99" t="s">
        <v>49</v>
      </c>
      <c r="F13" s="94" t="s">
        <v>40</v>
      </c>
      <c r="G13" s="2" t="s">
        <v>40</v>
      </c>
      <c r="H13" s="2" t="s">
        <v>40</v>
      </c>
      <c r="I13" s="2" t="s">
        <v>40</v>
      </c>
      <c r="J13" s="2" t="s">
        <v>40</v>
      </c>
      <c r="K13" s="2" t="s">
        <v>40</v>
      </c>
      <c r="L13" s="2" t="s">
        <v>40</v>
      </c>
      <c r="M13" s="2" t="s">
        <v>40</v>
      </c>
      <c r="N13" s="2" t="s">
        <v>40</v>
      </c>
      <c r="O13" s="2" t="s">
        <v>40</v>
      </c>
      <c r="P13" s="2" t="s">
        <v>40</v>
      </c>
      <c r="Q13" s="2" t="s">
        <v>40</v>
      </c>
      <c r="R13" s="2" t="s">
        <v>40</v>
      </c>
      <c r="S13" s="2" t="s">
        <v>40</v>
      </c>
      <c r="T13" s="2"/>
      <c r="U13" s="2" t="s">
        <v>40</v>
      </c>
      <c r="V13" s="2" t="s">
        <v>40</v>
      </c>
      <c r="W13" s="2" t="s">
        <v>40</v>
      </c>
      <c r="X13" s="2" t="s">
        <v>40</v>
      </c>
    </row>
    <row r="14" spans="5:24" ht="63.6" customHeight="1" thickTop="1" thickBot="1">
      <c r="E14" s="99" t="s">
        <v>50</v>
      </c>
      <c r="F14" s="94" t="s">
        <v>40</v>
      </c>
      <c r="G14" s="2" t="s">
        <v>40</v>
      </c>
      <c r="H14" s="2" t="s">
        <v>40</v>
      </c>
      <c r="I14" s="2" t="s">
        <v>40</v>
      </c>
      <c r="J14" s="2" t="s">
        <v>40</v>
      </c>
      <c r="K14" s="2" t="s">
        <v>40</v>
      </c>
      <c r="L14" s="2" t="s">
        <v>40</v>
      </c>
      <c r="M14" s="2" t="s">
        <v>40</v>
      </c>
      <c r="N14" s="2" t="s">
        <v>40</v>
      </c>
      <c r="O14" s="2" t="s">
        <v>40</v>
      </c>
      <c r="P14" s="2" t="s">
        <v>40</v>
      </c>
      <c r="Q14" s="2" t="s">
        <v>40</v>
      </c>
      <c r="R14" s="2" t="s">
        <v>40</v>
      </c>
      <c r="S14" s="2" t="s">
        <v>40</v>
      </c>
      <c r="T14" s="2" t="s">
        <v>40</v>
      </c>
      <c r="U14" s="2" t="s">
        <v>40</v>
      </c>
      <c r="V14" s="2" t="s">
        <v>40</v>
      </c>
      <c r="W14" s="2" t="s">
        <v>40</v>
      </c>
      <c r="X14" s="2" t="s">
        <v>40</v>
      </c>
    </row>
    <row r="15" spans="5:24" ht="39.6" customHeight="1" thickTop="1" thickBot="1">
      <c r="E15" s="100" t="s">
        <v>51</v>
      </c>
      <c r="F15" s="94">
        <v>10</v>
      </c>
      <c r="G15" s="2">
        <v>10</v>
      </c>
      <c r="H15" s="2">
        <v>10</v>
      </c>
      <c r="I15" s="2">
        <v>10</v>
      </c>
      <c r="J15" s="2">
        <v>10</v>
      </c>
      <c r="K15" s="2">
        <v>9</v>
      </c>
      <c r="L15" s="2">
        <v>8</v>
      </c>
      <c r="M15" s="2">
        <v>9</v>
      </c>
      <c r="N15" s="2">
        <v>9</v>
      </c>
      <c r="O15" s="2">
        <v>2</v>
      </c>
      <c r="P15" s="2">
        <v>9</v>
      </c>
      <c r="Q15" s="2">
        <v>10</v>
      </c>
      <c r="R15" s="2">
        <v>7</v>
      </c>
      <c r="S15" s="2">
        <v>10</v>
      </c>
      <c r="T15" s="2">
        <v>8</v>
      </c>
      <c r="U15" s="2">
        <v>9</v>
      </c>
      <c r="V15" s="2">
        <v>10</v>
      </c>
      <c r="W15" s="2">
        <v>9</v>
      </c>
      <c r="X15" s="2">
        <v>8</v>
      </c>
    </row>
    <row r="16" spans="5:24" ht="39.6" customHeight="1" thickTop="1" thickBot="1">
      <c r="E16" s="92" t="s">
        <v>52</v>
      </c>
      <c r="F16" s="95"/>
      <c r="G16" s="12"/>
      <c r="H16" s="12"/>
      <c r="I16" s="12"/>
      <c r="J16" s="12"/>
      <c r="K16" s="12"/>
      <c r="L16" s="12"/>
      <c r="M16" s="12"/>
      <c r="N16" s="12"/>
      <c r="O16" s="12"/>
      <c r="P16" s="12"/>
      <c r="Q16" s="12"/>
      <c r="R16" s="12"/>
      <c r="S16" s="12"/>
      <c r="T16" s="12"/>
      <c r="U16" s="12"/>
      <c r="V16" s="13"/>
      <c r="W16" s="13"/>
      <c r="X16" s="13"/>
    </row>
    <row r="17" spans="5:24" ht="54.6" customHeight="1" thickTop="1" thickBot="1">
      <c r="E17" s="99" t="s">
        <v>53</v>
      </c>
      <c r="F17" s="94" t="s">
        <v>40</v>
      </c>
      <c r="G17" s="2" t="s">
        <v>40</v>
      </c>
      <c r="H17" s="2" t="s">
        <v>40</v>
      </c>
      <c r="I17" s="2"/>
      <c r="J17" s="2" t="s">
        <v>40</v>
      </c>
      <c r="K17" s="2" t="s">
        <v>40</v>
      </c>
      <c r="L17" s="2" t="s">
        <v>40</v>
      </c>
      <c r="M17" s="2"/>
      <c r="N17" s="2" t="s">
        <v>40</v>
      </c>
      <c r="O17" s="2" t="s">
        <v>40</v>
      </c>
      <c r="P17" s="2" t="s">
        <v>40</v>
      </c>
      <c r="Q17" s="2" t="s">
        <v>40</v>
      </c>
      <c r="R17" s="2" t="s">
        <v>40</v>
      </c>
      <c r="S17" s="2" t="s">
        <v>40</v>
      </c>
      <c r="T17" s="2" t="s">
        <v>40</v>
      </c>
      <c r="U17" s="2" t="s">
        <v>40</v>
      </c>
      <c r="V17" s="2" t="s">
        <v>40</v>
      </c>
      <c r="W17" s="2" t="s">
        <v>40</v>
      </c>
      <c r="X17" s="2" t="s">
        <v>40</v>
      </c>
    </row>
    <row r="18" spans="5:24" ht="54.6" customHeight="1" thickTop="1" thickBot="1">
      <c r="E18" s="99" t="s">
        <v>54</v>
      </c>
      <c r="F18" s="94" t="s">
        <v>40</v>
      </c>
      <c r="G18" s="2" t="s">
        <v>40</v>
      </c>
      <c r="H18" s="2"/>
      <c r="I18" s="2" t="s">
        <v>40</v>
      </c>
      <c r="J18" s="2" t="s">
        <v>40</v>
      </c>
      <c r="K18" s="2" t="s">
        <v>40</v>
      </c>
      <c r="L18" s="2" t="s">
        <v>40</v>
      </c>
      <c r="M18" s="2" t="s">
        <v>40</v>
      </c>
      <c r="N18" s="2" t="s">
        <v>40</v>
      </c>
      <c r="O18" s="2" t="s">
        <v>40</v>
      </c>
      <c r="P18" s="2"/>
      <c r="Q18" s="2" t="s">
        <v>40</v>
      </c>
      <c r="R18" s="2"/>
      <c r="S18" s="2" t="s">
        <v>40</v>
      </c>
      <c r="T18" s="2" t="s">
        <v>40</v>
      </c>
      <c r="U18" s="2" t="s">
        <v>40</v>
      </c>
      <c r="V18" s="2" t="s">
        <v>40</v>
      </c>
      <c r="W18" s="2" t="s">
        <v>40</v>
      </c>
      <c r="X18" s="2"/>
    </row>
    <row r="19" spans="5:24" ht="54.6" customHeight="1" thickTop="1" thickBot="1">
      <c r="E19" s="99" t="s">
        <v>55</v>
      </c>
      <c r="F19" s="94" t="s">
        <v>40</v>
      </c>
      <c r="G19" s="2" t="s">
        <v>40</v>
      </c>
      <c r="H19" s="2" t="s">
        <v>40</v>
      </c>
      <c r="I19" s="2" t="s">
        <v>40</v>
      </c>
      <c r="J19" s="2" t="s">
        <v>40</v>
      </c>
      <c r="K19" s="2"/>
      <c r="L19" s="2" t="s">
        <v>40</v>
      </c>
      <c r="M19" s="2" t="s">
        <v>40</v>
      </c>
      <c r="N19" s="2" t="s">
        <v>40</v>
      </c>
      <c r="O19" s="2" t="s">
        <v>40</v>
      </c>
      <c r="P19" s="2" t="s">
        <v>40</v>
      </c>
      <c r="Q19" s="2" t="s">
        <v>40</v>
      </c>
      <c r="R19" s="2"/>
      <c r="S19" s="2"/>
      <c r="T19" s="2"/>
      <c r="U19" s="2" t="s">
        <v>40</v>
      </c>
      <c r="V19" s="2" t="s">
        <v>40</v>
      </c>
      <c r="W19" s="2"/>
      <c r="X19" s="2"/>
    </row>
    <row r="20" spans="5:24" ht="74.45" customHeight="1" thickTop="1" thickBot="1">
      <c r="E20" s="99" t="s">
        <v>56</v>
      </c>
      <c r="F20" s="94" t="s">
        <v>40</v>
      </c>
      <c r="G20" s="2" t="s">
        <v>40</v>
      </c>
      <c r="H20" s="2" t="s">
        <v>40</v>
      </c>
      <c r="I20" s="2"/>
      <c r="J20" s="2" t="s">
        <v>40</v>
      </c>
      <c r="K20" s="2" t="s">
        <v>40</v>
      </c>
      <c r="L20" s="2" t="s">
        <v>40</v>
      </c>
      <c r="M20" s="2"/>
      <c r="N20" s="2" t="s">
        <v>40</v>
      </c>
      <c r="O20" s="2" t="s">
        <v>40</v>
      </c>
      <c r="P20" s="2" t="s">
        <v>40</v>
      </c>
      <c r="Q20" s="2" t="s">
        <v>40</v>
      </c>
      <c r="R20" s="2" t="s">
        <v>40</v>
      </c>
      <c r="S20" s="2" t="s">
        <v>40</v>
      </c>
      <c r="T20" s="2" t="s">
        <v>40</v>
      </c>
      <c r="U20" s="2" t="s">
        <v>40</v>
      </c>
      <c r="V20" s="2" t="s">
        <v>40</v>
      </c>
      <c r="W20" s="2" t="s">
        <v>40</v>
      </c>
      <c r="X20" s="2" t="s">
        <v>40</v>
      </c>
    </row>
    <row r="21" spans="5:24" ht="54.6" customHeight="1" thickTop="1" thickBot="1">
      <c r="E21" s="99" t="s">
        <v>57</v>
      </c>
      <c r="F21" s="94" t="s">
        <v>40</v>
      </c>
      <c r="G21" s="2" t="s">
        <v>40</v>
      </c>
      <c r="H21" s="2"/>
      <c r="I21" s="2" t="s">
        <v>40</v>
      </c>
      <c r="J21" s="2" t="s">
        <v>40</v>
      </c>
      <c r="K21" s="2" t="s">
        <v>40</v>
      </c>
      <c r="L21" s="2"/>
      <c r="M21" s="2" t="s">
        <v>40</v>
      </c>
      <c r="N21" s="2" t="s">
        <v>40</v>
      </c>
      <c r="O21" s="2"/>
      <c r="P21" s="2" t="s">
        <v>40</v>
      </c>
      <c r="Q21" s="2" t="s">
        <v>40</v>
      </c>
      <c r="R21" s="2" t="s">
        <v>40</v>
      </c>
      <c r="S21" s="2" t="s">
        <v>40</v>
      </c>
      <c r="T21" s="2" t="s">
        <v>40</v>
      </c>
      <c r="U21" s="2" t="s">
        <v>40</v>
      </c>
      <c r="V21" s="2"/>
      <c r="W21" s="2"/>
      <c r="X21" s="2" t="s">
        <v>40</v>
      </c>
    </row>
    <row r="22" spans="5:24" ht="54.6" customHeight="1" thickTop="1" thickBot="1">
      <c r="E22" s="99" t="s">
        <v>58</v>
      </c>
      <c r="F22" s="94" t="s">
        <v>40</v>
      </c>
      <c r="G22" s="2" t="s">
        <v>40</v>
      </c>
      <c r="H22" s="2"/>
      <c r="I22" s="2" t="s">
        <v>40</v>
      </c>
      <c r="J22" s="2" t="s">
        <v>40</v>
      </c>
      <c r="K22" s="2" t="s">
        <v>40</v>
      </c>
      <c r="L22" s="2" t="s">
        <v>40</v>
      </c>
      <c r="M22" s="2" t="s">
        <v>40</v>
      </c>
      <c r="N22" s="2" t="s">
        <v>40</v>
      </c>
      <c r="O22" s="2" t="s">
        <v>40</v>
      </c>
      <c r="P22" s="2" t="s">
        <v>40</v>
      </c>
      <c r="Q22" s="2" t="s">
        <v>40</v>
      </c>
      <c r="R22" s="2" t="s">
        <v>40</v>
      </c>
      <c r="S22" s="2" t="s">
        <v>40</v>
      </c>
      <c r="T22" s="2" t="s">
        <v>40</v>
      </c>
      <c r="U22" s="2" t="s">
        <v>40</v>
      </c>
      <c r="V22" s="2" t="s">
        <v>40</v>
      </c>
      <c r="W22" s="2" t="s">
        <v>40</v>
      </c>
      <c r="X22" s="2" t="s">
        <v>40</v>
      </c>
    </row>
    <row r="23" spans="5:24" ht="54.6" customHeight="1" thickTop="1" thickBot="1">
      <c r="E23" s="99" t="s">
        <v>59</v>
      </c>
      <c r="F23" s="94" t="s">
        <v>40</v>
      </c>
      <c r="G23" s="2" t="s">
        <v>40</v>
      </c>
      <c r="H23" s="2" t="s">
        <v>40</v>
      </c>
      <c r="I23" s="2"/>
      <c r="J23" s="2" t="s">
        <v>40</v>
      </c>
      <c r="K23" s="2"/>
      <c r="L23" s="2" t="s">
        <v>40</v>
      </c>
      <c r="M23" s="2"/>
      <c r="N23" s="2" t="s">
        <v>40</v>
      </c>
      <c r="O23" s="2" t="s">
        <v>40</v>
      </c>
      <c r="P23" s="2"/>
      <c r="Q23" s="2" t="s">
        <v>40</v>
      </c>
      <c r="R23" s="2"/>
      <c r="S23" s="2"/>
      <c r="T23" s="2" t="s">
        <v>40</v>
      </c>
      <c r="U23" s="2" t="s">
        <v>40</v>
      </c>
      <c r="V23" s="2" t="s">
        <v>40</v>
      </c>
      <c r="W23" s="2"/>
      <c r="X23" s="2"/>
    </row>
    <row r="24" spans="5:24" ht="54.6" customHeight="1" thickTop="1" thickBot="1">
      <c r="E24" s="99" t="s">
        <v>60</v>
      </c>
      <c r="F24" s="94" t="s">
        <v>40</v>
      </c>
      <c r="G24" s="2" t="s">
        <v>40</v>
      </c>
      <c r="H24" s="2" t="s">
        <v>40</v>
      </c>
      <c r="I24" s="2" t="s">
        <v>40</v>
      </c>
      <c r="J24" s="2" t="s">
        <v>40</v>
      </c>
      <c r="K24" s="2" t="s">
        <v>40</v>
      </c>
      <c r="L24" s="2" t="s">
        <v>40</v>
      </c>
      <c r="M24" s="2" t="s">
        <v>40</v>
      </c>
      <c r="N24" s="2" t="s">
        <v>40</v>
      </c>
      <c r="O24" s="2" t="s">
        <v>40</v>
      </c>
      <c r="P24" s="2"/>
      <c r="Q24" s="2" t="s">
        <v>40</v>
      </c>
      <c r="R24" s="2"/>
      <c r="S24" s="2" t="s">
        <v>40</v>
      </c>
      <c r="T24" s="2" t="s">
        <v>40</v>
      </c>
      <c r="U24" s="2" t="s">
        <v>40</v>
      </c>
      <c r="V24" s="2" t="s">
        <v>40</v>
      </c>
      <c r="W24" s="2" t="s">
        <v>40</v>
      </c>
      <c r="X24" s="2" t="s">
        <v>40</v>
      </c>
    </row>
    <row r="25" spans="5:24" ht="54.6" customHeight="1" thickTop="1" thickBot="1">
      <c r="E25" s="99" t="s">
        <v>61</v>
      </c>
      <c r="F25" s="94" t="s">
        <v>40</v>
      </c>
      <c r="G25" s="2" t="s">
        <v>40</v>
      </c>
      <c r="H25" s="2"/>
      <c r="I25" s="2" t="s">
        <v>40</v>
      </c>
      <c r="J25" s="2" t="s">
        <v>40</v>
      </c>
      <c r="K25" s="2" t="s">
        <v>40</v>
      </c>
      <c r="L25" s="2" t="s">
        <v>40</v>
      </c>
      <c r="M25" s="2" t="s">
        <v>40</v>
      </c>
      <c r="N25" s="2" t="s">
        <v>40</v>
      </c>
      <c r="O25" s="2" t="s">
        <v>40</v>
      </c>
      <c r="P25" s="2"/>
      <c r="Q25" s="2" t="s">
        <v>40</v>
      </c>
      <c r="R25" s="2"/>
      <c r="S25" s="2"/>
      <c r="T25" s="2" t="s">
        <v>40</v>
      </c>
      <c r="U25" s="2" t="s">
        <v>40</v>
      </c>
      <c r="V25" s="2" t="s">
        <v>40</v>
      </c>
      <c r="W25" s="2"/>
      <c r="X25" s="2"/>
    </row>
    <row r="26" spans="5:24" ht="54.6" customHeight="1" thickTop="1" thickBot="1">
      <c r="E26" s="99" t="s">
        <v>62</v>
      </c>
      <c r="F26" s="94"/>
      <c r="G26" s="2"/>
      <c r="H26" s="2"/>
      <c r="I26" s="2"/>
      <c r="J26" s="2"/>
      <c r="K26" s="2"/>
      <c r="L26" s="2"/>
      <c r="M26" s="2"/>
      <c r="N26" s="2"/>
      <c r="O26" s="2"/>
      <c r="P26" s="2"/>
      <c r="Q26" s="2"/>
      <c r="R26" s="2"/>
      <c r="S26" s="2"/>
      <c r="T26" s="2"/>
      <c r="U26" s="2"/>
      <c r="V26" s="2"/>
      <c r="W26" s="2"/>
      <c r="X26" s="2"/>
    </row>
    <row r="27" spans="5:24" ht="39.6" customHeight="1" thickTop="1" thickBot="1">
      <c r="E27" s="100" t="s">
        <v>51</v>
      </c>
      <c r="F27" s="94">
        <v>9</v>
      </c>
      <c r="G27" s="2">
        <v>9</v>
      </c>
      <c r="H27" s="2">
        <v>5</v>
      </c>
      <c r="I27" s="2">
        <v>6</v>
      </c>
      <c r="J27" s="2">
        <v>9</v>
      </c>
      <c r="K27" s="2">
        <v>7</v>
      </c>
      <c r="L27" s="2">
        <v>8</v>
      </c>
      <c r="M27" s="2">
        <v>6</v>
      </c>
      <c r="N27" s="2">
        <v>9</v>
      </c>
      <c r="O27" s="2">
        <v>8</v>
      </c>
      <c r="P27" s="2">
        <v>5</v>
      </c>
      <c r="Q27" s="2">
        <v>9</v>
      </c>
      <c r="R27" s="2">
        <v>4</v>
      </c>
      <c r="S27" s="2">
        <v>6</v>
      </c>
      <c r="T27" s="2">
        <v>8</v>
      </c>
      <c r="U27" s="2">
        <v>9</v>
      </c>
      <c r="V27" s="2">
        <v>8</v>
      </c>
      <c r="W27" s="2">
        <v>5</v>
      </c>
      <c r="X27" s="2">
        <v>5</v>
      </c>
    </row>
    <row r="28" spans="5:24" ht="39.6" customHeight="1" thickTop="1" thickBot="1">
      <c r="E28" s="92" t="s">
        <v>63</v>
      </c>
      <c r="F28" s="96"/>
      <c r="G28" s="14"/>
      <c r="H28" s="14"/>
      <c r="I28" s="14"/>
      <c r="J28" s="14"/>
      <c r="K28" s="14"/>
      <c r="L28" s="14"/>
      <c r="M28" s="14"/>
      <c r="N28" s="14"/>
      <c r="O28" s="14"/>
      <c r="P28" s="14"/>
      <c r="Q28" s="14"/>
      <c r="R28" s="14"/>
      <c r="S28" s="14"/>
      <c r="T28" s="14"/>
      <c r="U28" s="15"/>
      <c r="V28" s="16"/>
      <c r="W28" s="16"/>
      <c r="X28" s="16"/>
    </row>
    <row r="29" spans="5:24" ht="63.6" customHeight="1" thickTop="1" thickBot="1">
      <c r="E29" s="99" t="s">
        <v>64</v>
      </c>
      <c r="F29" s="94" t="s">
        <v>40</v>
      </c>
      <c r="G29" s="2"/>
      <c r="H29" s="2"/>
      <c r="I29" s="2"/>
      <c r="J29" s="2" t="s">
        <v>40</v>
      </c>
      <c r="K29" s="2" t="s">
        <v>40</v>
      </c>
      <c r="L29" s="2"/>
      <c r="M29" s="2" t="s">
        <v>40</v>
      </c>
      <c r="N29" s="2" t="s">
        <v>40</v>
      </c>
      <c r="O29" s="2"/>
      <c r="P29" s="2" t="s">
        <v>40</v>
      </c>
      <c r="Q29" s="2" t="s">
        <v>40</v>
      </c>
      <c r="R29" s="2" t="s">
        <v>40</v>
      </c>
      <c r="S29" s="2" t="s">
        <v>40</v>
      </c>
      <c r="T29" s="2" t="s">
        <v>40</v>
      </c>
      <c r="U29" s="2"/>
      <c r="V29" s="2" t="s">
        <v>40</v>
      </c>
      <c r="W29" s="2" t="s">
        <v>40</v>
      </c>
      <c r="X29" s="2" t="s">
        <v>40</v>
      </c>
    </row>
    <row r="30" spans="5:24" ht="63.6" customHeight="1" thickTop="1" thickBot="1">
      <c r="E30" s="99" t="s">
        <v>65</v>
      </c>
      <c r="F30" s="94" t="s">
        <v>40</v>
      </c>
      <c r="G30" s="2"/>
      <c r="H30" s="2"/>
      <c r="I30" s="2" t="s">
        <v>40</v>
      </c>
      <c r="J30" s="2" t="s">
        <v>40</v>
      </c>
      <c r="K30" s="2" t="s">
        <v>40</v>
      </c>
      <c r="L30" s="2" t="s">
        <v>40</v>
      </c>
      <c r="M30" s="2" t="s">
        <v>40</v>
      </c>
      <c r="N30" s="2" t="s">
        <v>40</v>
      </c>
      <c r="O30" s="2"/>
      <c r="P30" s="2" t="s">
        <v>40</v>
      </c>
      <c r="Q30" s="2" t="s">
        <v>40</v>
      </c>
      <c r="R30" s="2" t="s">
        <v>40</v>
      </c>
      <c r="S30" s="2" t="s">
        <v>40</v>
      </c>
      <c r="T30" s="2" t="s">
        <v>40</v>
      </c>
      <c r="U30" s="2" t="s">
        <v>40</v>
      </c>
      <c r="V30" s="2" t="s">
        <v>40</v>
      </c>
      <c r="W30" s="2"/>
      <c r="X30" s="2" t="s">
        <v>40</v>
      </c>
    </row>
    <row r="31" spans="5:24" ht="63.6" customHeight="1" thickTop="1" thickBot="1">
      <c r="E31" s="99" t="s">
        <v>66</v>
      </c>
      <c r="F31" s="94" t="s">
        <v>40</v>
      </c>
      <c r="G31" s="2"/>
      <c r="H31" s="2" t="s">
        <v>40</v>
      </c>
      <c r="I31" s="2"/>
      <c r="J31" s="2" t="s">
        <v>40</v>
      </c>
      <c r="K31" s="2"/>
      <c r="L31" s="2"/>
      <c r="M31" s="2" t="s">
        <v>40</v>
      </c>
      <c r="N31" s="2"/>
      <c r="O31" s="2"/>
      <c r="P31" s="2" t="s">
        <v>40</v>
      </c>
      <c r="Q31" s="2"/>
      <c r="R31" s="2" t="s">
        <v>40</v>
      </c>
      <c r="S31" s="2" t="s">
        <v>40</v>
      </c>
      <c r="T31" s="2"/>
      <c r="U31" s="2"/>
      <c r="V31" s="2" t="s">
        <v>40</v>
      </c>
      <c r="W31" s="2" t="s">
        <v>40</v>
      </c>
      <c r="X31" s="2" t="s">
        <v>40</v>
      </c>
    </row>
    <row r="32" spans="5:24" ht="63.6" customHeight="1" thickTop="1" thickBot="1">
      <c r="E32" s="99" t="s">
        <v>67</v>
      </c>
      <c r="F32" s="94" t="s">
        <v>40</v>
      </c>
      <c r="G32" s="2"/>
      <c r="H32" s="2" t="s">
        <v>40</v>
      </c>
      <c r="I32" s="2" t="s">
        <v>40</v>
      </c>
      <c r="J32" s="2" t="s">
        <v>40</v>
      </c>
      <c r="K32" s="2"/>
      <c r="L32" s="2"/>
      <c r="M32" s="2" t="s">
        <v>40</v>
      </c>
      <c r="N32" s="2" t="s">
        <v>40</v>
      </c>
      <c r="O32" s="2"/>
      <c r="P32" s="2" t="s">
        <v>40</v>
      </c>
      <c r="Q32" s="2" t="s">
        <v>40</v>
      </c>
      <c r="R32" s="2" t="s">
        <v>40</v>
      </c>
      <c r="S32" s="2" t="s">
        <v>40</v>
      </c>
      <c r="T32" s="2" t="s">
        <v>40</v>
      </c>
      <c r="U32" s="2"/>
      <c r="V32" s="2" t="s">
        <v>40</v>
      </c>
      <c r="W32" s="2" t="s">
        <v>40</v>
      </c>
      <c r="X32" s="2" t="s">
        <v>40</v>
      </c>
    </row>
    <row r="33" spans="5:24" ht="63.6" customHeight="1" thickTop="1" thickBot="1">
      <c r="E33" s="99" t="s">
        <v>68</v>
      </c>
      <c r="F33" s="94" t="s">
        <v>40</v>
      </c>
      <c r="G33" s="2"/>
      <c r="H33" s="2"/>
      <c r="I33" s="2" t="s">
        <v>40</v>
      </c>
      <c r="J33" s="2" t="s">
        <v>40</v>
      </c>
      <c r="K33" s="2" t="s">
        <v>40</v>
      </c>
      <c r="L33" s="2"/>
      <c r="M33" s="2" t="s">
        <v>40</v>
      </c>
      <c r="N33" s="2" t="s">
        <v>40</v>
      </c>
      <c r="O33" s="2"/>
      <c r="P33" s="2" t="s">
        <v>40</v>
      </c>
      <c r="Q33" s="2" t="s">
        <v>40</v>
      </c>
      <c r="R33" s="2" t="s">
        <v>40</v>
      </c>
      <c r="S33" s="2" t="s">
        <v>40</v>
      </c>
      <c r="T33" s="2" t="s">
        <v>40</v>
      </c>
      <c r="U33" s="2" t="s">
        <v>40</v>
      </c>
      <c r="V33" s="2" t="s">
        <v>40</v>
      </c>
      <c r="W33" s="2" t="s">
        <v>40</v>
      </c>
      <c r="X33" s="2" t="s">
        <v>40</v>
      </c>
    </row>
    <row r="34" spans="5:24" ht="63.6" customHeight="1" thickTop="1" thickBot="1">
      <c r="E34" s="99" t="s">
        <v>69</v>
      </c>
      <c r="F34" s="94"/>
      <c r="G34" s="2"/>
      <c r="H34" s="2"/>
      <c r="I34" s="2" t="s">
        <v>40</v>
      </c>
      <c r="J34" s="2" t="s">
        <v>40</v>
      </c>
      <c r="K34" s="2"/>
      <c r="L34" s="2" t="s">
        <v>40</v>
      </c>
      <c r="M34" s="2" t="s">
        <v>40</v>
      </c>
      <c r="N34" s="2" t="s">
        <v>40</v>
      </c>
      <c r="O34" s="2"/>
      <c r="P34" s="2" t="s">
        <v>40</v>
      </c>
      <c r="Q34" s="2" t="s">
        <v>40</v>
      </c>
      <c r="R34" s="2" t="s">
        <v>40</v>
      </c>
      <c r="S34" s="2" t="s">
        <v>40</v>
      </c>
      <c r="T34" s="2" t="s">
        <v>40</v>
      </c>
      <c r="U34" s="2"/>
      <c r="V34" s="2" t="s">
        <v>40</v>
      </c>
      <c r="W34" s="2" t="s">
        <v>40</v>
      </c>
      <c r="X34" s="2" t="s">
        <v>40</v>
      </c>
    </row>
    <row r="35" spans="5:24" ht="63.6" customHeight="1" thickTop="1" thickBot="1">
      <c r="E35" s="99" t="s">
        <v>70</v>
      </c>
      <c r="F35" s="94" t="s">
        <v>40</v>
      </c>
      <c r="G35" s="2"/>
      <c r="H35" s="2"/>
      <c r="I35" s="2"/>
      <c r="J35" s="2" t="s">
        <v>40</v>
      </c>
      <c r="K35" s="2" t="s">
        <v>40</v>
      </c>
      <c r="L35" s="2"/>
      <c r="M35" s="2" t="s">
        <v>40</v>
      </c>
      <c r="N35" s="2" t="s">
        <v>40</v>
      </c>
      <c r="O35" s="2"/>
      <c r="P35" s="2" t="s">
        <v>40</v>
      </c>
      <c r="Q35" s="2" t="s">
        <v>40</v>
      </c>
      <c r="R35" s="2" t="s">
        <v>40</v>
      </c>
      <c r="S35" s="2" t="s">
        <v>40</v>
      </c>
      <c r="T35" s="2"/>
      <c r="U35" s="2"/>
      <c r="V35" s="2" t="s">
        <v>40</v>
      </c>
      <c r="W35" s="2" t="s">
        <v>40</v>
      </c>
      <c r="X35" s="2" t="s">
        <v>40</v>
      </c>
    </row>
    <row r="36" spans="5:24" ht="63.6" customHeight="1" thickTop="1" thickBot="1">
      <c r="E36" s="99" t="s">
        <v>71</v>
      </c>
      <c r="F36" s="94" t="s">
        <v>40</v>
      </c>
      <c r="G36" s="2"/>
      <c r="H36" s="2"/>
      <c r="I36" s="2" t="s">
        <v>40</v>
      </c>
      <c r="J36" s="2" t="s">
        <v>40</v>
      </c>
      <c r="K36" s="2"/>
      <c r="L36" s="2"/>
      <c r="M36" s="2" t="s">
        <v>40</v>
      </c>
      <c r="N36" s="2" t="s">
        <v>40</v>
      </c>
      <c r="O36" s="2"/>
      <c r="P36" s="2" t="s">
        <v>40</v>
      </c>
      <c r="Q36" s="2" t="s">
        <v>40</v>
      </c>
      <c r="R36" s="2" t="s">
        <v>40</v>
      </c>
      <c r="S36" s="2"/>
      <c r="T36" s="2" t="s">
        <v>40</v>
      </c>
      <c r="U36" s="2"/>
      <c r="V36" s="2" t="s">
        <v>40</v>
      </c>
      <c r="W36" s="2" t="s">
        <v>40</v>
      </c>
      <c r="X36" s="2" t="s">
        <v>40</v>
      </c>
    </row>
    <row r="37" spans="5:24" ht="63.6" customHeight="1" thickTop="1" thickBot="1">
      <c r="E37" s="99" t="s">
        <v>72</v>
      </c>
      <c r="F37" s="94"/>
      <c r="G37" s="2"/>
      <c r="H37" s="2" t="s">
        <v>40</v>
      </c>
      <c r="I37" s="2" t="s">
        <v>40</v>
      </c>
      <c r="J37" s="2" t="s">
        <v>40</v>
      </c>
      <c r="K37" s="2" t="s">
        <v>40</v>
      </c>
      <c r="L37" s="2" t="s">
        <v>40</v>
      </c>
      <c r="M37" s="2" t="s">
        <v>40</v>
      </c>
      <c r="N37" s="2" t="s">
        <v>40</v>
      </c>
      <c r="O37" s="2"/>
      <c r="P37" s="2" t="s">
        <v>40</v>
      </c>
      <c r="Q37" s="2"/>
      <c r="R37" s="2" t="s">
        <v>40</v>
      </c>
      <c r="S37" s="2" t="s">
        <v>40</v>
      </c>
      <c r="T37" s="2" t="s">
        <v>40</v>
      </c>
      <c r="U37" s="2" t="s">
        <v>40</v>
      </c>
      <c r="V37" s="2" t="s">
        <v>40</v>
      </c>
      <c r="W37" s="2"/>
      <c r="X37" s="2" t="s">
        <v>40</v>
      </c>
    </row>
    <row r="38" spans="5:24" ht="63.6" customHeight="1" thickTop="1" thickBot="1">
      <c r="E38" s="99" t="s">
        <v>73</v>
      </c>
      <c r="F38" s="94" t="s">
        <v>40</v>
      </c>
      <c r="G38" s="2"/>
      <c r="H38" s="2" t="s">
        <v>40</v>
      </c>
      <c r="I38" s="2" t="s">
        <v>40</v>
      </c>
      <c r="J38" s="2" t="s">
        <v>40</v>
      </c>
      <c r="K38" s="2" t="s">
        <v>40</v>
      </c>
      <c r="L38" s="2" t="s">
        <v>40</v>
      </c>
      <c r="M38" s="2" t="s">
        <v>40</v>
      </c>
      <c r="N38" s="2" t="s">
        <v>40</v>
      </c>
      <c r="O38" s="2"/>
      <c r="P38" s="2" t="s">
        <v>40</v>
      </c>
      <c r="Q38" s="2"/>
      <c r="R38" s="2" t="s">
        <v>40</v>
      </c>
      <c r="S38" s="2"/>
      <c r="T38" s="2" t="s">
        <v>40</v>
      </c>
      <c r="U38" s="2"/>
      <c r="V38" s="2" t="s">
        <v>40</v>
      </c>
      <c r="W38" s="2"/>
      <c r="X38" s="2"/>
    </row>
    <row r="39" spans="5:24" ht="39.6" customHeight="1" thickTop="1" thickBot="1">
      <c r="E39" s="100" t="s">
        <v>51</v>
      </c>
      <c r="F39" s="94">
        <v>8</v>
      </c>
      <c r="G39" s="2">
        <v>0</v>
      </c>
      <c r="H39" s="2">
        <v>4</v>
      </c>
      <c r="I39" s="2">
        <v>7</v>
      </c>
      <c r="J39" s="2">
        <v>10</v>
      </c>
      <c r="K39" s="2">
        <v>6</v>
      </c>
      <c r="L39" s="2">
        <v>4</v>
      </c>
      <c r="M39" s="2">
        <v>10</v>
      </c>
      <c r="N39" s="2">
        <v>9</v>
      </c>
      <c r="O39" s="2">
        <v>0</v>
      </c>
      <c r="P39" s="2">
        <v>10</v>
      </c>
      <c r="Q39" s="2">
        <v>7</v>
      </c>
      <c r="R39" s="2">
        <v>10</v>
      </c>
      <c r="S39" s="2">
        <v>8</v>
      </c>
      <c r="T39" s="2">
        <v>8</v>
      </c>
      <c r="U39" s="2">
        <v>3</v>
      </c>
      <c r="V39" s="2">
        <v>10</v>
      </c>
      <c r="W39" s="2">
        <v>8</v>
      </c>
      <c r="X39" s="2">
        <v>9</v>
      </c>
    </row>
    <row r="40" spans="5:24" ht="39.6" customHeight="1" thickTop="1" thickBot="1">
      <c r="E40" s="92" t="s">
        <v>74</v>
      </c>
      <c r="F40" s="97"/>
      <c r="G40" s="17"/>
      <c r="H40" s="17"/>
      <c r="I40" s="17"/>
      <c r="J40" s="17"/>
      <c r="K40" s="17"/>
      <c r="L40" s="17"/>
      <c r="M40" s="17"/>
      <c r="N40" s="17"/>
      <c r="O40" s="17"/>
      <c r="P40" s="17"/>
      <c r="Q40" s="17"/>
      <c r="R40" s="17"/>
      <c r="S40" s="17"/>
      <c r="T40" s="17"/>
      <c r="U40" s="17"/>
      <c r="V40" s="18"/>
      <c r="W40" s="18"/>
      <c r="X40" s="18"/>
    </row>
    <row r="41" spans="5:24" ht="71.45" customHeight="1" thickTop="1" thickBot="1">
      <c r="E41" s="99" t="s">
        <v>75</v>
      </c>
      <c r="F41" s="94" t="s">
        <v>40</v>
      </c>
      <c r="G41" s="2"/>
      <c r="H41" s="2" t="s">
        <v>40</v>
      </c>
      <c r="I41" s="2" t="s">
        <v>40</v>
      </c>
      <c r="J41" s="2" t="s">
        <v>40</v>
      </c>
      <c r="K41" s="2" t="s">
        <v>40</v>
      </c>
      <c r="L41" s="2" t="s">
        <v>40</v>
      </c>
      <c r="M41" s="2" t="s">
        <v>40</v>
      </c>
      <c r="N41" s="2" t="s">
        <v>40</v>
      </c>
      <c r="O41" s="2"/>
      <c r="P41" s="2"/>
      <c r="Q41" s="2" t="s">
        <v>40</v>
      </c>
      <c r="R41" s="2" t="s">
        <v>40</v>
      </c>
      <c r="S41" s="2" t="s">
        <v>40</v>
      </c>
      <c r="T41" s="2" t="s">
        <v>40</v>
      </c>
      <c r="U41" s="2" t="s">
        <v>40</v>
      </c>
      <c r="V41" s="2" t="s">
        <v>40</v>
      </c>
      <c r="W41" s="2" t="s">
        <v>40</v>
      </c>
      <c r="X41" s="2" t="s">
        <v>40</v>
      </c>
    </row>
    <row r="42" spans="5:24" ht="71.45" customHeight="1" thickTop="1" thickBot="1">
      <c r="E42" s="99" t="s">
        <v>76</v>
      </c>
      <c r="F42" s="94" t="s">
        <v>40</v>
      </c>
      <c r="G42" s="2"/>
      <c r="H42" s="2" t="s">
        <v>40</v>
      </c>
      <c r="I42" s="2" t="s">
        <v>40</v>
      </c>
      <c r="J42" s="2" t="s">
        <v>40</v>
      </c>
      <c r="K42" s="2" t="s">
        <v>40</v>
      </c>
      <c r="L42" s="2" t="s">
        <v>40</v>
      </c>
      <c r="M42" s="2" t="s">
        <v>40</v>
      </c>
      <c r="N42" s="2" t="s">
        <v>40</v>
      </c>
      <c r="O42" s="2"/>
      <c r="P42" s="2"/>
      <c r="Q42" s="2" t="s">
        <v>40</v>
      </c>
      <c r="R42" s="2" t="s">
        <v>40</v>
      </c>
      <c r="S42" s="2" t="s">
        <v>40</v>
      </c>
      <c r="T42" s="2" t="s">
        <v>40</v>
      </c>
      <c r="U42" s="2" t="s">
        <v>40</v>
      </c>
      <c r="V42" s="2" t="s">
        <v>40</v>
      </c>
      <c r="W42" s="2"/>
      <c r="X42" s="2"/>
    </row>
    <row r="43" spans="5:24" ht="71.45" customHeight="1" thickTop="1" thickBot="1">
      <c r="E43" s="99" t="s">
        <v>77</v>
      </c>
      <c r="F43" s="94" t="s">
        <v>40</v>
      </c>
      <c r="G43" s="2"/>
      <c r="H43" s="2" t="s">
        <v>40</v>
      </c>
      <c r="I43" s="2"/>
      <c r="J43" s="2" t="s">
        <v>40</v>
      </c>
      <c r="K43" s="2" t="s">
        <v>40</v>
      </c>
      <c r="L43" s="2" t="s">
        <v>40</v>
      </c>
      <c r="M43" s="2" t="s">
        <v>40</v>
      </c>
      <c r="N43" s="2" t="s">
        <v>40</v>
      </c>
      <c r="O43" s="2"/>
      <c r="P43" s="2"/>
      <c r="Q43" s="2" t="s">
        <v>40</v>
      </c>
      <c r="R43" s="2"/>
      <c r="S43" s="2"/>
      <c r="T43" s="2"/>
      <c r="U43" s="2" t="s">
        <v>40</v>
      </c>
      <c r="V43" s="2" t="s">
        <v>40</v>
      </c>
      <c r="W43" s="2" t="s">
        <v>40</v>
      </c>
      <c r="X43" s="2"/>
    </row>
    <row r="44" spans="5:24" ht="71.45" customHeight="1" thickTop="1" thickBot="1">
      <c r="E44" s="99" t="s">
        <v>78</v>
      </c>
      <c r="F44" s="94" t="s">
        <v>40</v>
      </c>
      <c r="G44" s="2"/>
      <c r="H44" s="2" t="s">
        <v>40</v>
      </c>
      <c r="I44" s="2" t="s">
        <v>40</v>
      </c>
      <c r="J44" s="2" t="s">
        <v>40</v>
      </c>
      <c r="K44" s="2" t="s">
        <v>40</v>
      </c>
      <c r="L44" s="2" t="s">
        <v>40</v>
      </c>
      <c r="M44" s="2" t="s">
        <v>40</v>
      </c>
      <c r="N44" s="2" t="s">
        <v>40</v>
      </c>
      <c r="O44" s="2"/>
      <c r="P44" s="2"/>
      <c r="Q44" s="2"/>
      <c r="R44" s="2" t="s">
        <v>40</v>
      </c>
      <c r="S44" s="2" t="s">
        <v>40</v>
      </c>
      <c r="T44" s="2" t="s">
        <v>40</v>
      </c>
      <c r="U44" s="2"/>
      <c r="V44" s="2" t="s">
        <v>40</v>
      </c>
      <c r="W44" s="2"/>
      <c r="X44" s="2"/>
    </row>
    <row r="45" spans="5:24" ht="71.45" customHeight="1" thickTop="1" thickBot="1">
      <c r="E45" s="99" t="s">
        <v>79</v>
      </c>
      <c r="F45" s="94" t="s">
        <v>40</v>
      </c>
      <c r="G45" s="2"/>
      <c r="H45" s="2" t="s">
        <v>40</v>
      </c>
      <c r="I45" s="2" t="s">
        <v>40</v>
      </c>
      <c r="J45" s="2" t="s">
        <v>40</v>
      </c>
      <c r="K45" s="2" t="s">
        <v>40</v>
      </c>
      <c r="L45" s="2" t="s">
        <v>40</v>
      </c>
      <c r="M45" s="2" t="s">
        <v>40</v>
      </c>
      <c r="N45" s="2" t="s">
        <v>40</v>
      </c>
      <c r="O45" s="2"/>
      <c r="P45" s="2"/>
      <c r="Q45" s="2" t="s">
        <v>40</v>
      </c>
      <c r="R45" s="2" t="s">
        <v>40</v>
      </c>
      <c r="S45" s="2" t="s">
        <v>40</v>
      </c>
      <c r="T45" s="2" t="s">
        <v>40</v>
      </c>
      <c r="U45" s="2" t="s">
        <v>40</v>
      </c>
      <c r="V45" s="2" t="s">
        <v>40</v>
      </c>
      <c r="W45" s="2"/>
      <c r="X45" s="2" t="s">
        <v>40</v>
      </c>
    </row>
    <row r="46" spans="5:24" ht="83.45" customHeight="1" thickTop="1" thickBot="1">
      <c r="E46" s="99" t="s">
        <v>80</v>
      </c>
      <c r="F46" s="94" t="s">
        <v>40</v>
      </c>
      <c r="G46" s="2"/>
      <c r="H46" s="2" t="s">
        <v>40</v>
      </c>
      <c r="I46" s="2" t="s">
        <v>40</v>
      </c>
      <c r="J46" s="2" t="s">
        <v>40</v>
      </c>
      <c r="K46" s="2" t="s">
        <v>40</v>
      </c>
      <c r="L46" s="2" t="s">
        <v>40</v>
      </c>
      <c r="M46" s="2" t="s">
        <v>40</v>
      </c>
      <c r="N46" s="2" t="s">
        <v>40</v>
      </c>
      <c r="O46" s="2"/>
      <c r="P46" s="2"/>
      <c r="Q46" s="2"/>
      <c r="R46" s="2" t="s">
        <v>40</v>
      </c>
      <c r="S46" s="2" t="s">
        <v>40</v>
      </c>
      <c r="T46" s="2" t="s">
        <v>40</v>
      </c>
      <c r="U46" s="2" t="s">
        <v>40</v>
      </c>
      <c r="V46" s="2" t="s">
        <v>40</v>
      </c>
      <c r="W46" s="2"/>
      <c r="X46" s="2" t="s">
        <v>40</v>
      </c>
    </row>
    <row r="47" spans="5:24" ht="71.45" customHeight="1" thickTop="1" thickBot="1">
      <c r="E47" s="99" t="s">
        <v>81</v>
      </c>
      <c r="F47" s="94" t="s">
        <v>40</v>
      </c>
      <c r="G47" s="2"/>
      <c r="H47" s="2"/>
      <c r="I47" s="2" t="s">
        <v>40</v>
      </c>
      <c r="J47" s="2" t="s">
        <v>40</v>
      </c>
      <c r="K47" s="2" t="s">
        <v>40</v>
      </c>
      <c r="L47" s="2" t="s">
        <v>40</v>
      </c>
      <c r="M47" s="2" t="s">
        <v>40</v>
      </c>
      <c r="N47" s="2"/>
      <c r="O47" s="2"/>
      <c r="P47" s="2"/>
      <c r="Q47" s="2" t="s">
        <v>40</v>
      </c>
      <c r="R47" s="2" t="s">
        <v>40</v>
      </c>
      <c r="S47" s="2"/>
      <c r="T47" s="2" t="s">
        <v>40</v>
      </c>
      <c r="U47" s="2" t="s">
        <v>40</v>
      </c>
      <c r="V47" s="2"/>
      <c r="W47" s="2"/>
      <c r="X47" s="2" t="s">
        <v>40</v>
      </c>
    </row>
    <row r="48" spans="5:24" ht="71.45" customHeight="1" thickTop="1" thickBot="1">
      <c r="E48" s="99" t="s">
        <v>82</v>
      </c>
      <c r="F48" s="94"/>
      <c r="G48" s="2"/>
      <c r="H48" s="2"/>
      <c r="I48" s="2" t="s">
        <v>40</v>
      </c>
      <c r="J48" s="2"/>
      <c r="K48" s="2"/>
      <c r="L48" s="2" t="s">
        <v>40</v>
      </c>
      <c r="M48" s="2"/>
      <c r="N48" s="2"/>
      <c r="O48" s="2"/>
      <c r="P48" s="2"/>
      <c r="Q48" s="2"/>
      <c r="R48" s="2"/>
      <c r="S48" s="2"/>
      <c r="T48" s="2" t="s">
        <v>40</v>
      </c>
      <c r="U48" s="2"/>
      <c r="V48" s="2" t="s">
        <v>40</v>
      </c>
      <c r="W48" s="2"/>
      <c r="X48" s="2"/>
    </row>
    <row r="49" spans="5:24" ht="71.45" customHeight="1" thickTop="1" thickBot="1">
      <c r="E49" s="99" t="s">
        <v>83</v>
      </c>
      <c r="F49" s="94" t="s">
        <v>40</v>
      </c>
      <c r="G49" s="2" t="s">
        <v>40</v>
      </c>
      <c r="H49" s="2" t="s">
        <v>40</v>
      </c>
      <c r="I49" s="2" t="s">
        <v>40</v>
      </c>
      <c r="J49" s="2" t="s">
        <v>40</v>
      </c>
      <c r="K49" s="2"/>
      <c r="L49" s="2"/>
      <c r="M49" s="2" t="s">
        <v>40</v>
      </c>
      <c r="N49" s="2"/>
      <c r="O49" s="2"/>
      <c r="P49" s="2"/>
      <c r="Q49" s="2"/>
      <c r="R49" s="2"/>
      <c r="S49" s="2"/>
      <c r="T49" s="2" t="s">
        <v>40</v>
      </c>
      <c r="U49" s="2"/>
      <c r="V49" s="2" t="s">
        <v>40</v>
      </c>
      <c r="W49" s="2"/>
      <c r="X49" s="2"/>
    </row>
    <row r="50" spans="5:24" ht="71.45" customHeight="1" thickTop="1" thickBot="1">
      <c r="E50" s="99" t="s">
        <v>84</v>
      </c>
      <c r="F50" s="94" t="s">
        <v>40</v>
      </c>
      <c r="G50" s="2" t="s">
        <v>40</v>
      </c>
      <c r="H50" s="2" t="s">
        <v>40</v>
      </c>
      <c r="I50" s="2" t="s">
        <v>40</v>
      </c>
      <c r="J50" s="2" t="s">
        <v>40</v>
      </c>
      <c r="K50" s="2" t="s">
        <v>40</v>
      </c>
      <c r="L50" s="2" t="s">
        <v>40</v>
      </c>
      <c r="M50" s="2" t="s">
        <v>40</v>
      </c>
      <c r="N50" s="2" t="s">
        <v>40</v>
      </c>
      <c r="O50" s="2"/>
      <c r="P50" s="2"/>
      <c r="Q50" s="2"/>
      <c r="R50" s="2" t="s">
        <v>40</v>
      </c>
      <c r="S50" s="2" t="s">
        <v>40</v>
      </c>
      <c r="T50" s="2" t="s">
        <v>40</v>
      </c>
      <c r="U50" s="2" t="s">
        <v>40</v>
      </c>
      <c r="V50" s="2" t="s">
        <v>40</v>
      </c>
      <c r="W50" s="2"/>
      <c r="X50" s="2" t="s">
        <v>40</v>
      </c>
    </row>
    <row r="51" spans="5:24" ht="39.6" customHeight="1" thickTop="1" thickBot="1">
      <c r="E51" s="100" t="s">
        <v>51</v>
      </c>
      <c r="F51" s="94">
        <v>9</v>
      </c>
      <c r="G51" s="2">
        <v>2</v>
      </c>
      <c r="H51" s="2">
        <v>8</v>
      </c>
      <c r="I51" s="2">
        <v>9</v>
      </c>
      <c r="J51" s="2">
        <v>9</v>
      </c>
      <c r="K51" s="2">
        <v>8</v>
      </c>
      <c r="L51" s="2">
        <v>9</v>
      </c>
      <c r="M51" s="2">
        <v>9</v>
      </c>
      <c r="N51" s="2">
        <v>7</v>
      </c>
      <c r="O51" s="2">
        <v>0</v>
      </c>
      <c r="P51" s="2">
        <v>0</v>
      </c>
      <c r="Q51" s="2">
        <v>5</v>
      </c>
      <c r="R51" s="2">
        <v>7</v>
      </c>
      <c r="S51" s="2">
        <v>6</v>
      </c>
      <c r="T51" s="2">
        <v>9</v>
      </c>
      <c r="U51" s="2">
        <v>7</v>
      </c>
      <c r="V51" s="2">
        <v>9</v>
      </c>
      <c r="W51" s="2">
        <v>2</v>
      </c>
      <c r="X51" s="2">
        <v>5</v>
      </c>
    </row>
    <row r="52" spans="5:24" ht="39.6" customHeight="1" thickTop="1" thickBot="1">
      <c r="E52" s="92" t="s">
        <v>85</v>
      </c>
      <c r="F52" s="97"/>
      <c r="G52" s="17"/>
      <c r="H52" s="17"/>
      <c r="I52" s="17"/>
      <c r="J52" s="17"/>
      <c r="K52" s="17"/>
      <c r="L52" s="17"/>
      <c r="M52" s="17"/>
      <c r="N52" s="17"/>
      <c r="O52" s="17"/>
      <c r="P52" s="17"/>
      <c r="Q52" s="17"/>
      <c r="R52" s="17"/>
      <c r="S52" s="17"/>
      <c r="T52" s="17"/>
      <c r="U52" s="17"/>
      <c r="V52" s="17"/>
      <c r="W52" s="17"/>
      <c r="X52" s="17"/>
    </row>
    <row r="53" spans="5:24" ht="69.599999999999994" customHeight="1" thickTop="1" thickBot="1">
      <c r="E53" s="99" t="s">
        <v>86</v>
      </c>
      <c r="F53" s="94" t="s">
        <v>40</v>
      </c>
      <c r="G53" s="2" t="s">
        <v>40</v>
      </c>
      <c r="H53" s="2" t="s">
        <v>40</v>
      </c>
      <c r="I53" s="2" t="s">
        <v>40</v>
      </c>
      <c r="J53" s="2" t="s">
        <v>40</v>
      </c>
      <c r="K53" s="2" t="s">
        <v>40</v>
      </c>
      <c r="L53" s="2" t="s">
        <v>40</v>
      </c>
      <c r="M53" s="2" t="s">
        <v>40</v>
      </c>
      <c r="N53" s="2" t="s">
        <v>40</v>
      </c>
      <c r="O53" s="2"/>
      <c r="P53" s="2" t="s">
        <v>40</v>
      </c>
      <c r="Q53" s="2" t="s">
        <v>40</v>
      </c>
      <c r="R53" s="2"/>
      <c r="S53" s="2" t="s">
        <v>40</v>
      </c>
      <c r="T53" s="2" t="s">
        <v>40</v>
      </c>
      <c r="U53" s="2" t="s">
        <v>40</v>
      </c>
      <c r="V53" s="2" t="s">
        <v>40</v>
      </c>
      <c r="W53" s="2" t="s">
        <v>40</v>
      </c>
      <c r="X53" s="2"/>
    </row>
    <row r="54" spans="5:24" ht="69.599999999999994" customHeight="1" thickTop="1" thickBot="1">
      <c r="E54" s="99" t="s">
        <v>87</v>
      </c>
      <c r="F54" s="94" t="s">
        <v>40</v>
      </c>
      <c r="G54" s="2" t="s">
        <v>40</v>
      </c>
      <c r="H54" s="2" t="s">
        <v>40</v>
      </c>
      <c r="I54" s="2" t="s">
        <v>40</v>
      </c>
      <c r="J54" s="2" t="s">
        <v>40</v>
      </c>
      <c r="K54" s="2" t="s">
        <v>40</v>
      </c>
      <c r="L54" s="2" t="s">
        <v>40</v>
      </c>
      <c r="M54" s="2" t="s">
        <v>40</v>
      </c>
      <c r="N54" s="2" t="s">
        <v>40</v>
      </c>
      <c r="O54" s="2"/>
      <c r="P54" s="2"/>
      <c r="Q54" s="2" t="s">
        <v>40</v>
      </c>
      <c r="R54" s="2" t="s">
        <v>40</v>
      </c>
      <c r="S54" s="2" t="s">
        <v>40</v>
      </c>
      <c r="T54" s="2" t="s">
        <v>40</v>
      </c>
      <c r="U54" s="2" t="s">
        <v>40</v>
      </c>
      <c r="V54" s="2" t="s">
        <v>40</v>
      </c>
      <c r="W54" s="2" t="s">
        <v>40</v>
      </c>
      <c r="X54" s="2" t="s">
        <v>40</v>
      </c>
    </row>
    <row r="55" spans="5:24" ht="69.599999999999994" customHeight="1" thickTop="1" thickBot="1">
      <c r="E55" s="99" t="s">
        <v>88</v>
      </c>
      <c r="F55" s="94"/>
      <c r="G55" s="2"/>
      <c r="H55" s="2"/>
      <c r="I55" s="2"/>
      <c r="J55" s="2" t="s">
        <v>40</v>
      </c>
      <c r="K55" s="2"/>
      <c r="L55" s="2" t="s">
        <v>40</v>
      </c>
      <c r="M55" s="2"/>
      <c r="N55" s="2" t="s">
        <v>40</v>
      </c>
      <c r="O55" s="2"/>
      <c r="P55" s="2"/>
      <c r="Q55" s="2"/>
      <c r="R55" s="2"/>
      <c r="S55" s="2" t="s">
        <v>40</v>
      </c>
      <c r="T55" s="2"/>
      <c r="U55" s="2"/>
      <c r="V55" s="2"/>
      <c r="W55" s="2" t="s">
        <v>40</v>
      </c>
      <c r="X55" s="2"/>
    </row>
    <row r="56" spans="5:24" ht="69.599999999999994" customHeight="1" thickTop="1" thickBot="1">
      <c r="E56" s="99" t="s">
        <v>89</v>
      </c>
      <c r="F56" s="94" t="s">
        <v>40</v>
      </c>
      <c r="G56" s="2" t="s">
        <v>40</v>
      </c>
      <c r="H56" s="2" t="s">
        <v>40</v>
      </c>
      <c r="I56" s="2" t="s">
        <v>40</v>
      </c>
      <c r="J56" s="2" t="s">
        <v>40</v>
      </c>
      <c r="K56" s="2" t="s">
        <v>40</v>
      </c>
      <c r="L56" s="2" t="s">
        <v>40</v>
      </c>
      <c r="M56" s="2" t="s">
        <v>40</v>
      </c>
      <c r="N56" s="2" t="s">
        <v>40</v>
      </c>
      <c r="O56" s="2"/>
      <c r="P56" s="2" t="s">
        <v>40</v>
      </c>
      <c r="Q56" s="2" t="s">
        <v>40</v>
      </c>
      <c r="R56" s="2" t="s">
        <v>40</v>
      </c>
      <c r="S56" s="2" t="s">
        <v>40</v>
      </c>
      <c r="T56" s="2" t="s">
        <v>40</v>
      </c>
      <c r="U56" s="2" t="s">
        <v>40</v>
      </c>
      <c r="V56" s="2" t="s">
        <v>40</v>
      </c>
      <c r="W56" s="2" t="s">
        <v>40</v>
      </c>
      <c r="X56" s="2" t="s">
        <v>40</v>
      </c>
    </row>
    <row r="57" spans="5:24" ht="69.599999999999994" customHeight="1" thickTop="1" thickBot="1">
      <c r="E57" s="99" t="s">
        <v>90</v>
      </c>
      <c r="F57" s="94" t="s">
        <v>40</v>
      </c>
      <c r="G57" s="2"/>
      <c r="H57" s="2" t="s">
        <v>40</v>
      </c>
      <c r="I57" s="2" t="s">
        <v>40</v>
      </c>
      <c r="J57" s="2" t="s">
        <v>40</v>
      </c>
      <c r="K57" s="2" t="s">
        <v>40</v>
      </c>
      <c r="L57" s="2" t="s">
        <v>40</v>
      </c>
      <c r="M57" s="2" t="s">
        <v>40</v>
      </c>
      <c r="N57" s="2" t="s">
        <v>40</v>
      </c>
      <c r="O57" s="2"/>
      <c r="P57" s="2" t="s">
        <v>40</v>
      </c>
      <c r="Q57" s="2" t="s">
        <v>40</v>
      </c>
      <c r="R57" s="2" t="s">
        <v>40</v>
      </c>
      <c r="S57" s="2" t="s">
        <v>40</v>
      </c>
      <c r="T57" s="2" t="s">
        <v>40</v>
      </c>
      <c r="U57" s="2" t="s">
        <v>40</v>
      </c>
      <c r="V57" s="2" t="s">
        <v>40</v>
      </c>
      <c r="W57" s="2" t="s">
        <v>40</v>
      </c>
      <c r="X57" s="2" t="s">
        <v>40</v>
      </c>
    </row>
    <row r="58" spans="5:24" ht="69.599999999999994" customHeight="1" thickTop="1" thickBot="1">
      <c r="E58" s="99" t="s">
        <v>91</v>
      </c>
      <c r="F58" s="94" t="s">
        <v>40</v>
      </c>
      <c r="G58" s="2"/>
      <c r="H58" s="2" t="s">
        <v>40</v>
      </c>
      <c r="I58" s="2" t="s">
        <v>40</v>
      </c>
      <c r="J58" s="2" t="s">
        <v>40</v>
      </c>
      <c r="K58" s="2"/>
      <c r="L58" s="2" t="s">
        <v>40</v>
      </c>
      <c r="M58" s="2" t="s">
        <v>40</v>
      </c>
      <c r="N58" s="2" t="s">
        <v>40</v>
      </c>
      <c r="O58" s="2"/>
      <c r="P58" s="2"/>
      <c r="Q58" s="2"/>
      <c r="R58" s="2"/>
      <c r="S58" s="2" t="s">
        <v>40</v>
      </c>
      <c r="T58" s="2" t="s">
        <v>40</v>
      </c>
      <c r="U58" s="2" t="s">
        <v>40</v>
      </c>
      <c r="V58" s="2" t="s">
        <v>40</v>
      </c>
      <c r="W58" s="2" t="s">
        <v>40</v>
      </c>
      <c r="X58" s="2"/>
    </row>
    <row r="59" spans="5:24" ht="69.599999999999994" customHeight="1" thickTop="1" thickBot="1">
      <c r="E59" s="99" t="s">
        <v>92</v>
      </c>
      <c r="F59" s="94" t="s">
        <v>40</v>
      </c>
      <c r="G59" s="2" t="s">
        <v>40</v>
      </c>
      <c r="H59" s="2" t="s">
        <v>40</v>
      </c>
      <c r="I59" s="2" t="s">
        <v>40</v>
      </c>
      <c r="J59" s="2" t="s">
        <v>40</v>
      </c>
      <c r="K59" s="2" t="s">
        <v>40</v>
      </c>
      <c r="L59" s="2" t="s">
        <v>40</v>
      </c>
      <c r="M59" s="2" t="s">
        <v>40</v>
      </c>
      <c r="N59" s="2" t="s">
        <v>40</v>
      </c>
      <c r="O59" s="2"/>
      <c r="P59" s="2"/>
      <c r="Q59" s="2"/>
      <c r="R59" s="2"/>
      <c r="S59" s="2" t="s">
        <v>40</v>
      </c>
      <c r="T59" s="2" t="s">
        <v>40</v>
      </c>
      <c r="U59" s="2"/>
      <c r="V59" s="2" t="s">
        <v>40</v>
      </c>
      <c r="W59" s="2" t="s">
        <v>40</v>
      </c>
      <c r="X59" s="2"/>
    </row>
    <row r="60" spans="5:24" ht="69.599999999999994" customHeight="1" thickTop="1" thickBot="1">
      <c r="E60" s="99" t="s">
        <v>93</v>
      </c>
      <c r="F60" s="94" t="s">
        <v>40</v>
      </c>
      <c r="G60" s="2" t="s">
        <v>40</v>
      </c>
      <c r="H60" s="2" t="s">
        <v>40</v>
      </c>
      <c r="I60" s="2" t="s">
        <v>40</v>
      </c>
      <c r="J60" s="2" t="s">
        <v>40</v>
      </c>
      <c r="K60" s="2" t="s">
        <v>40</v>
      </c>
      <c r="L60" s="2" t="s">
        <v>40</v>
      </c>
      <c r="M60" s="2" t="s">
        <v>40</v>
      </c>
      <c r="N60" s="2" t="s">
        <v>40</v>
      </c>
      <c r="O60" s="2"/>
      <c r="P60" s="2" t="s">
        <v>40</v>
      </c>
      <c r="Q60" s="2" t="s">
        <v>40</v>
      </c>
      <c r="R60" s="2" t="s">
        <v>40</v>
      </c>
      <c r="S60" s="2" t="s">
        <v>40</v>
      </c>
      <c r="T60" s="2" t="s">
        <v>40</v>
      </c>
      <c r="U60" s="2"/>
      <c r="V60" s="2" t="s">
        <v>40</v>
      </c>
      <c r="W60" s="2" t="s">
        <v>40</v>
      </c>
      <c r="X60" s="2" t="s">
        <v>40</v>
      </c>
    </row>
    <row r="61" spans="5:24" ht="69.599999999999994" customHeight="1" thickTop="1" thickBot="1">
      <c r="E61" s="99" t="s">
        <v>94</v>
      </c>
      <c r="F61" s="94" t="s">
        <v>40</v>
      </c>
      <c r="G61" s="2"/>
      <c r="H61" s="2" t="s">
        <v>40</v>
      </c>
      <c r="I61" s="2" t="s">
        <v>40</v>
      </c>
      <c r="J61" s="2" t="s">
        <v>40</v>
      </c>
      <c r="K61" s="2"/>
      <c r="L61" s="2" t="s">
        <v>40</v>
      </c>
      <c r="M61" s="2" t="s">
        <v>40</v>
      </c>
      <c r="N61" s="2" t="s">
        <v>40</v>
      </c>
      <c r="O61" s="2"/>
      <c r="P61" s="2"/>
      <c r="Q61" s="2" t="s">
        <v>40</v>
      </c>
      <c r="R61" s="2"/>
      <c r="S61" s="2" t="s">
        <v>40</v>
      </c>
      <c r="T61" s="2" t="s">
        <v>40</v>
      </c>
      <c r="U61" s="2" t="s">
        <v>40</v>
      </c>
      <c r="V61" s="2" t="s">
        <v>40</v>
      </c>
      <c r="W61" s="2" t="s">
        <v>40</v>
      </c>
      <c r="X61" s="2" t="s">
        <v>40</v>
      </c>
    </row>
    <row r="62" spans="5:24" ht="69.599999999999994" customHeight="1" thickTop="1" thickBot="1">
      <c r="E62" s="99" t="s">
        <v>95</v>
      </c>
      <c r="F62" s="94" t="s">
        <v>40</v>
      </c>
      <c r="G62" s="2" t="s">
        <v>40</v>
      </c>
      <c r="H62" s="2" t="s">
        <v>40</v>
      </c>
      <c r="I62" s="2" t="s">
        <v>40</v>
      </c>
      <c r="J62" s="2" t="s">
        <v>40</v>
      </c>
      <c r="K62" s="2" t="s">
        <v>40</v>
      </c>
      <c r="L62" s="2" t="s">
        <v>40</v>
      </c>
      <c r="M62" s="2" t="s">
        <v>40</v>
      </c>
      <c r="N62" s="2" t="s">
        <v>40</v>
      </c>
      <c r="O62" s="2"/>
      <c r="P62" s="2" t="s">
        <v>40</v>
      </c>
      <c r="Q62" s="2" t="s">
        <v>40</v>
      </c>
      <c r="R62" s="2"/>
      <c r="S62" s="2" t="s">
        <v>40</v>
      </c>
      <c r="T62" s="2" t="s">
        <v>40</v>
      </c>
      <c r="U62" s="2" t="s">
        <v>40</v>
      </c>
      <c r="V62" s="2" t="s">
        <v>40</v>
      </c>
      <c r="W62" s="2" t="s">
        <v>40</v>
      </c>
      <c r="X62" s="2" t="s">
        <v>40</v>
      </c>
    </row>
    <row r="63" spans="5:24" ht="22.15" customHeight="1" thickTop="1" thickBot="1">
      <c r="E63" s="92" t="s">
        <v>51</v>
      </c>
      <c r="F63" s="98">
        <v>9</v>
      </c>
      <c r="G63" s="19">
        <v>6</v>
      </c>
      <c r="H63" s="19">
        <v>9</v>
      </c>
      <c r="I63" s="19">
        <v>9</v>
      </c>
      <c r="J63" s="19">
        <v>10</v>
      </c>
      <c r="K63" s="19">
        <v>7</v>
      </c>
      <c r="L63" s="19">
        <v>10</v>
      </c>
      <c r="M63" s="19">
        <v>9</v>
      </c>
      <c r="N63" s="19">
        <v>10</v>
      </c>
      <c r="O63" s="19">
        <v>0</v>
      </c>
      <c r="P63" s="19">
        <v>5</v>
      </c>
      <c r="Q63" s="19">
        <v>7</v>
      </c>
      <c r="R63" s="19">
        <v>4</v>
      </c>
      <c r="S63" s="19">
        <v>10</v>
      </c>
      <c r="T63" s="19">
        <v>9</v>
      </c>
      <c r="U63" s="19">
        <v>7</v>
      </c>
      <c r="V63" s="19">
        <v>9</v>
      </c>
      <c r="W63" s="19">
        <v>10</v>
      </c>
      <c r="X63" s="19">
        <v>6</v>
      </c>
    </row>
    <row r="64" spans="5:24" s="11" customFormat="1" ht="43.5" customHeight="1" thickTop="1">
      <c r="F64" s="652">
        <f>SUM(F63,F51,F39,F27,F15)</f>
        <v>45</v>
      </c>
      <c r="G64" s="652">
        <f>SUM(G63,G51,G39,G27,G15)</f>
        <v>27</v>
      </c>
      <c r="H64" s="652">
        <f>SUM(H63,H51,H39,H27,H15)</f>
        <v>36</v>
      </c>
      <c r="I64" s="652">
        <f t="shared" ref="I64:X64" si="0">SUM(I63,I51,I39,I27,I15)</f>
        <v>41</v>
      </c>
      <c r="J64" s="652">
        <f t="shared" si="0"/>
        <v>48</v>
      </c>
      <c r="K64" s="652">
        <f t="shared" si="0"/>
        <v>37</v>
      </c>
      <c r="L64" s="652">
        <f t="shared" si="0"/>
        <v>39</v>
      </c>
      <c r="M64" s="652">
        <f t="shared" si="0"/>
        <v>43</v>
      </c>
      <c r="N64" s="652">
        <f t="shared" si="0"/>
        <v>44</v>
      </c>
      <c r="O64" s="652">
        <f t="shared" si="0"/>
        <v>10</v>
      </c>
      <c r="P64" s="652">
        <f t="shared" si="0"/>
        <v>29</v>
      </c>
      <c r="Q64" s="652">
        <f>SUM(Q63,Q51,Q39,Q27,Q15)</f>
        <v>38</v>
      </c>
      <c r="R64" s="652">
        <f t="shared" si="0"/>
        <v>32</v>
      </c>
      <c r="S64" s="652">
        <f t="shared" si="0"/>
        <v>40</v>
      </c>
      <c r="T64" s="652">
        <f t="shared" si="0"/>
        <v>42</v>
      </c>
      <c r="U64" s="652">
        <f t="shared" si="0"/>
        <v>35</v>
      </c>
      <c r="V64" s="652">
        <f t="shared" si="0"/>
        <v>46</v>
      </c>
      <c r="W64" s="652">
        <f t="shared" si="0"/>
        <v>34</v>
      </c>
      <c r="X64" s="652">
        <f t="shared" si="0"/>
        <v>33</v>
      </c>
    </row>
    <row r="65" spans="5:24" s="11" customFormat="1" ht="132" customHeight="1">
      <c r="E65" s="8"/>
      <c r="F65" s="8"/>
      <c r="G65" s="8"/>
      <c r="H65" s="8"/>
      <c r="I65" s="8"/>
      <c r="J65" s="8"/>
      <c r="K65" s="8"/>
      <c r="L65" s="8"/>
      <c r="M65" s="8"/>
      <c r="N65" s="8"/>
      <c r="O65" s="8"/>
      <c r="P65" s="8"/>
      <c r="Q65" s="8"/>
      <c r="R65" s="8"/>
      <c r="S65" s="8"/>
      <c r="T65" s="8"/>
      <c r="U65" s="8"/>
      <c r="V65" s="8"/>
      <c r="W65" s="8"/>
      <c r="X65" s="8"/>
    </row>
    <row r="66" spans="5:24" s="11" customFormat="1"/>
    <row r="67" spans="5:24" s="11" customFormat="1"/>
  </sheetData>
  <sheetProtection selectLockedCells="1" selectUnlockedCells="1"/>
  <mergeCells count="2">
    <mergeCell ref="E2:E3"/>
    <mergeCell ref="F2:X2"/>
  </mergeCells>
  <printOptions horizontalCentered="1" verticalCentered="1"/>
  <pageMargins left="0.70866141732283461" right="0.70866141732283461" top="0.74803149606299213" bottom="0.74803149606299213" header="0.31496062992125984" footer="0.31496062992125984"/>
  <pageSetup scale="17" fitToHeight="10" orientation="landscape" r:id="rId1"/>
  <rowBreaks count="4" manualBreakCount="4">
    <brk id="15" max="15" man="1"/>
    <brk id="27" max="15" man="1"/>
    <brk id="39" max="15" man="1"/>
    <brk id="51" max="15"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7">
    <pageSetUpPr fitToPage="1"/>
  </sheetPr>
  <dimension ref="A1:BZ27"/>
  <sheetViews>
    <sheetView showGridLines="0" view="pageBreakPreview" zoomScale="70" zoomScaleNormal="100" zoomScaleSheetLayoutView="70" workbookViewId="0">
      <pane ySplit="2" topLeftCell="A18" activePane="bottomLeft" state="frozen"/>
      <selection activeCell="A2" sqref="A2"/>
      <selection pane="bottomLeft" activeCell="A2" sqref="A2"/>
    </sheetView>
  </sheetViews>
  <sheetFormatPr baseColWidth="10" defaultColWidth="11.42578125" defaultRowHeight="15"/>
  <cols>
    <col min="1" max="1" width="14.85546875" style="11" customWidth="1"/>
    <col min="2" max="2" width="57.28515625" customWidth="1"/>
    <col min="3" max="3" width="69.7109375" customWidth="1"/>
    <col min="4" max="4" width="40.5703125" customWidth="1"/>
    <col min="5" max="5" width="13.28515625" style="11" customWidth="1"/>
    <col min="6" max="78" width="11.42578125" style="11"/>
  </cols>
  <sheetData>
    <row r="1" spans="2:4" s="11" customFormat="1" ht="51.75" customHeight="1" thickBot="1"/>
    <row r="2" spans="2:4" ht="27.75" thickTop="1" thickBot="1">
      <c r="B2" s="175" t="s">
        <v>96</v>
      </c>
      <c r="C2" s="175" t="s">
        <v>97</v>
      </c>
      <c r="D2" s="176" t="s">
        <v>98</v>
      </c>
    </row>
    <row r="3" spans="2:4" ht="106.5" customHeight="1" thickTop="1">
      <c r="B3" s="111" t="s">
        <v>12</v>
      </c>
      <c r="C3" s="105" t="s">
        <v>99</v>
      </c>
      <c r="D3" s="106" t="s">
        <v>100</v>
      </c>
    </row>
    <row r="4" spans="2:4" ht="111" customHeight="1">
      <c r="B4" s="109" t="s">
        <v>32</v>
      </c>
      <c r="C4" s="64" t="s">
        <v>101</v>
      </c>
      <c r="D4" s="107" t="s">
        <v>102</v>
      </c>
    </row>
    <row r="5" spans="2:4" ht="106.5" customHeight="1">
      <c r="B5" s="109" t="s">
        <v>5</v>
      </c>
      <c r="C5" s="64" t="s">
        <v>103</v>
      </c>
      <c r="D5" s="107" t="s">
        <v>104</v>
      </c>
    </row>
    <row r="6" spans="2:4" ht="135" customHeight="1">
      <c r="B6" s="109" t="s">
        <v>36</v>
      </c>
      <c r="C6" s="64" t="s">
        <v>105</v>
      </c>
      <c r="D6" s="107" t="s">
        <v>106</v>
      </c>
    </row>
    <row r="7" spans="2:4" ht="117.75" customHeight="1">
      <c r="B7" s="109" t="s">
        <v>16</v>
      </c>
      <c r="C7" s="64" t="s">
        <v>99</v>
      </c>
      <c r="D7" s="107" t="s">
        <v>107</v>
      </c>
    </row>
    <row r="8" spans="2:4" ht="113.25" customHeight="1">
      <c r="B8" s="109" t="s">
        <v>27</v>
      </c>
      <c r="C8" s="64" t="s">
        <v>108</v>
      </c>
      <c r="D8" s="107" t="s">
        <v>109</v>
      </c>
    </row>
    <row r="9" spans="2:4" ht="97.5" customHeight="1">
      <c r="B9" s="109" t="s">
        <v>11</v>
      </c>
      <c r="C9" s="64" t="s">
        <v>110</v>
      </c>
      <c r="D9" s="107" t="s">
        <v>111</v>
      </c>
    </row>
    <row r="10" spans="2:4" ht="92.25" customHeight="1">
      <c r="B10" s="108" t="s">
        <v>23</v>
      </c>
      <c r="C10" s="64" t="s">
        <v>112</v>
      </c>
      <c r="D10" s="107" t="s">
        <v>113</v>
      </c>
    </row>
    <row r="11" spans="2:4" ht="107.25" customHeight="1">
      <c r="B11" s="109" t="s">
        <v>29</v>
      </c>
      <c r="C11" s="64" t="s">
        <v>108</v>
      </c>
      <c r="D11" s="107" t="s">
        <v>109</v>
      </c>
    </row>
    <row r="12" spans="2:4" ht="69" customHeight="1">
      <c r="B12" s="109" t="s">
        <v>21</v>
      </c>
      <c r="C12" s="64" t="s">
        <v>114</v>
      </c>
      <c r="D12" s="107" t="s">
        <v>115</v>
      </c>
    </row>
    <row r="13" spans="2:4" ht="104.25" customHeight="1">
      <c r="B13" s="109" t="s">
        <v>15</v>
      </c>
      <c r="C13" s="64" t="s">
        <v>99</v>
      </c>
      <c r="D13" s="107" t="s">
        <v>107</v>
      </c>
    </row>
    <row r="14" spans="2:4" ht="104.25" customHeight="1">
      <c r="B14" s="109" t="s">
        <v>9</v>
      </c>
      <c r="C14" s="64" t="s">
        <v>110</v>
      </c>
      <c r="D14" s="107" t="s">
        <v>104</v>
      </c>
    </row>
    <row r="15" spans="2:4" ht="99" customHeight="1">
      <c r="B15" s="109" t="s">
        <v>37</v>
      </c>
      <c r="C15" s="64" t="s">
        <v>116</v>
      </c>
      <c r="D15" s="107" t="s">
        <v>117</v>
      </c>
    </row>
    <row r="16" spans="2:4" ht="143.25" customHeight="1">
      <c r="B16" s="109" t="s">
        <v>24</v>
      </c>
      <c r="C16" s="64" t="s">
        <v>112</v>
      </c>
      <c r="D16" s="107" t="s">
        <v>118</v>
      </c>
    </row>
    <row r="17" spans="2:4" ht="132" customHeight="1">
      <c r="B17" s="109" t="s">
        <v>26</v>
      </c>
      <c r="C17" s="64" t="s">
        <v>112</v>
      </c>
      <c r="D17" s="107" t="s">
        <v>113</v>
      </c>
    </row>
    <row r="18" spans="2:4" ht="90" customHeight="1">
      <c r="B18" s="109" t="s">
        <v>22</v>
      </c>
      <c r="C18" s="64" t="s">
        <v>114</v>
      </c>
      <c r="D18" s="107" t="s">
        <v>115</v>
      </c>
    </row>
    <row r="19" spans="2:4" ht="87" customHeight="1">
      <c r="B19" s="109" t="s">
        <v>20</v>
      </c>
      <c r="C19" s="64" t="s">
        <v>119</v>
      </c>
      <c r="D19" s="107" t="s">
        <v>120</v>
      </c>
    </row>
    <row r="20" spans="2:4" ht="96" customHeight="1">
      <c r="B20" s="109" t="s">
        <v>7</v>
      </c>
      <c r="C20" s="64" t="s">
        <v>110</v>
      </c>
      <c r="D20" s="107" t="s">
        <v>121</v>
      </c>
    </row>
    <row r="21" spans="2:4" ht="99" customHeight="1" thickBot="1">
      <c r="B21" s="112" t="s">
        <v>19</v>
      </c>
      <c r="C21" s="84" t="s">
        <v>119</v>
      </c>
      <c r="D21" s="110" t="s">
        <v>120</v>
      </c>
    </row>
    <row r="22" spans="2:4" s="11" customFormat="1" ht="15.75" thickTop="1"/>
    <row r="23" spans="2:4" ht="84" customHeight="1"/>
    <row r="24" spans="2:4" s="11" customFormat="1"/>
    <row r="25" spans="2:4" ht="112.5" customHeight="1"/>
    <row r="26" spans="2:4" s="11" customFormat="1"/>
    <row r="27" spans="2:4" s="11" customFormat="1"/>
  </sheetData>
  <sheetProtection selectLockedCells="1" selectUnlockedCells="1"/>
  <printOptions horizontalCentered="1" verticalCentered="1"/>
  <pageMargins left="0.70866141732283472" right="0.70866141732283472" top="0.74803149606299213" bottom="0.74803149606299213" header="0.31496062992125984" footer="0.31496062992125984"/>
  <pageSetup scale="3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5">
    <pageSetUpPr fitToPage="1"/>
  </sheetPr>
  <dimension ref="A1:AQ28"/>
  <sheetViews>
    <sheetView showGridLines="0" view="pageBreakPreview" topLeftCell="B1" zoomScale="85" zoomScaleNormal="55" zoomScaleSheetLayoutView="85" workbookViewId="0">
      <pane ySplit="3" topLeftCell="A23" activePane="bottomLeft" state="frozen"/>
      <selection activeCell="A3" sqref="A3"/>
      <selection pane="bottomLeft" activeCell="I2" sqref="I2:I3"/>
    </sheetView>
  </sheetViews>
  <sheetFormatPr baseColWidth="10" defaultColWidth="11.42578125" defaultRowHeight="15.75"/>
  <cols>
    <col min="1" max="1" width="8.28515625" style="11" customWidth="1"/>
    <col min="2" max="2" width="9" style="11" customWidth="1"/>
    <col min="3" max="3" width="72.5703125" style="50" customWidth="1"/>
    <col min="4" max="4" width="27.28515625" style="56" customWidth="1"/>
    <col min="5" max="5" width="22.28515625" style="56" customWidth="1"/>
    <col min="6" max="6" width="23.140625" style="56" customWidth="1"/>
    <col min="7" max="7" width="25.7109375" style="56" customWidth="1"/>
    <col min="8" max="8" width="30.42578125" style="56" customWidth="1"/>
    <col min="9" max="9" width="13.28515625" style="61" customWidth="1"/>
    <col min="10" max="10" width="13.140625" style="11" customWidth="1"/>
    <col min="11" max="43" width="11.42578125" style="11"/>
  </cols>
  <sheetData>
    <row r="1" spans="3:9" s="11" customFormat="1" ht="156.75" customHeight="1" thickBot="1">
      <c r="C1" s="57"/>
      <c r="D1" s="52"/>
      <c r="E1" s="52"/>
      <c r="F1" s="52"/>
      <c r="G1" s="52"/>
      <c r="H1" s="52"/>
      <c r="I1" s="58"/>
    </row>
    <row r="2" spans="3:9" ht="17.25" thickTop="1" thickBot="1">
      <c r="C2" s="495" t="s">
        <v>96</v>
      </c>
      <c r="D2" s="496" t="s">
        <v>33</v>
      </c>
      <c r="E2" s="496"/>
      <c r="F2" s="496"/>
      <c r="G2" s="496"/>
      <c r="H2" s="496"/>
      <c r="I2" s="166" t="s">
        <v>122</v>
      </c>
    </row>
    <row r="3" spans="3:9" ht="65.45" customHeight="1" thickTop="1" thickBot="1">
      <c r="C3" s="495"/>
      <c r="D3" s="166" t="s">
        <v>38</v>
      </c>
      <c r="E3" s="166" t="s">
        <v>52</v>
      </c>
      <c r="F3" s="166" t="s">
        <v>63</v>
      </c>
      <c r="G3" s="166" t="s">
        <v>74</v>
      </c>
      <c r="H3" s="166" t="s">
        <v>85</v>
      </c>
      <c r="I3" s="166"/>
    </row>
    <row r="4" spans="3:9" ht="57" customHeight="1" thickTop="1" thickBot="1">
      <c r="C4" s="167" t="s">
        <v>5</v>
      </c>
      <c r="D4" s="86">
        <f>'PRIORI ASPECTOS CRÍTICOS'!F15</f>
        <v>10</v>
      </c>
      <c r="E4" s="53">
        <f>'PRIORI ASPECTOS CRÍTICOS'!F27</f>
        <v>9</v>
      </c>
      <c r="F4" s="53">
        <f>'PRIORI ASPECTOS CRÍTICOS'!F39</f>
        <v>8</v>
      </c>
      <c r="G4" s="53">
        <f>'PRIORI ASPECTOS CRÍTICOS'!F51</f>
        <v>9</v>
      </c>
      <c r="H4" s="53">
        <f>'PRIORI ASPECTOS CRÍTICOS'!F63</f>
        <v>9</v>
      </c>
      <c r="I4" s="59">
        <f>SUM(D4:H4)</f>
        <v>45</v>
      </c>
    </row>
    <row r="5" spans="3:9" ht="60.75" customHeight="1" thickTop="1" thickBot="1">
      <c r="C5" s="167" t="s">
        <v>7</v>
      </c>
      <c r="D5" s="86">
        <f>'PRIORI ASPECTOS CRÍTICOS'!G15</f>
        <v>10</v>
      </c>
      <c r="E5" s="53">
        <f>'PRIORI ASPECTOS CRÍTICOS'!G27</f>
        <v>9</v>
      </c>
      <c r="F5" s="53">
        <f>'PRIORI ASPECTOS CRÍTICOS'!G39</f>
        <v>0</v>
      </c>
      <c r="G5" s="53">
        <f>'PRIORI ASPECTOS CRÍTICOS'!G51</f>
        <v>2</v>
      </c>
      <c r="H5" s="53">
        <f>'PRIORI ASPECTOS CRÍTICOS'!G63</f>
        <v>6</v>
      </c>
      <c r="I5" s="59">
        <f t="shared" ref="I5:I21" si="0">SUM(D5:H5)</f>
        <v>27</v>
      </c>
    </row>
    <row r="6" spans="3:9" ht="84" customHeight="1" thickTop="1" thickBot="1">
      <c r="C6" s="167" t="s">
        <v>9</v>
      </c>
      <c r="D6" s="86">
        <f>'PRIORI ASPECTOS CRÍTICOS'!H15</f>
        <v>10</v>
      </c>
      <c r="E6" s="53">
        <f>'PRIORI ASPECTOS CRÍTICOS'!H27</f>
        <v>5</v>
      </c>
      <c r="F6" s="53">
        <f>'PRIORI ASPECTOS CRÍTICOS'!H39</f>
        <v>4</v>
      </c>
      <c r="G6" s="53">
        <f>'PRIORI ASPECTOS CRÍTICOS'!H51</f>
        <v>8</v>
      </c>
      <c r="H6" s="53">
        <f>'PRIORI ASPECTOS CRÍTICOS'!H63</f>
        <v>9</v>
      </c>
      <c r="I6" s="59">
        <f t="shared" si="0"/>
        <v>36</v>
      </c>
    </row>
    <row r="7" spans="3:9" ht="75.75" customHeight="1" thickTop="1" thickBot="1">
      <c r="C7" s="167" t="s">
        <v>123</v>
      </c>
      <c r="D7" s="86">
        <f>'PRIORI ASPECTOS CRÍTICOS'!I15</f>
        <v>10</v>
      </c>
      <c r="E7" s="53">
        <f>'PRIORI ASPECTOS CRÍTICOS'!I27</f>
        <v>6</v>
      </c>
      <c r="F7" s="53">
        <f>'PRIORI ASPECTOS CRÍTICOS'!I39</f>
        <v>7</v>
      </c>
      <c r="G7" s="53">
        <f>'PRIORI ASPECTOS CRÍTICOS'!I51</f>
        <v>9</v>
      </c>
      <c r="H7" s="53">
        <f>'PRIORI ASPECTOS CRÍTICOS'!I63</f>
        <v>9</v>
      </c>
      <c r="I7" s="59">
        <f t="shared" si="0"/>
        <v>41</v>
      </c>
    </row>
    <row r="8" spans="3:9" ht="78" customHeight="1" thickTop="1" thickBot="1">
      <c r="C8" s="168" t="s">
        <v>12</v>
      </c>
      <c r="D8" s="86">
        <f>'PRIORI ASPECTOS CRÍTICOS'!J15</f>
        <v>10</v>
      </c>
      <c r="E8" s="53">
        <f>'PRIORI ASPECTOS CRÍTICOS'!J27</f>
        <v>9</v>
      </c>
      <c r="F8" s="53">
        <f>'PRIORI ASPECTOS CRÍTICOS'!J39</f>
        <v>10</v>
      </c>
      <c r="G8" s="53">
        <f>'PRIORI ASPECTOS CRÍTICOS'!J51</f>
        <v>9</v>
      </c>
      <c r="H8" s="53">
        <f>'PRIORI ASPECTOS CRÍTICOS'!J63</f>
        <v>10</v>
      </c>
      <c r="I8" s="59">
        <f t="shared" si="0"/>
        <v>48</v>
      </c>
    </row>
    <row r="9" spans="3:9" ht="76.5" customHeight="1" thickTop="1" thickBot="1">
      <c r="C9" s="168" t="s">
        <v>15</v>
      </c>
      <c r="D9" s="86">
        <f>'PRIORI ASPECTOS CRÍTICOS'!K15</f>
        <v>9</v>
      </c>
      <c r="E9" s="53">
        <f>'PRIORI ASPECTOS CRÍTICOS'!K27</f>
        <v>7</v>
      </c>
      <c r="F9" s="53">
        <f>'PRIORI ASPECTOS CRÍTICOS'!K39</f>
        <v>6</v>
      </c>
      <c r="G9" s="53">
        <f>'PRIORI ASPECTOS CRÍTICOS'!K51</f>
        <v>8</v>
      </c>
      <c r="H9" s="53">
        <f>'PRIORI ASPECTOS CRÍTICOS'!K63</f>
        <v>7</v>
      </c>
      <c r="I9" s="59">
        <f t="shared" si="0"/>
        <v>37</v>
      </c>
    </row>
    <row r="10" spans="3:9" ht="60.75" customHeight="1" thickTop="1" thickBot="1">
      <c r="C10" s="167" t="s">
        <v>29</v>
      </c>
      <c r="D10" s="86">
        <f>'PRIORI ASPECTOS CRÍTICOS'!L15</f>
        <v>8</v>
      </c>
      <c r="E10" s="53">
        <f>'PRIORI ASPECTOS CRÍTICOS'!L27</f>
        <v>8</v>
      </c>
      <c r="F10" s="53">
        <f>'PRIORI ASPECTOS CRÍTICOS'!L39</f>
        <v>4</v>
      </c>
      <c r="G10" s="53">
        <f>'PRIORI ASPECTOS CRÍTICOS'!L51</f>
        <v>9</v>
      </c>
      <c r="H10" s="53">
        <f>'PRIORI ASPECTOS CRÍTICOS'!L63</f>
        <v>10</v>
      </c>
      <c r="I10" s="59">
        <f t="shared" si="0"/>
        <v>39</v>
      </c>
    </row>
    <row r="11" spans="3:9" ht="93" customHeight="1" thickTop="1" thickBot="1">
      <c r="C11" s="167" t="s">
        <v>16</v>
      </c>
      <c r="D11" s="86">
        <f>'PRIORI ASPECTOS CRÍTICOS'!M15</f>
        <v>9</v>
      </c>
      <c r="E11" s="53">
        <f>'PRIORI ASPECTOS CRÍTICOS'!M27</f>
        <v>6</v>
      </c>
      <c r="F11" s="53">
        <f>'PRIORI ASPECTOS CRÍTICOS'!M39</f>
        <v>10</v>
      </c>
      <c r="G11" s="53">
        <f>'PRIORI ASPECTOS CRÍTICOS'!M51</f>
        <v>9</v>
      </c>
      <c r="H11" s="53">
        <f>'PRIORI ASPECTOS CRÍTICOS'!M63</f>
        <v>9</v>
      </c>
      <c r="I11" s="59">
        <f t="shared" si="0"/>
        <v>43</v>
      </c>
    </row>
    <row r="12" spans="3:9" ht="119.25" customHeight="1" thickTop="1" thickBot="1">
      <c r="C12" s="167" t="s">
        <v>36</v>
      </c>
      <c r="D12" s="86">
        <f>'PRIORI ASPECTOS CRÍTICOS'!N15</f>
        <v>9</v>
      </c>
      <c r="E12" s="53">
        <f>'PRIORI ASPECTOS CRÍTICOS'!N27</f>
        <v>9</v>
      </c>
      <c r="F12" s="53">
        <f>'PRIORI ASPECTOS CRÍTICOS'!N39</f>
        <v>9</v>
      </c>
      <c r="G12" s="53">
        <f>'PRIORI ASPECTOS CRÍTICOS'!N51</f>
        <v>7</v>
      </c>
      <c r="H12" s="53">
        <f>'PRIORI ASPECTOS CRÍTICOS'!N63</f>
        <v>10</v>
      </c>
      <c r="I12" s="59">
        <f t="shared" si="0"/>
        <v>44</v>
      </c>
    </row>
    <row r="13" spans="3:9" ht="55.5" customHeight="1" thickTop="1" thickBot="1">
      <c r="C13" s="167" t="s">
        <v>19</v>
      </c>
      <c r="D13" s="86">
        <f>'PRIORI ASPECTOS CRÍTICOS'!O15</f>
        <v>2</v>
      </c>
      <c r="E13" s="53">
        <f>'PRIORI ASPECTOS CRÍTICOS'!O27</f>
        <v>8</v>
      </c>
      <c r="F13" s="53">
        <f>'PRIORI ASPECTOS CRÍTICOS'!O39</f>
        <v>0</v>
      </c>
      <c r="G13" s="53">
        <f>'PRIORI ASPECTOS CRÍTICOS'!O51</f>
        <v>0</v>
      </c>
      <c r="H13" s="53">
        <f>'PRIORI ASPECTOS CRÍTICOS'!O63</f>
        <v>0</v>
      </c>
      <c r="I13" s="59">
        <f t="shared" si="0"/>
        <v>10</v>
      </c>
    </row>
    <row r="14" spans="3:9" ht="54" customHeight="1" thickTop="1" thickBot="1">
      <c r="C14" s="167" t="s">
        <v>20</v>
      </c>
      <c r="D14" s="86">
        <f>'PRIORI ASPECTOS CRÍTICOS'!P15</f>
        <v>9</v>
      </c>
      <c r="E14" s="53">
        <f>'PRIORI ASPECTOS CRÍTICOS'!P27</f>
        <v>5</v>
      </c>
      <c r="F14" s="53">
        <f>'PRIORI ASPECTOS CRÍTICOS'!P39</f>
        <v>10</v>
      </c>
      <c r="G14" s="53">
        <f>'PRIORI ASPECTOS CRÍTICOS'!P51</f>
        <v>0</v>
      </c>
      <c r="H14" s="53">
        <f>'PRIORI ASPECTOS CRÍTICOS'!P63</f>
        <v>5</v>
      </c>
      <c r="I14" s="59">
        <f>SUM(D14:H14)</f>
        <v>29</v>
      </c>
    </row>
    <row r="15" spans="3:9" ht="60" customHeight="1" thickTop="1" thickBot="1">
      <c r="C15" s="167" t="s">
        <v>21</v>
      </c>
      <c r="D15" s="86">
        <f>'PRIORI ASPECTOS CRÍTICOS'!Q15</f>
        <v>10</v>
      </c>
      <c r="E15" s="53">
        <f>'PRIORI ASPECTOS CRÍTICOS'!Q27</f>
        <v>9</v>
      </c>
      <c r="F15" s="53">
        <f>'PRIORI ASPECTOS CRÍTICOS'!Q39</f>
        <v>7</v>
      </c>
      <c r="G15" s="53">
        <f>'PRIORI ASPECTOS CRÍTICOS'!Q51</f>
        <v>5</v>
      </c>
      <c r="H15" s="53">
        <f>'PRIORI ASPECTOS CRÍTICOS'!Q63</f>
        <v>7</v>
      </c>
      <c r="I15" s="59">
        <f t="shared" si="0"/>
        <v>38</v>
      </c>
    </row>
    <row r="16" spans="3:9" ht="70.5" customHeight="1" thickTop="1" thickBot="1">
      <c r="C16" s="167" t="s">
        <v>22</v>
      </c>
      <c r="D16" s="86">
        <f>'PRIORI ASPECTOS CRÍTICOS'!R15</f>
        <v>7</v>
      </c>
      <c r="E16" s="53">
        <f>'PRIORI ASPECTOS CRÍTICOS'!R27</f>
        <v>4</v>
      </c>
      <c r="F16" s="53">
        <f>'PRIORI ASPECTOS CRÍTICOS'!R39</f>
        <v>10</v>
      </c>
      <c r="G16" s="53">
        <f>'PRIORI ASPECTOS CRÍTICOS'!R51</f>
        <v>7</v>
      </c>
      <c r="H16" s="53">
        <f>'PRIORI ASPECTOS CRÍTICOS'!R63</f>
        <v>4</v>
      </c>
      <c r="I16" s="59">
        <f t="shared" si="0"/>
        <v>32</v>
      </c>
    </row>
    <row r="17" spans="3:9" ht="59.25" customHeight="1" thickTop="1" thickBot="1">
      <c r="C17" s="167" t="s">
        <v>23</v>
      </c>
      <c r="D17" s="86">
        <f>'PRIORI ASPECTOS CRÍTICOS'!S15</f>
        <v>10</v>
      </c>
      <c r="E17" s="53">
        <f>'PRIORI ASPECTOS CRÍTICOS'!S27</f>
        <v>6</v>
      </c>
      <c r="F17" s="53">
        <f>'PRIORI ASPECTOS CRÍTICOS'!S39</f>
        <v>8</v>
      </c>
      <c r="G17" s="53">
        <f>'PRIORI ASPECTOS CRÍTICOS'!S51</f>
        <v>6</v>
      </c>
      <c r="H17" s="53">
        <f>'PRIORI ASPECTOS CRÍTICOS'!S63</f>
        <v>10</v>
      </c>
      <c r="I17" s="59">
        <f t="shared" si="0"/>
        <v>40</v>
      </c>
    </row>
    <row r="18" spans="3:9" ht="67.5" customHeight="1" thickTop="1" thickBot="1">
      <c r="C18" s="167" t="s">
        <v>27</v>
      </c>
      <c r="D18" s="86">
        <f>'PRIORI ASPECTOS CRÍTICOS'!T15</f>
        <v>8</v>
      </c>
      <c r="E18" s="53">
        <f>'PRIORI ASPECTOS CRÍTICOS'!T27</f>
        <v>8</v>
      </c>
      <c r="F18" s="53">
        <f>'PRIORI ASPECTOS CRÍTICOS'!T39</f>
        <v>8</v>
      </c>
      <c r="G18" s="53">
        <f>'PRIORI ASPECTOS CRÍTICOS'!T51</f>
        <v>9</v>
      </c>
      <c r="H18" s="53">
        <f>'PRIORI ASPECTOS CRÍTICOS'!T63</f>
        <v>9</v>
      </c>
      <c r="I18" s="59">
        <f t="shared" si="0"/>
        <v>42</v>
      </c>
    </row>
    <row r="19" spans="3:9" ht="87.75" customHeight="1" thickTop="1" thickBot="1">
      <c r="C19" s="167" t="s">
        <v>31</v>
      </c>
      <c r="D19" s="86">
        <f>'PRIORI ASPECTOS CRÍTICOS'!U15</f>
        <v>9</v>
      </c>
      <c r="E19" s="53">
        <f>'PRIORI ASPECTOS CRÍTICOS'!U27</f>
        <v>9</v>
      </c>
      <c r="F19" s="53">
        <f>'PRIORI ASPECTOS CRÍTICOS'!U39</f>
        <v>3</v>
      </c>
      <c r="G19" s="53">
        <f>'PRIORI ASPECTOS CRÍTICOS'!U51</f>
        <v>7</v>
      </c>
      <c r="H19" s="53">
        <f>'PRIORI ASPECTOS CRÍTICOS'!U63</f>
        <v>7</v>
      </c>
      <c r="I19" s="59">
        <f t="shared" si="0"/>
        <v>35</v>
      </c>
    </row>
    <row r="20" spans="3:9" ht="102.75" customHeight="1" thickTop="1" thickBot="1">
      <c r="C20" s="167" t="s">
        <v>32</v>
      </c>
      <c r="D20" s="86">
        <f>'PRIORI ASPECTOS CRÍTICOS'!V15</f>
        <v>10</v>
      </c>
      <c r="E20" s="53">
        <f>'PRIORI ASPECTOS CRÍTICOS'!V27</f>
        <v>8</v>
      </c>
      <c r="F20" s="53">
        <f>'PRIORI ASPECTOS CRÍTICOS'!V39</f>
        <v>10</v>
      </c>
      <c r="G20" s="53">
        <f>'PRIORI ASPECTOS CRÍTICOS'!V51</f>
        <v>9</v>
      </c>
      <c r="H20" s="53">
        <f>'PRIORI ASPECTOS CRÍTICOS'!V63</f>
        <v>9</v>
      </c>
      <c r="I20" s="59">
        <f>SUM(D20:H20)</f>
        <v>46</v>
      </c>
    </row>
    <row r="21" spans="3:9" ht="123" customHeight="1" thickTop="1" thickBot="1">
      <c r="C21" s="167" t="s">
        <v>24</v>
      </c>
      <c r="D21" s="86">
        <f>'PRIORI ASPECTOS CRÍTICOS'!W15</f>
        <v>9</v>
      </c>
      <c r="E21" s="53">
        <f>'PRIORI ASPECTOS CRÍTICOS'!W27</f>
        <v>5</v>
      </c>
      <c r="F21" s="53">
        <f>'PRIORI ASPECTOS CRÍTICOS'!W39</f>
        <v>8</v>
      </c>
      <c r="G21" s="53">
        <f>'PRIORI ASPECTOS CRÍTICOS'!W51</f>
        <v>2</v>
      </c>
      <c r="H21" s="53">
        <f>'PRIORI ASPECTOS CRÍTICOS'!W63</f>
        <v>10</v>
      </c>
      <c r="I21" s="59">
        <f t="shared" si="0"/>
        <v>34</v>
      </c>
    </row>
    <row r="22" spans="3:9" ht="123" customHeight="1" thickTop="1" thickBot="1">
      <c r="C22" s="168" t="s">
        <v>26</v>
      </c>
      <c r="D22" s="86">
        <f>'PRIORI ASPECTOS CRÍTICOS'!X15</f>
        <v>8</v>
      </c>
      <c r="E22" s="53">
        <f>'PRIORI ASPECTOS CRÍTICOS'!X27</f>
        <v>5</v>
      </c>
      <c r="F22" s="53">
        <f>'PRIORI ASPECTOS CRÍTICOS'!X39</f>
        <v>9</v>
      </c>
      <c r="G22" s="53">
        <f>'PRIORI ASPECTOS CRÍTICOS'!X51</f>
        <v>5</v>
      </c>
      <c r="H22" s="53">
        <f>'PRIORI ASPECTOS CRÍTICOS'!X63</f>
        <v>6</v>
      </c>
      <c r="I22" s="59">
        <f>SUM(D22:H22)</f>
        <v>33</v>
      </c>
    </row>
    <row r="23" spans="3:9" ht="45" customHeight="1" thickTop="1" thickBot="1">
      <c r="C23" s="169" t="s">
        <v>122</v>
      </c>
      <c r="D23" s="55">
        <f>SUM(D4:D22)</f>
        <v>167</v>
      </c>
      <c r="E23" s="55">
        <f>SUM(E4:E22)</f>
        <v>135</v>
      </c>
      <c r="F23" s="55">
        <f>SUM(F4:F22)</f>
        <v>131</v>
      </c>
      <c r="G23" s="55">
        <f>SUM(G4:G22)</f>
        <v>120</v>
      </c>
      <c r="H23" s="55">
        <f>SUM(H4:H22)</f>
        <v>146</v>
      </c>
      <c r="I23" s="60"/>
    </row>
    <row r="24" spans="3:9" s="11" customFormat="1" ht="15.75" customHeight="1" thickTop="1">
      <c r="C24" s="57"/>
      <c r="D24" s="52"/>
      <c r="E24" s="52"/>
      <c r="F24" s="52"/>
      <c r="G24" s="52"/>
      <c r="H24" s="52"/>
      <c r="I24" s="58"/>
    </row>
    <row r="25" spans="3:9" ht="126.75" customHeight="1"/>
    <row r="26" spans="3:9" s="11" customFormat="1">
      <c r="C26" s="57"/>
      <c r="D26" s="52"/>
      <c r="E26" s="52"/>
      <c r="F26" s="52"/>
      <c r="G26" s="52"/>
      <c r="H26" s="52"/>
      <c r="I26" s="58"/>
    </row>
    <row r="27" spans="3:9" ht="126.75" customHeight="1"/>
    <row r="28" spans="3:9" s="11" customFormat="1">
      <c r="C28" s="57"/>
      <c r="D28" s="52"/>
      <c r="E28" s="52"/>
      <c r="F28" s="52"/>
      <c r="G28" s="52"/>
      <c r="H28" s="52"/>
      <c r="I28" s="58"/>
    </row>
  </sheetData>
  <sheetProtection selectLockedCells="1" selectUnlockedCells="1"/>
  <mergeCells count="2">
    <mergeCell ref="C2:C3"/>
    <mergeCell ref="D2:H2"/>
  </mergeCells>
  <printOptions horizontalCentered="1" verticalCentered="1"/>
  <pageMargins left="0.70866141732283472" right="0.70866141732283472" top="0.74803149606299213" bottom="0.74803149606299213" header="0.31496062992125984" footer="0.31496062992125984"/>
  <pageSetup scale="33"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6">
    <pageSetUpPr fitToPage="1"/>
  </sheetPr>
  <dimension ref="A1:BF33"/>
  <sheetViews>
    <sheetView showGridLines="0" view="pageBreakPreview" zoomScaleNormal="100" zoomScaleSheetLayoutView="100" workbookViewId="0">
      <pane ySplit="2" topLeftCell="A20" activePane="bottomLeft" state="frozen"/>
      <selection activeCell="A2" sqref="A2"/>
      <selection pane="bottomLeft" activeCell="A2" sqref="A2"/>
    </sheetView>
  </sheetViews>
  <sheetFormatPr baseColWidth="10" defaultColWidth="11.42578125" defaultRowHeight="15.75"/>
  <cols>
    <col min="1" max="1" width="5.28515625" style="11" customWidth="1"/>
    <col min="2" max="2" width="5.140625" style="11" customWidth="1"/>
    <col min="3" max="3" width="111.5703125" style="51" customWidth="1"/>
    <col min="4" max="4" width="24.85546875" style="63" customWidth="1"/>
    <col min="5" max="58" width="11.42578125" style="11"/>
  </cols>
  <sheetData>
    <row r="1" spans="3:4" s="11" customFormat="1" ht="113.25" customHeight="1" thickBot="1">
      <c r="C1" s="26"/>
      <c r="D1" s="62"/>
    </row>
    <row r="2" spans="3:4" ht="20.25" thickTop="1" thickBot="1">
      <c r="C2" s="170" t="s">
        <v>96</v>
      </c>
      <c r="D2" s="171" t="s">
        <v>122</v>
      </c>
    </row>
    <row r="3" spans="3:4" ht="51" customHeight="1" thickTop="1" thickBot="1">
      <c r="C3" s="99" t="s">
        <v>12</v>
      </c>
      <c r="D3" s="101">
        <v>48</v>
      </c>
    </row>
    <row r="4" spans="3:4" ht="65.45" customHeight="1" thickTop="1" thickBot="1">
      <c r="C4" s="99" t="s">
        <v>32</v>
      </c>
      <c r="D4" s="101">
        <v>46</v>
      </c>
    </row>
    <row r="5" spans="3:4" ht="26.25" customHeight="1" thickTop="1" thickBot="1">
      <c r="C5" s="99" t="s">
        <v>5</v>
      </c>
      <c r="D5" s="101">
        <v>45</v>
      </c>
    </row>
    <row r="6" spans="3:4" ht="65.45" customHeight="1" thickTop="1" thickBot="1">
      <c r="C6" s="99" t="s">
        <v>36</v>
      </c>
      <c r="D6" s="101">
        <v>44</v>
      </c>
    </row>
    <row r="7" spans="3:4" ht="65.45" customHeight="1" thickTop="1" thickBot="1">
      <c r="C7" s="99" t="s">
        <v>16</v>
      </c>
      <c r="D7" s="101">
        <v>43</v>
      </c>
    </row>
    <row r="8" spans="3:4" ht="52.5" customHeight="1" thickTop="1" thickBot="1">
      <c r="C8" s="99" t="s">
        <v>27</v>
      </c>
      <c r="D8" s="101">
        <v>42</v>
      </c>
    </row>
    <row r="9" spans="3:4" ht="45" customHeight="1" thickTop="1" thickBot="1">
      <c r="C9" s="99" t="s">
        <v>11</v>
      </c>
      <c r="D9" s="101">
        <v>41</v>
      </c>
    </row>
    <row r="10" spans="3:4" ht="27" customHeight="1" thickTop="1" thickBot="1">
      <c r="C10" s="99" t="s">
        <v>23</v>
      </c>
      <c r="D10" s="101">
        <v>40</v>
      </c>
    </row>
    <row r="11" spans="3:4" ht="29.25" customHeight="1" thickTop="1" thickBot="1">
      <c r="C11" s="99" t="s">
        <v>35</v>
      </c>
      <c r="D11" s="101">
        <v>39</v>
      </c>
    </row>
    <row r="12" spans="3:4" ht="27.75" customHeight="1" thickTop="1" thickBot="1">
      <c r="C12" s="99" t="s">
        <v>21</v>
      </c>
      <c r="D12" s="101">
        <v>38</v>
      </c>
    </row>
    <row r="13" spans="3:4" ht="40.5" customHeight="1" thickTop="1" thickBot="1">
      <c r="C13" s="99" t="s">
        <v>15</v>
      </c>
      <c r="D13" s="101">
        <v>37</v>
      </c>
    </row>
    <row r="14" spans="3:4" ht="41.25" customHeight="1" thickTop="1" thickBot="1">
      <c r="C14" s="99" t="s">
        <v>9</v>
      </c>
      <c r="D14" s="101">
        <v>36</v>
      </c>
    </row>
    <row r="15" spans="3:4" ht="41.25" customHeight="1" thickTop="1" thickBot="1">
      <c r="C15" s="99" t="s">
        <v>37</v>
      </c>
      <c r="D15" s="101">
        <v>35</v>
      </c>
    </row>
    <row r="16" spans="3:4" ht="63.75" customHeight="1" thickTop="1" thickBot="1">
      <c r="C16" s="99" t="s">
        <v>24</v>
      </c>
      <c r="D16" s="101">
        <v>34</v>
      </c>
    </row>
    <row r="17" spans="3:4" ht="57" customHeight="1" thickTop="1" thickBot="1">
      <c r="C17" s="99" t="s">
        <v>26</v>
      </c>
      <c r="D17" s="101">
        <v>33</v>
      </c>
    </row>
    <row r="18" spans="3:4" ht="42" customHeight="1" thickTop="1" thickBot="1">
      <c r="C18" s="99" t="s">
        <v>22</v>
      </c>
      <c r="D18" s="101">
        <v>32</v>
      </c>
    </row>
    <row r="19" spans="3:4" ht="42.75" customHeight="1" thickTop="1" thickBot="1">
      <c r="C19" s="99" t="s">
        <v>20</v>
      </c>
      <c r="D19" s="101">
        <v>29</v>
      </c>
    </row>
    <row r="20" spans="3:4" ht="42.75" customHeight="1" thickTop="1" thickBot="1">
      <c r="C20" s="99" t="s">
        <v>7</v>
      </c>
      <c r="D20" s="101">
        <v>27</v>
      </c>
    </row>
    <row r="21" spans="3:4" ht="36.75" customHeight="1" thickTop="1" thickBot="1">
      <c r="C21" s="99" t="s">
        <v>19</v>
      </c>
      <c r="D21" s="101">
        <v>10</v>
      </c>
    </row>
    <row r="22" spans="3:4" s="11" customFormat="1" ht="17.25" thickTop="1" thickBot="1">
      <c r="C22" s="26"/>
      <c r="D22" s="62"/>
    </row>
    <row r="23" spans="3:4" ht="16.5" thickTop="1">
      <c r="C23" s="172" t="s">
        <v>38</v>
      </c>
      <c r="D23" s="102">
        <v>167</v>
      </c>
    </row>
    <row r="24" spans="3:4">
      <c r="C24" s="173" t="s">
        <v>85</v>
      </c>
      <c r="D24" s="103">
        <v>146</v>
      </c>
    </row>
    <row r="25" spans="3:4">
      <c r="C25" s="173" t="s">
        <v>52</v>
      </c>
      <c r="D25" s="103">
        <v>135</v>
      </c>
    </row>
    <row r="26" spans="3:4">
      <c r="C26" s="173" t="s">
        <v>63</v>
      </c>
      <c r="D26" s="103">
        <v>131</v>
      </c>
    </row>
    <row r="27" spans="3:4" ht="16.5" thickBot="1">
      <c r="C27" s="174" t="s">
        <v>74</v>
      </c>
      <c r="D27" s="104">
        <v>120</v>
      </c>
    </row>
    <row r="28" spans="3:4" s="11" customFormat="1" ht="16.5" thickTop="1">
      <c r="C28" s="26"/>
      <c r="D28" s="62"/>
    </row>
    <row r="29" spans="3:4" ht="87.75" customHeight="1"/>
    <row r="30" spans="3:4" s="11" customFormat="1">
      <c r="C30" s="26"/>
      <c r="D30" s="62"/>
    </row>
    <row r="31" spans="3:4" ht="111" customHeight="1"/>
    <row r="32" spans="3:4" s="11" customFormat="1">
      <c r="C32" s="26"/>
      <c r="D32" s="62"/>
    </row>
    <row r="33" spans="3:4" s="11" customFormat="1">
      <c r="C33" s="26"/>
      <c r="D33" s="62"/>
    </row>
  </sheetData>
  <sheetProtection selectLockedCells="1" selectUnlockedCells="1"/>
  <printOptions horizontalCentered="1" verticalCentered="1"/>
  <pageMargins left="0.70866141732283472" right="0.70866141732283472" top="0.74803149606299213" bottom="0.74803149606299213" header="0.31496062992125984" footer="0.31496062992125984"/>
  <pageSetup scale="52"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8">
    <pageSetUpPr fitToPage="1"/>
  </sheetPr>
  <dimension ref="B1:Q34"/>
  <sheetViews>
    <sheetView showGridLines="0" tabSelected="1" zoomScale="60" zoomScaleNormal="60" zoomScaleSheetLayoutView="85" workbookViewId="0">
      <selection activeCell="L7" sqref="L7"/>
    </sheetView>
  </sheetViews>
  <sheetFormatPr baseColWidth="10" defaultColWidth="11.42578125" defaultRowHeight="15"/>
  <cols>
    <col min="1" max="1" width="2.85546875" style="21" customWidth="1"/>
    <col min="2" max="2" width="13.7109375" style="3" customWidth="1"/>
    <col min="3" max="3" width="30.7109375" style="3" customWidth="1"/>
    <col min="4" max="4" width="22" style="405" customWidth="1"/>
    <col min="5" max="5" width="13.140625" style="3" customWidth="1"/>
    <col min="6" max="6" width="15.85546875" style="3" customWidth="1"/>
    <col min="7" max="7" width="20" style="3" customWidth="1"/>
    <col min="8" max="8" width="14" style="3" customWidth="1"/>
    <col min="9" max="9" width="13.42578125" style="3" customWidth="1"/>
    <col min="10" max="10" width="8.28515625" style="21" customWidth="1"/>
    <col min="11" max="11" width="27.28515625" style="21" customWidth="1"/>
    <col min="12" max="12" width="31.5703125" style="21" customWidth="1"/>
    <col min="13" max="13" width="18" style="21" customWidth="1"/>
    <col min="14" max="14" width="33.85546875" style="21" customWidth="1"/>
    <col min="15" max="15" width="31.5703125" style="21" customWidth="1"/>
    <col min="16" max="16" width="53" style="21" customWidth="1"/>
    <col min="17" max="16384" width="11.42578125" style="21"/>
  </cols>
  <sheetData>
    <row r="1" spans="2:17" ht="91.5" customHeight="1">
      <c r="B1" s="21"/>
      <c r="C1" s="21"/>
      <c r="D1" s="403"/>
      <c r="E1" s="21"/>
      <c r="F1" s="21"/>
      <c r="G1" s="21"/>
      <c r="H1" s="21"/>
      <c r="I1" s="21"/>
    </row>
    <row r="2" spans="2:17">
      <c r="B2" s="500" t="s">
        <v>124</v>
      </c>
      <c r="C2" s="500"/>
      <c r="D2" s="500"/>
      <c r="E2" s="500"/>
      <c r="F2" s="500"/>
      <c r="G2" s="500"/>
      <c r="H2" s="500"/>
      <c r="I2" s="500"/>
      <c r="J2" s="500"/>
      <c r="K2" s="500"/>
    </row>
    <row r="3" spans="2:17">
      <c r="B3" s="21"/>
      <c r="C3" s="21"/>
      <c r="D3" s="403"/>
      <c r="E3" s="21"/>
      <c r="F3" s="21"/>
      <c r="G3" s="21"/>
      <c r="H3" s="21"/>
      <c r="I3" s="21"/>
    </row>
    <row r="4" spans="2:17" ht="50.25" customHeight="1">
      <c r="B4" s="138" t="s">
        <v>125</v>
      </c>
      <c r="C4" s="501" t="str">
        <f>OBJETIVOS!C5</f>
        <v>Articular la planeación definida en el Programa de Gestión Documental, con la dinámica actual de la Entidad en cuanto al manejo de sus procesos, permitiendo realizar el seguimiento y control , en concordancia con el direccionamiento estratégico para el periodo 2020-2024</v>
      </c>
      <c r="D4" s="501"/>
      <c r="E4" s="501"/>
      <c r="F4" s="501"/>
      <c r="G4" s="501"/>
      <c r="H4" s="501"/>
      <c r="I4" s="501"/>
      <c r="J4" s="501"/>
      <c r="K4" s="501"/>
    </row>
    <row r="5" spans="2:17">
      <c r="B5" s="21"/>
      <c r="C5" s="21"/>
      <c r="D5" s="403"/>
      <c r="E5" s="21"/>
      <c r="F5" s="21"/>
      <c r="G5" s="21"/>
      <c r="H5" s="21"/>
      <c r="I5" s="21"/>
    </row>
    <row r="6" spans="2:17">
      <c r="B6" s="21"/>
      <c r="C6" s="21"/>
      <c r="D6" s="403"/>
      <c r="E6" s="21"/>
      <c r="F6" s="21"/>
      <c r="G6" s="21"/>
      <c r="H6" s="21"/>
      <c r="I6" s="21"/>
    </row>
    <row r="7" spans="2:17" ht="34.5" customHeight="1">
      <c r="B7" s="501" t="s">
        <v>126</v>
      </c>
      <c r="C7" s="501"/>
      <c r="D7" s="501"/>
      <c r="E7" s="501"/>
      <c r="F7" s="501"/>
      <c r="G7" s="501"/>
      <c r="H7" s="501"/>
      <c r="I7" s="501"/>
      <c r="J7" s="501"/>
      <c r="K7" s="501"/>
    </row>
    <row r="8" spans="2:17">
      <c r="B8" s="21"/>
      <c r="C8" s="21"/>
      <c r="D8" s="403"/>
      <c r="E8" s="21"/>
      <c r="F8" s="21"/>
      <c r="G8" s="21"/>
      <c r="H8" s="21"/>
      <c r="I8" s="21"/>
    </row>
    <row r="9" spans="2:17">
      <c r="B9" s="503" t="s">
        <v>127</v>
      </c>
      <c r="C9" s="503" t="s">
        <v>128</v>
      </c>
      <c r="D9" s="505" t="s">
        <v>129</v>
      </c>
      <c r="E9" s="505" t="s">
        <v>130</v>
      </c>
      <c r="F9" s="505" t="s">
        <v>131</v>
      </c>
      <c r="G9" s="503" t="s">
        <v>132</v>
      </c>
      <c r="H9" s="504" t="s">
        <v>133</v>
      </c>
      <c r="I9" s="504"/>
      <c r="J9" s="504"/>
      <c r="K9" s="497" t="s">
        <v>134</v>
      </c>
      <c r="L9" s="498"/>
      <c r="M9" s="498"/>
      <c r="N9" s="498"/>
      <c r="O9" s="498"/>
      <c r="P9" s="499"/>
    </row>
    <row r="10" spans="2:17">
      <c r="B10" s="503"/>
      <c r="C10" s="503"/>
      <c r="D10" s="505"/>
      <c r="E10" s="505"/>
      <c r="F10" s="505"/>
      <c r="G10" s="503"/>
      <c r="H10" s="159" t="s">
        <v>135</v>
      </c>
      <c r="I10" s="504" t="s">
        <v>136</v>
      </c>
      <c r="J10" s="504"/>
      <c r="K10" s="497" t="s">
        <v>202</v>
      </c>
      <c r="L10" s="498"/>
      <c r="M10" s="499"/>
      <c r="N10" s="158" t="s">
        <v>203</v>
      </c>
      <c r="O10" s="158" t="s">
        <v>896</v>
      </c>
      <c r="P10" s="158" t="s">
        <v>954</v>
      </c>
    </row>
    <row r="11" spans="2:17" ht="24.75" customHeight="1">
      <c r="B11" s="158" t="s">
        <v>137</v>
      </c>
      <c r="C11" s="432" t="s">
        <v>138</v>
      </c>
      <c r="D11" s="655"/>
      <c r="E11" s="655"/>
      <c r="F11" s="655"/>
      <c r="G11" s="655"/>
      <c r="H11" s="655"/>
      <c r="I11" s="655"/>
      <c r="J11" s="655"/>
      <c r="K11" s="655"/>
      <c r="L11" s="655"/>
      <c r="M11" s="655"/>
      <c r="N11" s="655"/>
      <c r="O11" s="655"/>
      <c r="P11" s="656"/>
    </row>
    <row r="12" spans="2:17" ht="90" hidden="1">
      <c r="B12" s="140">
        <v>1</v>
      </c>
      <c r="C12" s="260" t="str">
        <f>'MAPA DE RUTA PINAR'!G6</f>
        <v>Actualizar la documentación de los procedimientos</v>
      </c>
      <c r="D12" s="282" t="s">
        <v>139</v>
      </c>
      <c r="E12" s="262">
        <v>45293</v>
      </c>
      <c r="F12" s="262">
        <v>45473</v>
      </c>
      <c r="G12" s="263" t="s">
        <v>140</v>
      </c>
      <c r="H12" s="261" t="s">
        <v>141</v>
      </c>
      <c r="I12" s="506" t="s">
        <v>142</v>
      </c>
      <c r="J12" s="506"/>
      <c r="K12" s="264"/>
      <c r="L12" s="264"/>
      <c r="M12" s="283"/>
      <c r="N12" s="283"/>
    </row>
    <row r="13" spans="2:17" ht="59.25" hidden="1" customHeight="1">
      <c r="B13" s="140">
        <v>2</v>
      </c>
      <c r="C13" s="236" t="str">
        <f>'MAPA DE RUTA PINAR'!G7</f>
        <v>Socializar, aprobar y publicar los procedimientos en el SGC</v>
      </c>
      <c r="D13" s="148" t="s">
        <v>143</v>
      </c>
      <c r="E13" s="237">
        <v>44928</v>
      </c>
      <c r="F13" s="237">
        <v>45289</v>
      </c>
      <c r="G13" s="148" t="s">
        <v>144</v>
      </c>
      <c r="H13" s="137" t="s">
        <v>141</v>
      </c>
      <c r="I13" s="502" t="s">
        <v>145</v>
      </c>
      <c r="J13" s="502"/>
      <c r="K13" s="238"/>
      <c r="L13" s="238"/>
      <c r="M13" s="244"/>
      <c r="N13" s="244"/>
    </row>
    <row r="14" spans="2:17" ht="183" customHeight="1">
      <c r="B14" s="331">
        <v>1</v>
      </c>
      <c r="C14" s="658" t="str">
        <f>'MAPA DE RUTA PINAR'!G8</f>
        <v>Realizar los ajustes, socializar y publicar  los documentos del proceso CPR-120 que se requieren, de acuerdo con la mejora continua.</v>
      </c>
      <c r="D14" s="480" t="s">
        <v>143</v>
      </c>
      <c r="E14" s="659">
        <v>45293</v>
      </c>
      <c r="F14" s="659">
        <v>45657</v>
      </c>
      <c r="G14" s="480" t="s">
        <v>146</v>
      </c>
      <c r="H14" s="660" t="s">
        <v>141</v>
      </c>
      <c r="I14" s="661" t="s">
        <v>145</v>
      </c>
      <c r="J14" s="661"/>
      <c r="K14" s="662" t="s">
        <v>147</v>
      </c>
      <c r="L14" s="662" t="s">
        <v>148</v>
      </c>
      <c r="M14" s="268" t="s">
        <v>149</v>
      </c>
      <c r="N14" s="376" t="s">
        <v>150</v>
      </c>
      <c r="O14" s="376" t="s">
        <v>897</v>
      </c>
      <c r="P14" s="376" t="s">
        <v>950</v>
      </c>
      <c r="Q14" s="22"/>
    </row>
    <row r="15" spans="2:17" ht="15.75" customHeight="1">
      <c r="B15" s="274" t="s">
        <v>151</v>
      </c>
      <c r="C15" s="432" t="s">
        <v>152</v>
      </c>
      <c r="D15" s="663"/>
      <c r="E15" s="663"/>
      <c r="F15" s="663"/>
      <c r="G15" s="663"/>
      <c r="H15" s="663"/>
      <c r="I15" s="663"/>
      <c r="J15" s="663"/>
      <c r="K15" s="663"/>
      <c r="L15" s="663"/>
      <c r="M15" s="663"/>
      <c r="N15" s="663"/>
      <c r="O15" s="663"/>
      <c r="P15" s="657"/>
    </row>
    <row r="16" spans="2:17" ht="150.75" customHeight="1">
      <c r="B16" s="140">
        <v>1</v>
      </c>
      <c r="C16" s="232" t="str">
        <f>'MAPA DE RUTA PINAR'!G9</f>
        <v>Programar mesa de trabajo inicial con las duplas asignadas a cada Dirección con el fin de definir lineamientos generales de la matriz de Caracterización documental (Plan de mejoramiento, seguimiento y ruta de acción)</v>
      </c>
      <c r="D16" s="685" t="s">
        <v>153</v>
      </c>
      <c r="E16" s="233">
        <v>45293</v>
      </c>
      <c r="F16" s="233">
        <v>45351</v>
      </c>
      <c r="G16" s="234" t="s">
        <v>154</v>
      </c>
      <c r="H16" s="235" t="s">
        <v>141</v>
      </c>
      <c r="I16" s="507" t="s">
        <v>155</v>
      </c>
      <c r="J16" s="508"/>
      <c r="K16" s="231" t="s">
        <v>156</v>
      </c>
      <c r="L16" s="400" t="s">
        <v>157</v>
      </c>
      <c r="M16" s="393" t="s">
        <v>158</v>
      </c>
      <c r="N16" s="393" t="s">
        <v>158</v>
      </c>
      <c r="O16" s="393" t="s">
        <v>158</v>
      </c>
      <c r="P16" s="393" t="s">
        <v>158</v>
      </c>
    </row>
    <row r="17" spans="2:16" ht="150">
      <c r="B17" s="140">
        <v>2</v>
      </c>
      <c r="C17" s="236" t="str">
        <f>+'MAPA DE RUTA PINAR'!G10</f>
        <v>Actualizar la matriz de caracterización de la gestión documental, en conjunto con las dependencias</v>
      </c>
      <c r="D17" s="685" t="s">
        <v>153</v>
      </c>
      <c r="E17" s="237">
        <v>45293</v>
      </c>
      <c r="F17" s="237">
        <v>45351</v>
      </c>
      <c r="G17" s="314" t="s">
        <v>159</v>
      </c>
      <c r="H17" s="137" t="s">
        <v>141</v>
      </c>
      <c r="I17" s="509" t="s">
        <v>155</v>
      </c>
      <c r="J17" s="510"/>
      <c r="K17" s="238" t="s">
        <v>160</v>
      </c>
      <c r="L17" s="400" t="s">
        <v>161</v>
      </c>
      <c r="M17" s="400" t="s">
        <v>162</v>
      </c>
      <c r="N17" s="400" t="s">
        <v>158</v>
      </c>
      <c r="O17" s="400" t="s">
        <v>158</v>
      </c>
      <c r="P17" s="400" t="s">
        <v>158</v>
      </c>
    </row>
    <row r="18" spans="2:16" ht="126" customHeight="1">
      <c r="B18" s="331">
        <v>3</v>
      </c>
      <c r="C18" s="319" t="str">
        <f>'MAPA DE RUTA PINAR'!G11</f>
        <v>Realizar seguimiento y acompañamiento, a las dependencias y registrar lo identificado en la matriz de Caracterización documental (Plan de mejoramiento, seguimiento y ruta de acción)</v>
      </c>
      <c r="D18" s="148" t="s">
        <v>153</v>
      </c>
      <c r="E18" s="315">
        <v>45352</v>
      </c>
      <c r="F18" s="315">
        <v>45657</v>
      </c>
      <c r="G18" s="314" t="s">
        <v>159</v>
      </c>
      <c r="H18" s="320" t="s">
        <v>141</v>
      </c>
      <c r="I18" s="509" t="s">
        <v>155</v>
      </c>
      <c r="J18" s="510"/>
      <c r="K18" s="238" t="s">
        <v>163</v>
      </c>
      <c r="L18" s="392" t="s">
        <v>164</v>
      </c>
      <c r="M18" s="394" t="s">
        <v>165</v>
      </c>
      <c r="N18" s="394" t="s">
        <v>166</v>
      </c>
      <c r="O18" s="394" t="s">
        <v>895</v>
      </c>
      <c r="P18" s="244" t="s">
        <v>951</v>
      </c>
    </row>
    <row r="19" spans="2:16" ht="130.5" customHeight="1">
      <c r="B19" s="331">
        <v>4</v>
      </c>
      <c r="C19" s="236" t="str">
        <f>'MAPA DE RUTA PINAR'!G12</f>
        <v>Elaborar y/o actualizar instrumentos archivísticos</v>
      </c>
      <c r="D19" s="148" t="s">
        <v>153</v>
      </c>
      <c r="E19" s="237">
        <v>45293</v>
      </c>
      <c r="F19" s="237">
        <v>45626</v>
      </c>
      <c r="G19" s="148" t="s">
        <v>167</v>
      </c>
      <c r="H19" s="137" t="s">
        <v>141</v>
      </c>
      <c r="I19" s="509" t="s">
        <v>168</v>
      </c>
      <c r="J19" s="510"/>
      <c r="K19" s="238" t="s">
        <v>169</v>
      </c>
      <c r="L19" s="238" t="s">
        <v>170</v>
      </c>
      <c r="M19" s="244" t="s">
        <v>171</v>
      </c>
      <c r="N19" s="258" t="s">
        <v>172</v>
      </c>
      <c r="O19" s="258" t="s">
        <v>172</v>
      </c>
      <c r="P19" s="258" t="s">
        <v>952</v>
      </c>
    </row>
    <row r="20" spans="2:16" ht="273" hidden="1" customHeight="1">
      <c r="B20" s="141">
        <v>4</v>
      </c>
      <c r="C20" s="296" t="e">
        <f>'MAPA DE RUTA PINAR'!#REF!</f>
        <v>#REF!</v>
      </c>
      <c r="D20" s="404" t="s">
        <v>173</v>
      </c>
      <c r="E20" s="289">
        <v>44928</v>
      </c>
      <c r="F20" s="289">
        <v>45198</v>
      </c>
      <c r="G20" s="290" t="s">
        <v>174</v>
      </c>
      <c r="H20" s="288" t="s">
        <v>141</v>
      </c>
      <c r="I20" s="512" t="s">
        <v>175</v>
      </c>
      <c r="J20" s="513"/>
      <c r="K20" s="291" t="s">
        <v>176</v>
      </c>
      <c r="L20" s="292" t="s">
        <v>177</v>
      </c>
      <c r="M20" s="284" t="s">
        <v>178</v>
      </c>
      <c r="N20" s="293" t="s">
        <v>179</v>
      </c>
    </row>
    <row r="21" spans="2:16" ht="40.5" customHeight="1">
      <c r="B21" s="274" t="s">
        <v>180</v>
      </c>
      <c r="C21" s="432" t="s">
        <v>181</v>
      </c>
      <c r="D21" s="655"/>
      <c r="E21" s="655"/>
      <c r="F21" s="655"/>
      <c r="G21" s="655"/>
      <c r="H21" s="655"/>
      <c r="I21" s="655"/>
      <c r="J21" s="655"/>
      <c r="K21" s="655"/>
      <c r="L21" s="655"/>
      <c r="M21" s="655"/>
      <c r="N21" s="655"/>
      <c r="O21" s="655"/>
      <c r="P21" s="656"/>
    </row>
    <row r="22" spans="2:16" ht="84" customHeight="1">
      <c r="B22" s="331">
        <v>1</v>
      </c>
      <c r="C22" s="664" t="str">
        <f>'MAPA DE RUTA PINAR'!G13</f>
        <v>Actualización  si aplica  los Programas Específicos del Programa de Gestión Documental - PGD 2021-2024</v>
      </c>
      <c r="D22" s="234" t="s">
        <v>182</v>
      </c>
      <c r="E22" s="233">
        <v>45293</v>
      </c>
      <c r="F22" s="323">
        <v>45657</v>
      </c>
      <c r="G22" s="312" t="s">
        <v>183</v>
      </c>
      <c r="H22" s="310" t="s">
        <v>141</v>
      </c>
      <c r="I22" s="665" t="s">
        <v>184</v>
      </c>
      <c r="J22" s="665"/>
      <c r="K22" s="258" t="s">
        <v>185</v>
      </c>
      <c r="L22" s="258" t="s">
        <v>186</v>
      </c>
      <c r="M22" s="258" t="s">
        <v>171</v>
      </c>
      <c r="N22" s="258" t="s">
        <v>187</v>
      </c>
      <c r="O22" s="258" t="s">
        <v>187</v>
      </c>
      <c r="P22" s="258" t="s">
        <v>1000</v>
      </c>
    </row>
    <row r="23" spans="2:16" ht="88.5" customHeight="1">
      <c r="B23" s="331">
        <v>2</v>
      </c>
      <c r="C23" s="319" t="str">
        <f>'MAPA DE RUTA PINAR'!G14</f>
        <v xml:space="preserve">Publicar y socializar las actualizaciones si aplica de los Programas Específicos del PGD </v>
      </c>
      <c r="D23" s="148" t="s">
        <v>188</v>
      </c>
      <c r="E23" s="237">
        <v>45293</v>
      </c>
      <c r="F23" s="315">
        <v>45657</v>
      </c>
      <c r="G23" s="314" t="s">
        <v>189</v>
      </c>
      <c r="H23" s="320" t="s">
        <v>141</v>
      </c>
      <c r="I23" s="511" t="s">
        <v>190</v>
      </c>
      <c r="J23" s="511"/>
      <c r="K23" s="244" t="s">
        <v>185</v>
      </c>
      <c r="L23" s="244" t="s">
        <v>186</v>
      </c>
      <c r="M23" s="244" t="s">
        <v>171</v>
      </c>
      <c r="N23" s="244" t="s">
        <v>187</v>
      </c>
      <c r="O23" s="244" t="s">
        <v>187</v>
      </c>
      <c r="P23" s="244" t="s">
        <v>953</v>
      </c>
    </row>
    <row r="24" spans="2:16">
      <c r="B24" s="21"/>
      <c r="C24" s="21"/>
      <c r="D24" s="403"/>
      <c r="E24" s="21"/>
      <c r="F24" s="21"/>
      <c r="G24" s="21"/>
      <c r="H24" s="21"/>
      <c r="I24" s="21"/>
    </row>
    <row r="25" spans="2:16">
      <c r="I25" s="152"/>
      <c r="J25" s="152"/>
      <c r="K25" s="198"/>
    </row>
    <row r="26" spans="2:16">
      <c r="C26" s="497" t="s">
        <v>191</v>
      </c>
      <c r="D26" s="498"/>
      <c r="E26" s="499"/>
      <c r="G26" s="156"/>
      <c r="H26" s="152"/>
      <c r="I26" s="152"/>
      <c r="J26" s="3"/>
      <c r="K26" s="198"/>
    </row>
    <row r="27" spans="2:16">
      <c r="C27" s="161" t="s">
        <v>192</v>
      </c>
      <c r="D27" s="406" t="s">
        <v>193</v>
      </c>
      <c r="E27" s="159" t="s">
        <v>194</v>
      </c>
      <c r="H27" s="152"/>
      <c r="I27" s="152"/>
      <c r="J27" s="3"/>
      <c r="K27" s="198"/>
    </row>
    <row r="28" spans="2:16" ht="120.75" customHeight="1">
      <c r="C28" s="148" t="s">
        <v>195</v>
      </c>
      <c r="D28" s="148" t="s">
        <v>196</v>
      </c>
      <c r="E28" s="79" t="s">
        <v>197</v>
      </c>
      <c r="H28" s="152"/>
      <c r="I28" s="152"/>
      <c r="J28" s="3"/>
      <c r="K28" s="198"/>
    </row>
    <row r="29" spans="2:16" ht="60" customHeight="1">
      <c r="C29" s="148" t="s">
        <v>198</v>
      </c>
      <c r="D29" s="79" t="s">
        <v>199</v>
      </c>
      <c r="E29" s="67">
        <v>1</v>
      </c>
      <c r="G29" s="152"/>
      <c r="H29" s="152"/>
      <c r="I29" s="152"/>
      <c r="J29" s="3"/>
      <c r="K29" s="198"/>
    </row>
    <row r="30" spans="2:16" ht="14.25" customHeight="1">
      <c r="I30" s="152"/>
      <c r="J30" s="152"/>
      <c r="K30" s="198"/>
    </row>
    <row r="31" spans="2:16">
      <c r="B31" s="21"/>
      <c r="C31" s="21"/>
      <c r="D31" s="403"/>
      <c r="E31" s="21"/>
      <c r="F31" s="21"/>
      <c r="G31" s="21"/>
      <c r="H31" s="21"/>
      <c r="I31" s="21"/>
    </row>
    <row r="32" spans="2:16" ht="123" customHeight="1">
      <c r="I32" s="152"/>
      <c r="J32" s="152"/>
      <c r="K32" s="152"/>
    </row>
    <row r="33" spans="4:4" s="21" customFormat="1">
      <c r="D33" s="403"/>
    </row>
    <row r="34" spans="4:4" s="21" customFormat="1">
      <c r="D34" s="403"/>
    </row>
  </sheetData>
  <sheetProtection selectLockedCells="1" selectUnlockedCells="1"/>
  <mergeCells count="24">
    <mergeCell ref="C26:E26"/>
    <mergeCell ref="I23:J23"/>
    <mergeCell ref="I22:J22"/>
    <mergeCell ref="I20:J20"/>
    <mergeCell ref="I18:J18"/>
    <mergeCell ref="I19:J19"/>
    <mergeCell ref="I16:J16"/>
    <mergeCell ref="I17:J17"/>
    <mergeCell ref="K10:M10"/>
    <mergeCell ref="B2:K2"/>
    <mergeCell ref="C4:K4"/>
    <mergeCell ref="B7:K7"/>
    <mergeCell ref="I14:J14"/>
    <mergeCell ref="B9:B10"/>
    <mergeCell ref="I10:J10"/>
    <mergeCell ref="H9:J9"/>
    <mergeCell ref="C9:C10"/>
    <mergeCell ref="D9:D10"/>
    <mergeCell ref="E9:E10"/>
    <mergeCell ref="F9:F10"/>
    <mergeCell ref="G9:G10"/>
    <mergeCell ref="I12:J12"/>
    <mergeCell ref="I13:J13"/>
    <mergeCell ref="K9:P9"/>
  </mergeCells>
  <printOptions horizontalCentered="1" verticalCentered="1"/>
  <pageMargins left="0.70866141732283472" right="0.70866141732283472" top="0.74803149606299213" bottom="0.74803149606299213" header="0.31496062992125984" footer="0.31496062992125984"/>
  <pageSetup scale="29" orientation="landscape"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
    <pageSetUpPr fitToPage="1"/>
  </sheetPr>
  <dimension ref="A1:BJ680"/>
  <sheetViews>
    <sheetView showGridLines="0" topLeftCell="A7" zoomScale="60" zoomScaleNormal="60" zoomScaleSheetLayoutView="70" workbookViewId="0">
      <selection activeCell="J17" sqref="J17:Q17"/>
    </sheetView>
  </sheetViews>
  <sheetFormatPr baseColWidth="10" defaultColWidth="11.42578125" defaultRowHeight="15" customHeight="1"/>
  <cols>
    <col min="1" max="1" width="5.42578125" style="22" customWidth="1"/>
    <col min="2" max="2" width="12.42578125" style="5" customWidth="1"/>
    <col min="3" max="3" width="35.7109375" style="6" customWidth="1"/>
    <col min="4" max="4" width="15.5703125" style="150" customWidth="1"/>
    <col min="5" max="5" width="14.140625" style="5" customWidth="1"/>
    <col min="6" max="6" width="14" style="5" customWidth="1"/>
    <col min="7" max="7" width="29" style="5" customWidth="1"/>
    <col min="8" max="8" width="23.140625" style="5" customWidth="1"/>
    <col min="9" max="9" width="22.28515625" style="5" customWidth="1"/>
    <col min="10" max="10" width="24.28515625" style="3" customWidth="1"/>
    <col min="11" max="11" width="26.28515625" style="21" customWidth="1"/>
    <col min="12" max="12" width="43.85546875" style="21" hidden="1" customWidth="1"/>
    <col min="13" max="13" width="34.28515625" style="21" hidden="1" customWidth="1"/>
    <col min="14" max="14" width="38.7109375" style="21" hidden="1" customWidth="1"/>
    <col min="15" max="15" width="35.42578125" style="21" hidden="1" customWidth="1"/>
    <col min="16" max="16" width="39.28515625" style="21" hidden="1" customWidth="1"/>
    <col min="17" max="17" width="25.28515625" style="21" customWidth="1"/>
    <col min="18" max="18" width="22.7109375" style="21" customWidth="1"/>
    <col min="19" max="19" width="13.28515625" style="21" customWidth="1"/>
    <col min="20" max="20" width="22.7109375" style="21" hidden="1" customWidth="1"/>
    <col min="21" max="21" width="11.42578125" style="21"/>
    <col min="22" max="22" width="11.85546875" style="21" customWidth="1"/>
    <col min="23" max="23" width="15.42578125" style="21" customWidth="1"/>
    <col min="24" max="24" width="57.140625" style="21" customWidth="1"/>
    <col min="25" max="28" width="11.42578125" style="21"/>
    <col min="29" max="16384" width="11.42578125" style="3"/>
  </cols>
  <sheetData>
    <row r="1" spans="1:62" s="21" customFormat="1">
      <c r="A1" s="22"/>
      <c r="B1" s="22"/>
      <c r="C1" s="23"/>
      <c r="D1" s="430"/>
      <c r="E1" s="22"/>
      <c r="F1" s="22"/>
      <c r="G1" s="22"/>
      <c r="H1" s="22"/>
      <c r="I1" s="22"/>
    </row>
    <row r="2" spans="1:62" s="21" customFormat="1">
      <c r="A2" s="22"/>
      <c r="B2" s="22"/>
      <c r="C2" s="23"/>
      <c r="D2" s="430"/>
      <c r="E2" s="22"/>
      <c r="F2" s="22"/>
      <c r="G2" s="22"/>
      <c r="H2" s="22"/>
      <c r="I2" s="22"/>
    </row>
    <row r="3" spans="1:62" s="21" customFormat="1">
      <c r="A3" s="22"/>
      <c r="B3" s="22"/>
      <c r="C3" s="23"/>
      <c r="D3" s="430"/>
      <c r="E3" s="22"/>
      <c r="F3" s="22"/>
      <c r="G3" s="22"/>
      <c r="H3" s="22"/>
      <c r="I3" s="22"/>
    </row>
    <row r="4" spans="1:62" s="21" customFormat="1">
      <c r="A4" s="22"/>
      <c r="B4" s="22"/>
      <c r="C4" s="23"/>
      <c r="D4" s="430"/>
      <c r="E4" s="22"/>
      <c r="F4" s="22"/>
      <c r="G4" s="22"/>
      <c r="H4" s="22"/>
      <c r="I4" s="22"/>
    </row>
    <row r="5" spans="1:62" s="21" customFormat="1">
      <c r="A5" s="22"/>
      <c r="B5" s="22"/>
      <c r="C5" s="23"/>
      <c r="D5" s="430"/>
      <c r="E5" s="22"/>
      <c r="F5" s="22"/>
      <c r="G5" s="22"/>
      <c r="H5" s="22"/>
      <c r="I5" s="22"/>
    </row>
    <row r="6" spans="1:62" s="21" customFormat="1">
      <c r="A6" s="22"/>
      <c r="B6" s="22"/>
      <c r="C6" s="23"/>
      <c r="D6" s="430"/>
      <c r="E6" s="22"/>
      <c r="F6" s="22"/>
      <c r="G6" s="22"/>
      <c r="H6" s="22"/>
      <c r="I6" s="22"/>
    </row>
    <row r="7" spans="1:62" s="21" customFormat="1">
      <c r="A7" s="22"/>
      <c r="B7" s="22"/>
      <c r="C7" s="23"/>
      <c r="D7" s="430"/>
      <c r="E7" s="22"/>
      <c r="F7" s="22"/>
      <c r="G7" s="22"/>
      <c r="H7" s="22"/>
      <c r="I7" s="22"/>
    </row>
    <row r="8" spans="1:62" s="21" customFormat="1">
      <c r="A8" s="22"/>
      <c r="B8" s="22"/>
      <c r="C8" s="23"/>
      <c r="D8" s="430"/>
      <c r="E8" s="22"/>
      <c r="F8" s="22"/>
      <c r="G8" s="22"/>
      <c r="H8" s="22"/>
      <c r="I8" s="22"/>
    </row>
    <row r="9" spans="1:62" s="21" customFormat="1">
      <c r="A9" s="22"/>
      <c r="B9" s="22"/>
      <c r="C9" s="23"/>
      <c r="D9" s="430"/>
      <c r="E9" s="22"/>
      <c r="F9" s="22"/>
      <c r="G9" s="22"/>
      <c r="H9" s="22"/>
      <c r="I9" s="22"/>
    </row>
    <row r="10" spans="1:62">
      <c r="B10" s="500" t="s">
        <v>200</v>
      </c>
      <c r="C10" s="500"/>
      <c r="D10" s="500"/>
      <c r="E10" s="500"/>
      <c r="F10" s="500"/>
      <c r="G10" s="500"/>
      <c r="H10" s="500"/>
      <c r="I10" s="500"/>
      <c r="J10" s="500"/>
      <c r="AC10" s="21"/>
      <c r="AD10" s="21"/>
      <c r="AE10" s="21"/>
      <c r="AF10" s="21"/>
      <c r="AG10" s="21"/>
      <c r="AH10" s="21"/>
      <c r="AI10" s="21"/>
      <c r="AJ10" s="21"/>
      <c r="AK10" s="21"/>
      <c r="AL10" s="21"/>
      <c r="AM10" s="21"/>
      <c r="AN10" s="21"/>
      <c r="AO10" s="21"/>
      <c r="AP10" s="21"/>
      <c r="AQ10" s="21"/>
      <c r="AR10" s="21"/>
      <c r="AS10" s="21"/>
      <c r="AT10" s="21"/>
      <c r="AU10" s="21"/>
      <c r="AV10" s="21"/>
      <c r="AW10" s="21"/>
      <c r="AX10" s="21"/>
      <c r="AY10" s="21"/>
      <c r="AZ10" s="21"/>
      <c r="BA10" s="21"/>
      <c r="BB10" s="21"/>
      <c r="BC10" s="21"/>
      <c r="BD10" s="21"/>
      <c r="BE10" s="21"/>
      <c r="BF10" s="21"/>
      <c r="BG10" s="21"/>
      <c r="BH10" s="21"/>
      <c r="BI10" s="21"/>
      <c r="BJ10" s="21"/>
    </row>
    <row r="11" spans="1:62" s="21" customFormat="1">
      <c r="A11" s="22"/>
      <c r="B11" s="22"/>
      <c r="C11" s="23"/>
      <c r="D11" s="430"/>
      <c r="E11" s="22"/>
      <c r="F11" s="22"/>
      <c r="G11" s="22"/>
      <c r="H11" s="22"/>
      <c r="I11" s="22"/>
    </row>
    <row r="12" spans="1:62" ht="30.75" customHeight="1">
      <c r="B12" s="424" t="s">
        <v>125</v>
      </c>
      <c r="C12" s="501" t="str">
        <f>OBJETIVOS!C3</f>
        <v>Normalizar la producción documental y el manejo de los documentos de archivo físicos y electrónicos que producen las dependencias de la entidad en el marco de sus funciones y procedimientos.</v>
      </c>
      <c r="D12" s="501"/>
      <c r="E12" s="501"/>
      <c r="F12" s="501"/>
      <c r="G12" s="501"/>
      <c r="H12" s="501"/>
      <c r="I12" s="501"/>
      <c r="J12" s="501"/>
      <c r="AC12" s="21"/>
      <c r="AD12" s="21"/>
      <c r="AE12" s="21"/>
      <c r="AF12" s="21"/>
      <c r="AG12" s="21"/>
      <c r="AH12" s="21"/>
      <c r="AI12" s="21"/>
      <c r="AJ12" s="21"/>
      <c r="AK12" s="21"/>
      <c r="AL12" s="21"/>
      <c r="AM12" s="21"/>
      <c r="AN12" s="21"/>
      <c r="AO12" s="21"/>
      <c r="AP12" s="21"/>
      <c r="AQ12" s="21"/>
      <c r="AR12" s="21"/>
      <c r="AS12" s="21"/>
      <c r="AT12" s="21"/>
      <c r="AU12" s="21"/>
      <c r="AV12" s="21"/>
      <c r="AW12" s="21"/>
      <c r="AX12" s="21"/>
      <c r="AY12" s="21"/>
      <c r="AZ12" s="21"/>
      <c r="BA12" s="21"/>
      <c r="BB12" s="21"/>
      <c r="BC12" s="21"/>
      <c r="BD12" s="21"/>
      <c r="BE12" s="21"/>
      <c r="BF12" s="21"/>
      <c r="BG12" s="21"/>
      <c r="BH12" s="21"/>
      <c r="BI12" s="21"/>
      <c r="BJ12" s="21"/>
    </row>
    <row r="13" spans="1:62" s="21" customFormat="1">
      <c r="A13" s="22"/>
      <c r="B13" s="22"/>
      <c r="C13" s="23"/>
      <c r="D13" s="430"/>
      <c r="E13" s="22"/>
      <c r="F13" s="22"/>
      <c r="G13" s="22"/>
      <c r="H13" s="22"/>
      <c r="I13" s="22"/>
    </row>
    <row r="14" spans="1:62" s="21" customFormat="1">
      <c r="A14" s="22"/>
      <c r="B14" s="22"/>
      <c r="C14" s="23"/>
      <c r="D14" s="430"/>
      <c r="E14" s="22"/>
      <c r="F14" s="22"/>
      <c r="G14" s="22"/>
      <c r="H14" s="22"/>
      <c r="I14" s="22"/>
    </row>
    <row r="15" spans="1:62">
      <c r="B15" s="529" t="s">
        <v>201</v>
      </c>
      <c r="C15" s="529"/>
      <c r="D15" s="529"/>
      <c r="E15" s="529"/>
      <c r="F15" s="529"/>
      <c r="G15" s="529"/>
      <c r="H15" s="529"/>
      <c r="I15" s="529"/>
      <c r="J15" s="529"/>
      <c r="AC15" s="21"/>
      <c r="AD15" s="21"/>
      <c r="AE15" s="21"/>
      <c r="AF15" s="21"/>
      <c r="AG15" s="21"/>
      <c r="AH15" s="21"/>
      <c r="AI15" s="21"/>
      <c r="AJ15" s="21"/>
      <c r="AK15" s="21"/>
      <c r="AL15" s="21"/>
      <c r="AM15" s="21"/>
      <c r="AN15" s="21"/>
      <c r="AO15" s="21"/>
      <c r="AP15" s="21"/>
      <c r="AQ15" s="21"/>
      <c r="AR15" s="21"/>
      <c r="AS15" s="21"/>
      <c r="AT15" s="21"/>
      <c r="AU15" s="21"/>
      <c r="AV15" s="21"/>
      <c r="AW15" s="21"/>
      <c r="AX15" s="21"/>
      <c r="AY15" s="21"/>
      <c r="AZ15" s="21"/>
      <c r="BA15" s="21"/>
      <c r="BB15" s="21"/>
      <c r="BC15" s="21"/>
      <c r="BD15" s="21"/>
      <c r="BE15" s="21"/>
      <c r="BF15" s="21"/>
      <c r="BG15" s="21"/>
      <c r="BH15" s="21"/>
      <c r="BI15" s="21"/>
      <c r="BJ15" s="21"/>
    </row>
    <row r="16" spans="1:62" s="21" customFormat="1">
      <c r="A16" s="22"/>
      <c r="B16" s="22"/>
      <c r="C16" s="23"/>
      <c r="D16" s="430"/>
      <c r="E16" s="22"/>
      <c r="F16" s="22"/>
      <c r="G16" s="22"/>
      <c r="H16" s="22"/>
      <c r="I16" s="22"/>
      <c r="J16" s="336" t="s">
        <v>134</v>
      </c>
    </row>
    <row r="17" spans="2:62">
      <c r="B17" s="503" t="s">
        <v>127</v>
      </c>
      <c r="C17" s="503" t="s">
        <v>128</v>
      </c>
      <c r="D17" s="505" t="s">
        <v>129</v>
      </c>
      <c r="E17" s="505" t="s">
        <v>130</v>
      </c>
      <c r="F17" s="505" t="s">
        <v>131</v>
      </c>
      <c r="G17" s="503" t="s">
        <v>132</v>
      </c>
      <c r="H17" s="503" t="s">
        <v>133</v>
      </c>
      <c r="I17" s="503"/>
      <c r="J17" s="408" t="s">
        <v>202</v>
      </c>
      <c r="K17" s="462"/>
      <c r="L17" s="462"/>
      <c r="M17" s="462"/>
      <c r="N17" s="462"/>
      <c r="O17" s="462"/>
      <c r="P17" s="462"/>
      <c r="Q17" s="463"/>
      <c r="R17" s="497" t="s">
        <v>203</v>
      </c>
      <c r="S17" s="498"/>
      <c r="T17" s="499"/>
      <c r="U17" s="497" t="s">
        <v>896</v>
      </c>
      <c r="V17" s="498"/>
      <c r="W17" s="499"/>
      <c r="X17" s="158" t="s">
        <v>954</v>
      </c>
      <c r="AC17" s="21"/>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row>
    <row r="18" spans="2:62">
      <c r="B18" s="503"/>
      <c r="C18" s="667"/>
      <c r="D18" s="668"/>
      <c r="E18" s="668"/>
      <c r="F18" s="668"/>
      <c r="G18" s="667"/>
      <c r="H18" s="669" t="s">
        <v>135</v>
      </c>
      <c r="I18" s="669" t="s">
        <v>136</v>
      </c>
      <c r="J18" s="670" t="s">
        <v>204</v>
      </c>
      <c r="K18" s="670" t="s">
        <v>205</v>
      </c>
      <c r="L18" s="670"/>
      <c r="M18" s="670"/>
      <c r="N18" s="670"/>
      <c r="O18" s="670"/>
      <c r="P18" s="670"/>
      <c r="Q18" s="670" t="s">
        <v>206</v>
      </c>
      <c r="R18" s="671"/>
      <c r="S18" s="672"/>
      <c r="T18" s="673"/>
      <c r="U18" s="671"/>
      <c r="V18" s="672"/>
      <c r="W18" s="673"/>
      <c r="X18" s="669"/>
      <c r="AC18" s="21"/>
      <c r="AD18" s="21"/>
      <c r="AE18" s="21"/>
      <c r="AF18" s="21"/>
      <c r="AG18" s="21"/>
      <c r="AH18" s="21"/>
      <c r="AI18" s="21"/>
      <c r="AJ18" s="21"/>
      <c r="AK18" s="21"/>
      <c r="AL18" s="21"/>
      <c r="AM18" s="21"/>
      <c r="AN18" s="21"/>
      <c r="AO18" s="21"/>
      <c r="AP18" s="21"/>
      <c r="AQ18" s="21"/>
      <c r="AR18" s="21"/>
      <c r="AS18" s="21"/>
      <c r="AT18" s="21"/>
      <c r="AU18" s="21"/>
      <c r="AV18" s="21"/>
      <c r="AW18" s="21"/>
      <c r="AX18" s="21"/>
      <c r="AY18" s="21"/>
      <c r="AZ18" s="21"/>
      <c r="BA18" s="21"/>
      <c r="BB18" s="21"/>
      <c r="BC18" s="21"/>
      <c r="BD18" s="21"/>
      <c r="BE18" s="21"/>
      <c r="BF18" s="21"/>
      <c r="BG18" s="21"/>
      <c r="BH18" s="21"/>
      <c r="BI18" s="21"/>
      <c r="BJ18" s="21"/>
    </row>
    <row r="19" spans="2:62">
      <c r="B19" s="274" t="s">
        <v>207</v>
      </c>
      <c r="C19" s="432" t="s">
        <v>208</v>
      </c>
      <c r="D19" s="663"/>
      <c r="E19" s="663"/>
      <c r="F19" s="663"/>
      <c r="G19" s="663"/>
      <c r="H19" s="663"/>
      <c r="I19" s="663"/>
      <c r="J19" s="663"/>
      <c r="K19" s="663"/>
      <c r="L19" s="663"/>
      <c r="M19" s="663"/>
      <c r="N19" s="663"/>
      <c r="O19" s="663"/>
      <c r="P19" s="663"/>
      <c r="Q19" s="663"/>
      <c r="R19" s="663"/>
      <c r="S19" s="663"/>
      <c r="T19" s="663"/>
      <c r="U19" s="663"/>
      <c r="V19" s="663"/>
      <c r="W19" s="663"/>
      <c r="X19" s="657"/>
      <c r="AC19" s="21"/>
      <c r="AD19" s="21"/>
      <c r="AE19" s="21"/>
      <c r="AF19" s="21"/>
      <c r="AG19" s="21"/>
      <c r="AH19" s="21"/>
      <c r="AI19" s="21"/>
      <c r="AJ19" s="21"/>
      <c r="AK19" s="21"/>
      <c r="AL19" s="21"/>
      <c r="AM19" s="21"/>
      <c r="AN19" s="21"/>
      <c r="AO19" s="21"/>
      <c r="AP19" s="21"/>
      <c r="AQ19" s="21"/>
      <c r="AR19" s="21"/>
      <c r="AS19" s="21"/>
      <c r="AT19" s="21"/>
      <c r="AU19" s="21"/>
      <c r="AV19" s="21"/>
      <c r="AW19" s="21"/>
      <c r="AX19" s="21"/>
      <c r="AY19" s="21"/>
      <c r="AZ19" s="21"/>
      <c r="BA19" s="21"/>
      <c r="BB19" s="21"/>
      <c r="BC19" s="21"/>
      <c r="BD19" s="21"/>
      <c r="BE19" s="21"/>
      <c r="BF19" s="21"/>
      <c r="BG19" s="21"/>
      <c r="BH19" s="21"/>
      <c r="BI19" s="21"/>
      <c r="BJ19" s="21"/>
    </row>
    <row r="20" spans="2:62" ht="179.25" hidden="1" customHeight="1">
      <c r="B20" s="139">
        <v>1</v>
      </c>
      <c r="C20" s="425" t="str">
        <f>'MAPA DE RUTA PINAR'!G15</f>
        <v>Elaborar el programa específico de normalización de formas y formularios electrónicos</v>
      </c>
      <c r="D20" s="359" t="s">
        <v>209</v>
      </c>
      <c r="E20" s="358">
        <v>44928</v>
      </c>
      <c r="F20" s="358">
        <v>45016</v>
      </c>
      <c r="G20" s="380" t="s">
        <v>210</v>
      </c>
      <c r="H20" s="359" t="s">
        <v>141</v>
      </c>
      <c r="I20" s="359" t="s">
        <v>211</v>
      </c>
      <c r="J20" s="230" t="s">
        <v>212</v>
      </c>
      <c r="K20" s="230" t="s">
        <v>213</v>
      </c>
      <c r="L20" s="259" t="s">
        <v>214</v>
      </c>
      <c r="M20" s="259" t="s">
        <v>215</v>
      </c>
      <c r="N20" s="259" t="s">
        <v>216</v>
      </c>
      <c r="O20" s="259" t="s">
        <v>217</v>
      </c>
      <c r="P20" s="259" t="s">
        <v>218</v>
      </c>
      <c r="Q20" s="259" t="s">
        <v>219</v>
      </c>
      <c r="R20" s="259" t="s">
        <v>220</v>
      </c>
      <c r="AC20" s="21"/>
      <c r="AD20" s="21"/>
      <c r="AE20" s="21"/>
      <c r="AF20" s="21"/>
      <c r="AG20" s="21"/>
      <c r="AH20" s="21"/>
      <c r="AI20" s="21"/>
      <c r="AJ20" s="21"/>
      <c r="AK20" s="21"/>
      <c r="AL20" s="21"/>
      <c r="AM20" s="21"/>
      <c r="AN20" s="21"/>
      <c r="AO20" s="21"/>
      <c r="AP20" s="21"/>
      <c r="AQ20" s="21"/>
      <c r="AR20" s="21"/>
      <c r="AS20" s="21"/>
      <c r="AT20" s="21"/>
      <c r="AU20" s="21"/>
      <c r="AV20" s="21"/>
      <c r="AW20" s="21"/>
      <c r="AX20" s="21"/>
      <c r="AY20" s="21"/>
      <c r="AZ20" s="21"/>
      <c r="BA20" s="21"/>
      <c r="BB20" s="21"/>
      <c r="BC20" s="21"/>
      <c r="BD20" s="21"/>
      <c r="BE20" s="21"/>
      <c r="BF20" s="21"/>
      <c r="BG20" s="21"/>
      <c r="BH20" s="21"/>
      <c r="BI20" s="21"/>
      <c r="BJ20" s="21"/>
    </row>
    <row r="21" spans="2:62" ht="67.5" hidden="1" customHeight="1">
      <c r="B21" s="308">
        <v>1</v>
      </c>
      <c r="C21" s="426" t="str">
        <f>'MAPA DE RUTA PINAR'!G16</f>
        <v>Identificar los formatos a normalizar de acuerdo con cronograma elaborado</v>
      </c>
      <c r="D21" s="431" t="s">
        <v>209</v>
      </c>
      <c r="E21" s="316">
        <v>45292</v>
      </c>
      <c r="F21" s="316">
        <v>45656</v>
      </c>
      <c r="G21" s="234" t="s">
        <v>221</v>
      </c>
      <c r="H21" s="234" t="s">
        <v>141</v>
      </c>
      <c r="I21" s="234" t="s">
        <v>211</v>
      </c>
      <c r="J21" s="231" t="s">
        <v>176</v>
      </c>
      <c r="K21" s="231" t="s">
        <v>222</v>
      </c>
      <c r="L21" s="258" t="s">
        <v>223</v>
      </c>
      <c r="M21" s="258" t="s">
        <v>224</v>
      </c>
      <c r="N21" s="258" t="s">
        <v>225</v>
      </c>
      <c r="O21" s="258" t="s">
        <v>226</v>
      </c>
      <c r="P21" s="258" t="s">
        <v>227</v>
      </c>
      <c r="Q21" s="244" t="s">
        <v>228</v>
      </c>
      <c r="R21" s="269" t="s">
        <v>229</v>
      </c>
      <c r="AC21" s="21"/>
      <c r="AD21" s="21"/>
      <c r="AE21" s="21"/>
      <c r="AF21" s="21"/>
      <c r="AG21" s="21"/>
      <c r="AH21" s="21"/>
      <c r="AI21" s="21"/>
      <c r="AJ21" s="21"/>
      <c r="AK21" s="21"/>
      <c r="AL21" s="21"/>
      <c r="AM21" s="21"/>
      <c r="AN21" s="21"/>
      <c r="AO21" s="21"/>
      <c r="AP21" s="21"/>
      <c r="AQ21" s="21"/>
      <c r="AR21" s="21"/>
      <c r="AS21" s="21"/>
      <c r="AT21" s="21"/>
      <c r="AU21" s="21"/>
      <c r="AV21" s="21"/>
      <c r="AW21" s="21"/>
      <c r="AX21" s="21"/>
      <c r="AY21" s="21"/>
      <c r="AZ21" s="21"/>
      <c r="BA21" s="21"/>
      <c r="BB21" s="21"/>
      <c r="BC21" s="21"/>
      <c r="BD21" s="21"/>
      <c r="BE21" s="21"/>
      <c r="BF21" s="21"/>
      <c r="BG21" s="21"/>
      <c r="BH21" s="21"/>
      <c r="BI21" s="21"/>
      <c r="BJ21" s="21"/>
    </row>
    <row r="22" spans="2:62" ht="60" hidden="1" customHeight="1">
      <c r="B22" s="308">
        <v>2</v>
      </c>
      <c r="C22" s="426" t="str">
        <f>+'MAPA DE RUTA PINAR'!G17</f>
        <v>Generar los formatos electrónicos</v>
      </c>
      <c r="D22" s="431" t="s">
        <v>209</v>
      </c>
      <c r="E22" s="316">
        <v>45292</v>
      </c>
      <c r="F22" s="316">
        <v>45656</v>
      </c>
      <c r="G22" s="234" t="s">
        <v>230</v>
      </c>
      <c r="H22" s="234" t="s">
        <v>231</v>
      </c>
      <c r="I22" s="234" t="s">
        <v>232</v>
      </c>
      <c r="J22" s="231"/>
      <c r="K22" s="231"/>
      <c r="L22" s="258"/>
      <c r="M22" s="258"/>
      <c r="N22" s="258"/>
      <c r="O22" s="258"/>
      <c r="P22" s="258"/>
      <c r="Q22" s="244"/>
      <c r="R22" s="269"/>
      <c r="AC22" s="21"/>
      <c r="AD22" s="21"/>
      <c r="AE22" s="21"/>
      <c r="AF22" s="21"/>
      <c r="AG22" s="21"/>
      <c r="AH22" s="21"/>
      <c r="AI22" s="21"/>
      <c r="AJ22" s="21"/>
      <c r="AK22" s="21"/>
      <c r="AL22" s="21"/>
      <c r="AM22" s="21"/>
      <c r="AN22" s="21"/>
      <c r="AO22" s="21"/>
      <c r="AP22" s="21"/>
      <c r="AQ22" s="21"/>
      <c r="AR22" s="21"/>
      <c r="AS22" s="21"/>
      <c r="AT22" s="21"/>
      <c r="AU22" s="21"/>
      <c r="AV22" s="21"/>
      <c r="AW22" s="21"/>
      <c r="AX22" s="21"/>
      <c r="AY22" s="21"/>
      <c r="AZ22" s="21"/>
      <c r="BA22" s="21"/>
      <c r="BB22" s="21"/>
      <c r="BC22" s="21"/>
      <c r="BD22" s="21"/>
      <c r="BE22" s="21"/>
      <c r="BF22" s="21"/>
      <c r="BG22" s="21"/>
      <c r="BH22" s="21"/>
      <c r="BI22" s="21"/>
      <c r="BJ22" s="21"/>
    </row>
    <row r="23" spans="2:62" ht="195" customHeight="1">
      <c r="B23" s="379">
        <v>1</v>
      </c>
      <c r="C23" s="674" t="str">
        <f>+'MAPA DE RUTA PINAR'!G18</f>
        <v>Ejecutar el programa especifico de normalizacion de formas y formularios electronicos</v>
      </c>
      <c r="D23" s="480" t="s">
        <v>209</v>
      </c>
      <c r="E23" s="659">
        <v>45017</v>
      </c>
      <c r="F23" s="659">
        <v>45747</v>
      </c>
      <c r="G23" s="480" t="s">
        <v>233</v>
      </c>
      <c r="H23" s="480" t="s">
        <v>231</v>
      </c>
      <c r="I23" s="480" t="s">
        <v>232</v>
      </c>
      <c r="J23" s="675" t="s">
        <v>234</v>
      </c>
      <c r="K23" s="675" t="s">
        <v>235</v>
      </c>
      <c r="L23" s="675"/>
      <c r="M23" s="675"/>
      <c r="N23" s="675"/>
      <c r="O23" s="675"/>
      <c r="P23" s="675"/>
      <c r="Q23" s="675" t="s">
        <v>236</v>
      </c>
      <c r="R23" s="676" t="s">
        <v>237</v>
      </c>
      <c r="S23" s="677"/>
      <c r="T23" s="678"/>
      <c r="U23" s="676" t="s">
        <v>898</v>
      </c>
      <c r="V23" s="677"/>
      <c r="W23" s="678"/>
      <c r="X23" s="675" t="s">
        <v>955</v>
      </c>
      <c r="Y23" s="22"/>
      <c r="AC23" s="21"/>
      <c r="AD23" s="21"/>
      <c r="AE23" s="21"/>
      <c r="AF23" s="21"/>
      <c r="AG23" s="21"/>
      <c r="AH23" s="21"/>
      <c r="AI23" s="21"/>
      <c r="AJ23" s="21"/>
      <c r="AK23" s="21"/>
      <c r="AL23" s="21"/>
      <c r="AM23" s="21"/>
      <c r="AN23" s="21"/>
      <c r="AO23" s="21"/>
      <c r="AP23" s="21"/>
      <c r="AQ23" s="21"/>
      <c r="AR23" s="21"/>
      <c r="AS23" s="21"/>
      <c r="AT23" s="21"/>
      <c r="AU23" s="21"/>
      <c r="AV23" s="21"/>
      <c r="AW23" s="21"/>
      <c r="AX23" s="21"/>
      <c r="AY23" s="21"/>
      <c r="AZ23" s="21"/>
      <c r="BA23" s="21"/>
      <c r="BB23" s="21"/>
      <c r="BC23" s="21"/>
      <c r="BD23" s="21"/>
      <c r="BE23" s="21"/>
      <c r="BF23" s="21"/>
      <c r="BG23" s="21"/>
      <c r="BH23" s="21"/>
      <c r="BI23" s="21"/>
      <c r="BJ23" s="21"/>
    </row>
    <row r="24" spans="2:62">
      <c r="B24" s="274" t="s">
        <v>238</v>
      </c>
      <c r="C24" s="432" t="s">
        <v>239</v>
      </c>
      <c r="D24" s="663"/>
      <c r="E24" s="663"/>
      <c r="F24" s="663"/>
      <c r="G24" s="663"/>
      <c r="H24" s="663"/>
      <c r="I24" s="663"/>
      <c r="J24" s="663"/>
      <c r="K24" s="663"/>
      <c r="L24" s="663"/>
      <c r="M24" s="663"/>
      <c r="N24" s="663"/>
      <c r="O24" s="663"/>
      <c r="P24" s="663"/>
      <c r="Q24" s="663"/>
      <c r="R24" s="663"/>
      <c r="S24" s="663"/>
      <c r="T24" s="663"/>
      <c r="U24" s="663"/>
      <c r="V24" s="663"/>
      <c r="W24" s="663"/>
      <c r="X24" s="469"/>
      <c r="AC24" s="21"/>
      <c r="AD24" s="21"/>
      <c r="AE24" s="21"/>
      <c r="AF24" s="21"/>
      <c r="AG24" s="21"/>
      <c r="AH24" s="21"/>
      <c r="AI24" s="21"/>
      <c r="AJ24" s="21"/>
      <c r="AK24" s="21"/>
      <c r="AL24" s="21"/>
      <c r="AM24" s="21"/>
      <c r="AN24" s="21"/>
      <c r="AO24" s="21"/>
      <c r="AP24" s="21"/>
      <c r="AQ24" s="21"/>
      <c r="AR24" s="21"/>
      <c r="AS24" s="21"/>
      <c r="AT24" s="21"/>
      <c r="AU24" s="21"/>
      <c r="AV24" s="21"/>
      <c r="AW24" s="21"/>
      <c r="AX24" s="21"/>
      <c r="AY24" s="21"/>
      <c r="AZ24" s="21"/>
      <c r="BA24" s="21"/>
      <c r="BB24" s="21"/>
      <c r="BC24" s="21"/>
      <c r="BD24" s="21"/>
      <c r="BE24" s="21"/>
      <c r="BF24" s="21"/>
      <c r="BG24" s="21"/>
      <c r="BH24" s="21"/>
      <c r="BI24" s="21"/>
      <c r="BJ24" s="21"/>
    </row>
    <row r="25" spans="2:62" ht="141" customHeight="1">
      <c r="B25" s="140">
        <v>1</v>
      </c>
      <c r="C25" s="413" t="str">
        <f>'MAPA DE RUTA PINAR'!G19</f>
        <v>Generar el cronograma del plan de digitalización de acuerdo con las necesidades identificadas en la matriz de Caracterización documental (Plan de mejoramiento, seguimiento y ruta de acción) y los acuerdos de servicio que se tienen con las dependencias.</v>
      </c>
      <c r="D25" s="234" t="s">
        <v>209</v>
      </c>
      <c r="E25" s="233">
        <v>45293</v>
      </c>
      <c r="F25" s="233">
        <v>45382</v>
      </c>
      <c r="G25" s="234" t="s">
        <v>240</v>
      </c>
      <c r="H25" s="234" t="s">
        <v>141</v>
      </c>
      <c r="I25" s="234" t="s">
        <v>241</v>
      </c>
      <c r="J25" s="309" t="s">
        <v>242</v>
      </c>
      <c r="K25" s="309" t="s">
        <v>243</v>
      </c>
      <c r="L25" s="309"/>
      <c r="M25" s="309"/>
      <c r="N25" s="309"/>
      <c r="O25" s="309"/>
      <c r="P25" s="309"/>
      <c r="Q25" s="309" t="s">
        <v>244</v>
      </c>
      <c r="R25" s="679" t="s">
        <v>245</v>
      </c>
      <c r="S25" s="680"/>
      <c r="T25" s="681"/>
      <c r="U25" s="679" t="s">
        <v>245</v>
      </c>
      <c r="V25" s="680"/>
      <c r="W25" s="681"/>
      <c r="X25" s="378" t="s">
        <v>245</v>
      </c>
      <c r="AC25" s="21"/>
      <c r="AD25" s="21"/>
      <c r="AE25" s="21"/>
      <c r="AF25" s="21"/>
      <c r="AG25" s="21"/>
      <c r="AH25" s="21"/>
      <c r="AI25" s="21"/>
      <c r="AJ25" s="21"/>
      <c r="AK25" s="21"/>
      <c r="AL25" s="21"/>
      <c r="AM25" s="21"/>
      <c r="AN25" s="21"/>
      <c r="AO25" s="21"/>
      <c r="AP25" s="21"/>
      <c r="AQ25" s="21"/>
      <c r="AR25" s="21"/>
      <c r="AS25" s="21"/>
      <c r="AT25" s="21"/>
      <c r="AU25" s="21"/>
      <c r="AV25" s="21"/>
      <c r="AW25" s="21"/>
      <c r="AX25" s="21"/>
      <c r="AY25" s="21"/>
      <c r="AZ25" s="21"/>
      <c r="BA25" s="21"/>
      <c r="BB25" s="21"/>
      <c r="BC25" s="21"/>
      <c r="BD25" s="21"/>
      <c r="BE25" s="21"/>
      <c r="BF25" s="21"/>
      <c r="BG25" s="21"/>
      <c r="BH25" s="21"/>
      <c r="BI25" s="21"/>
      <c r="BJ25" s="21"/>
    </row>
    <row r="26" spans="2:62" ht="210">
      <c r="B26" s="379">
        <v>2</v>
      </c>
      <c r="C26" s="413" t="str">
        <f>'MAPA DE RUTA PINAR'!G20</f>
        <v>Ejecutar el cronograma del plan de digitalización de acuerdo al programa de reprografia.</v>
      </c>
      <c r="D26" s="234" t="s">
        <v>209</v>
      </c>
      <c r="E26" s="233">
        <v>45293</v>
      </c>
      <c r="F26" s="323">
        <v>45657</v>
      </c>
      <c r="G26" s="234" t="s">
        <v>246</v>
      </c>
      <c r="H26" s="234" t="s">
        <v>231</v>
      </c>
      <c r="I26" s="234" t="s">
        <v>241</v>
      </c>
      <c r="J26" s="378" t="s">
        <v>247</v>
      </c>
      <c r="K26" s="378" t="s">
        <v>248</v>
      </c>
      <c r="L26" s="378"/>
      <c r="M26" s="378"/>
      <c r="N26" s="378"/>
      <c r="O26" s="378"/>
      <c r="P26" s="414"/>
      <c r="Q26" s="378" t="s">
        <v>249</v>
      </c>
      <c r="R26" s="514" t="s">
        <v>250</v>
      </c>
      <c r="S26" s="515"/>
      <c r="T26" s="516"/>
      <c r="U26" s="514" t="s">
        <v>899</v>
      </c>
      <c r="V26" s="515"/>
      <c r="W26" s="516"/>
      <c r="X26" s="7" t="s">
        <v>956</v>
      </c>
      <c r="AC26" s="21"/>
      <c r="AD26" s="21"/>
      <c r="AE26" s="21"/>
      <c r="AF26" s="21"/>
      <c r="AG26" s="21"/>
      <c r="AH26" s="21"/>
      <c r="AI26" s="21"/>
      <c r="AJ26" s="21"/>
      <c r="AK26" s="21"/>
      <c r="AL26" s="21"/>
      <c r="AM26" s="21"/>
      <c r="AN26" s="21"/>
      <c r="AO26" s="21"/>
      <c r="AP26" s="21"/>
      <c r="AQ26" s="21"/>
      <c r="AR26" s="21"/>
      <c r="AS26" s="21"/>
      <c r="AT26" s="21"/>
      <c r="AU26" s="21"/>
      <c r="AV26" s="21"/>
      <c r="AW26" s="21"/>
      <c r="AX26" s="21"/>
      <c r="AY26" s="21"/>
      <c r="AZ26" s="21"/>
      <c r="BA26" s="21"/>
      <c r="BB26" s="21"/>
      <c r="BC26" s="21"/>
      <c r="BD26" s="21"/>
      <c r="BE26" s="21"/>
      <c r="BF26" s="21"/>
      <c r="BG26" s="21"/>
      <c r="BH26" s="21"/>
      <c r="BI26" s="21"/>
      <c r="BJ26" s="21"/>
    </row>
    <row r="27" spans="2:62" ht="135">
      <c r="B27" s="379">
        <v>3</v>
      </c>
      <c r="C27" s="413" t="str">
        <f>'MAPA DE RUTA PINAR'!G21</f>
        <v>Indexar las imágenes en el SGDEA</v>
      </c>
      <c r="D27" s="234" t="s">
        <v>209</v>
      </c>
      <c r="E27" s="233">
        <v>45293</v>
      </c>
      <c r="F27" s="315">
        <v>45657</v>
      </c>
      <c r="G27" s="234" t="s">
        <v>251</v>
      </c>
      <c r="H27" s="234" t="s">
        <v>141</v>
      </c>
      <c r="I27" s="234" t="s">
        <v>241</v>
      </c>
      <c r="J27" s="7" t="s">
        <v>252</v>
      </c>
      <c r="K27" s="7" t="s">
        <v>253</v>
      </c>
      <c r="L27" s="7"/>
      <c r="M27" s="411"/>
      <c r="N27" s="378"/>
      <c r="O27" s="7"/>
      <c r="P27" s="407"/>
      <c r="Q27" s="7" t="s">
        <v>254</v>
      </c>
      <c r="R27" s="517" t="s">
        <v>255</v>
      </c>
      <c r="S27" s="518"/>
      <c r="T27" s="519"/>
      <c r="U27" s="517" t="s">
        <v>900</v>
      </c>
      <c r="V27" s="518"/>
      <c r="W27" s="519"/>
      <c r="X27" s="7" t="s">
        <v>957</v>
      </c>
      <c r="AC27" s="21"/>
      <c r="AD27" s="21"/>
      <c r="AE27" s="21"/>
      <c r="AF27" s="21"/>
      <c r="AG27" s="21"/>
      <c r="AH27" s="21"/>
      <c r="AI27" s="21"/>
      <c r="AJ27" s="21"/>
      <c r="AK27" s="21"/>
      <c r="AL27" s="21"/>
      <c r="AM27" s="21"/>
      <c r="AN27" s="21"/>
      <c r="AO27" s="21"/>
      <c r="AP27" s="21"/>
      <c r="AQ27" s="21"/>
      <c r="AR27" s="21"/>
      <c r="AS27" s="21"/>
      <c r="AT27" s="21"/>
      <c r="AU27" s="21"/>
      <c r="AV27" s="21"/>
      <c r="AW27" s="21"/>
      <c r="AX27" s="21"/>
      <c r="AY27" s="21"/>
      <c r="AZ27" s="21"/>
      <c r="BA27" s="21"/>
      <c r="BB27" s="21"/>
      <c r="BC27" s="21"/>
      <c r="BD27" s="21"/>
      <c r="BE27" s="21"/>
      <c r="BF27" s="21"/>
      <c r="BG27" s="21"/>
      <c r="BH27" s="21"/>
      <c r="BI27" s="21"/>
      <c r="BJ27" s="21"/>
    </row>
    <row r="28" spans="2:62" ht="97.5" customHeight="1">
      <c r="B28" s="379">
        <v>4</v>
      </c>
      <c r="C28" s="413" t="str">
        <f>'MAPA DE RUTA PINAR'!G22</f>
        <v>Realizar control de calidad de las imágenes digitalizadas que se cargan en el SGDEA</v>
      </c>
      <c r="D28" s="234" t="s">
        <v>209</v>
      </c>
      <c r="E28" s="233">
        <v>45293</v>
      </c>
      <c r="F28" s="315">
        <v>45657</v>
      </c>
      <c r="G28" s="234" t="s">
        <v>256</v>
      </c>
      <c r="H28" s="234" t="s">
        <v>141</v>
      </c>
      <c r="I28" s="234" t="s">
        <v>241</v>
      </c>
      <c r="J28" s="378" t="s">
        <v>257</v>
      </c>
      <c r="K28" s="378" t="s">
        <v>258</v>
      </c>
      <c r="L28" s="7"/>
      <c r="M28" s="411"/>
      <c r="N28" s="378"/>
      <c r="O28" s="415"/>
      <c r="P28" s="415"/>
      <c r="Q28" s="378" t="s">
        <v>259</v>
      </c>
      <c r="R28" s="517" t="s">
        <v>260</v>
      </c>
      <c r="S28" s="518"/>
      <c r="T28" s="519"/>
      <c r="U28" s="517" t="s">
        <v>901</v>
      </c>
      <c r="V28" s="518"/>
      <c r="W28" s="519"/>
      <c r="X28" s="7" t="s">
        <v>958</v>
      </c>
      <c r="AC28" s="21"/>
      <c r="AD28" s="21"/>
      <c r="AE28" s="21"/>
      <c r="AF28" s="21"/>
      <c r="AG28" s="21"/>
      <c r="AH28" s="21"/>
      <c r="AI28" s="21"/>
      <c r="AJ28" s="21"/>
      <c r="AK28" s="21"/>
      <c r="AL28" s="21"/>
      <c r="AM28" s="21"/>
      <c r="AN28" s="21"/>
      <c r="AO28" s="21"/>
      <c r="AP28" s="21"/>
      <c r="AQ28" s="21"/>
      <c r="AR28" s="21"/>
      <c r="AS28" s="21"/>
      <c r="AT28" s="21"/>
      <c r="AU28" s="21"/>
      <c r="AV28" s="21"/>
      <c r="AW28" s="21"/>
      <c r="AX28" s="21"/>
      <c r="AY28" s="21"/>
      <c r="AZ28" s="21"/>
      <c r="BA28" s="21"/>
      <c r="BB28" s="21"/>
      <c r="BC28" s="21"/>
      <c r="BD28" s="21"/>
      <c r="BE28" s="21"/>
      <c r="BF28" s="21"/>
      <c r="BG28" s="21"/>
      <c r="BH28" s="21"/>
      <c r="BI28" s="21"/>
      <c r="BJ28" s="21"/>
    </row>
    <row r="29" spans="2:62" ht="120">
      <c r="B29" s="140">
        <v>5</v>
      </c>
      <c r="C29" s="321" t="str">
        <f>'MAPA DE RUTA PINAR'!G24</f>
        <v>Identificar los registros del SGDEA que deben ser trasladados al periodo correspondiente de TRD</v>
      </c>
      <c r="D29" s="459" t="s">
        <v>173</v>
      </c>
      <c r="E29" s="323">
        <v>44928</v>
      </c>
      <c r="F29" s="323">
        <v>45198</v>
      </c>
      <c r="G29" s="322" t="s">
        <v>261</v>
      </c>
      <c r="H29" s="322" t="s">
        <v>141</v>
      </c>
      <c r="I29" s="322" t="s">
        <v>262</v>
      </c>
      <c r="J29" s="378" t="s">
        <v>263</v>
      </c>
      <c r="K29" s="378" t="s">
        <v>264</v>
      </c>
      <c r="L29" s="416"/>
      <c r="M29" s="417"/>
      <c r="N29" s="418"/>
      <c r="O29" s="419"/>
      <c r="P29" s="420"/>
      <c r="Q29" s="378" t="s">
        <v>265</v>
      </c>
      <c r="R29" s="517" t="s">
        <v>266</v>
      </c>
      <c r="S29" s="518"/>
      <c r="T29" s="519"/>
      <c r="U29" s="517" t="s">
        <v>902</v>
      </c>
      <c r="V29" s="518"/>
      <c r="W29" s="519"/>
      <c r="X29" s="7" t="s">
        <v>959</v>
      </c>
      <c r="AC29" s="21"/>
      <c r="AD29" s="21"/>
      <c r="AE29" s="21"/>
      <c r="AF29" s="21"/>
      <c r="AG29" s="21"/>
      <c r="AH29" s="21"/>
      <c r="AI29" s="21"/>
      <c r="AJ29" s="21"/>
      <c r="AK29" s="21"/>
      <c r="AL29" s="21"/>
      <c r="AM29" s="21"/>
      <c r="AN29" s="21"/>
      <c r="AO29" s="21"/>
      <c r="AP29" s="21"/>
      <c r="AQ29" s="21"/>
      <c r="AR29" s="21"/>
      <c r="AS29" s="21"/>
      <c r="AT29" s="21"/>
      <c r="AU29" s="21"/>
      <c r="AV29" s="21"/>
      <c r="AW29" s="21"/>
      <c r="AX29" s="21"/>
      <c r="AY29" s="21"/>
      <c r="AZ29" s="21"/>
      <c r="BA29" s="21"/>
      <c r="BB29" s="21"/>
      <c r="BC29" s="21"/>
      <c r="BD29" s="21"/>
      <c r="BE29" s="21"/>
      <c r="BF29" s="21"/>
      <c r="BG29" s="21"/>
      <c r="BH29" s="21"/>
      <c r="BI29" s="21"/>
      <c r="BJ29" s="21"/>
    </row>
    <row r="30" spans="2:62" ht="45">
      <c r="B30" s="140">
        <v>6</v>
      </c>
      <c r="C30" s="324" t="str">
        <f>'MAPA DE RUTA PINAR'!G25</f>
        <v>Generar el reporte de registros a trasladar y solicitar el movimiento al líder funcional de WCC</v>
      </c>
      <c r="D30" s="460" t="s">
        <v>173</v>
      </c>
      <c r="E30" s="326">
        <v>44943</v>
      </c>
      <c r="F30" s="326">
        <v>45198</v>
      </c>
      <c r="G30" s="325" t="s">
        <v>267</v>
      </c>
      <c r="H30" s="325" t="s">
        <v>141</v>
      </c>
      <c r="I30" s="325" t="s">
        <v>268</v>
      </c>
      <c r="J30" s="411" t="s">
        <v>269</v>
      </c>
      <c r="K30" s="411" t="s">
        <v>270</v>
      </c>
      <c r="L30" s="421"/>
      <c r="M30" s="419"/>
      <c r="N30" s="419"/>
      <c r="O30" s="419"/>
      <c r="P30" s="421"/>
      <c r="Q30" s="411" t="s">
        <v>271</v>
      </c>
      <c r="R30" s="676" t="s">
        <v>266</v>
      </c>
      <c r="S30" s="677"/>
      <c r="T30" s="678"/>
      <c r="U30" s="676" t="s">
        <v>902</v>
      </c>
      <c r="V30" s="677"/>
      <c r="W30" s="678"/>
      <c r="X30" s="675" t="s">
        <v>960</v>
      </c>
      <c r="AC30" s="21"/>
      <c r="AD30" s="21"/>
      <c r="AE30" s="21"/>
      <c r="AF30" s="21"/>
      <c r="AG30" s="21"/>
      <c r="AH30" s="21"/>
      <c r="AI30" s="21"/>
      <c r="AJ30" s="21"/>
      <c r="AK30" s="21"/>
      <c r="AL30" s="21"/>
      <c r="AM30" s="21"/>
      <c r="AN30" s="21"/>
      <c r="AO30" s="21"/>
      <c r="AP30" s="21"/>
      <c r="AQ30" s="21"/>
      <c r="AR30" s="21"/>
      <c r="AS30" s="21"/>
      <c r="AT30" s="21"/>
      <c r="AU30" s="21"/>
      <c r="AV30" s="21"/>
      <c r="AW30" s="21"/>
      <c r="AX30" s="21"/>
      <c r="AY30" s="21"/>
      <c r="AZ30" s="21"/>
      <c r="BA30" s="21"/>
      <c r="BB30" s="21"/>
      <c r="BC30" s="21"/>
      <c r="BD30" s="21"/>
      <c r="BE30" s="21"/>
      <c r="BF30" s="21"/>
      <c r="BG30" s="21"/>
      <c r="BH30" s="21"/>
      <c r="BI30" s="21"/>
      <c r="BJ30" s="21"/>
    </row>
    <row r="31" spans="2:62">
      <c r="B31" s="408" t="s">
        <v>272</v>
      </c>
      <c r="C31" s="432" t="s">
        <v>1004</v>
      </c>
      <c r="D31" s="663"/>
      <c r="E31" s="663"/>
      <c r="F31" s="663"/>
      <c r="G31" s="663"/>
      <c r="H31" s="663"/>
      <c r="I31" s="663"/>
      <c r="J31" s="663"/>
      <c r="K31" s="663"/>
      <c r="L31" s="663"/>
      <c r="M31" s="663"/>
      <c r="N31" s="663"/>
      <c r="O31" s="663"/>
      <c r="P31" s="663"/>
      <c r="Q31" s="663"/>
      <c r="R31" s="663"/>
      <c r="S31" s="663"/>
      <c r="T31" s="663"/>
      <c r="U31" s="663"/>
      <c r="V31" s="663"/>
      <c r="W31" s="663"/>
      <c r="X31" s="657"/>
      <c r="AC31" s="21"/>
      <c r="AD31" s="21"/>
      <c r="AE31" s="21"/>
      <c r="AF31" s="21"/>
      <c r="AG31" s="21"/>
      <c r="AH31" s="21"/>
      <c r="AI31" s="21"/>
      <c r="AJ31" s="21"/>
      <c r="AK31" s="21"/>
      <c r="AL31" s="21"/>
      <c r="AM31" s="21"/>
      <c r="AN31" s="21"/>
      <c r="AO31" s="21"/>
      <c r="AP31" s="21"/>
      <c r="AQ31" s="21"/>
      <c r="AR31" s="21"/>
      <c r="AS31" s="21"/>
      <c r="AT31" s="21"/>
      <c r="AU31" s="21"/>
      <c r="AV31" s="21"/>
      <c r="AW31" s="21"/>
      <c r="AX31" s="21"/>
      <c r="AY31" s="21"/>
      <c r="AZ31" s="21"/>
      <c r="BA31" s="21"/>
      <c r="BB31" s="21"/>
      <c r="BC31" s="21"/>
      <c r="BD31" s="21"/>
      <c r="BE31" s="21"/>
      <c r="BF31" s="21"/>
      <c r="BG31" s="21"/>
      <c r="BH31" s="21"/>
      <c r="BI31" s="21"/>
      <c r="BJ31" s="21"/>
    </row>
    <row r="32" spans="2:62" ht="176.25" customHeight="1">
      <c r="B32" s="379">
        <v>1</v>
      </c>
      <c r="C32" s="413" t="str">
        <f>'MAPA DE RUTA PINAR'!G26</f>
        <v>Revisión del concepto técnico TRD Decreto 834 de 2018, emitido por el equipo evaluador del Archivo de Bogotá</v>
      </c>
      <c r="D32" s="234" t="s">
        <v>173</v>
      </c>
      <c r="E32" s="233">
        <v>45293</v>
      </c>
      <c r="F32" s="233">
        <v>45473</v>
      </c>
      <c r="G32" s="234" t="s">
        <v>273</v>
      </c>
      <c r="H32" s="234" t="s">
        <v>141</v>
      </c>
      <c r="I32" s="234" t="s">
        <v>274</v>
      </c>
      <c r="J32" s="309" t="s">
        <v>275</v>
      </c>
      <c r="K32" s="309" t="s">
        <v>276</v>
      </c>
      <c r="L32" s="309" t="s">
        <v>275</v>
      </c>
      <c r="M32" s="309" t="s">
        <v>275</v>
      </c>
      <c r="N32" s="309" t="s">
        <v>275</v>
      </c>
      <c r="O32" s="309" t="s">
        <v>275</v>
      </c>
      <c r="P32" s="309" t="s">
        <v>275</v>
      </c>
      <c r="Q32" s="309" t="s">
        <v>277</v>
      </c>
      <c r="R32" s="682" t="s">
        <v>278</v>
      </c>
      <c r="S32" s="683"/>
      <c r="T32" s="684"/>
      <c r="U32" s="682" t="s">
        <v>903</v>
      </c>
      <c r="V32" s="683"/>
      <c r="W32" s="684"/>
      <c r="X32" s="378" t="s">
        <v>1005</v>
      </c>
      <c r="AC32" s="21"/>
      <c r="AD32" s="21"/>
      <c r="AE32" s="21"/>
      <c r="AF32" s="21"/>
      <c r="AG32" s="21"/>
      <c r="AH32" s="21"/>
      <c r="AI32" s="21"/>
      <c r="AJ32" s="21"/>
      <c r="AK32" s="21"/>
      <c r="AL32" s="21"/>
      <c r="AM32" s="21"/>
      <c r="AN32" s="21"/>
      <c r="AO32" s="21"/>
      <c r="AP32" s="21"/>
      <c r="AQ32" s="21"/>
      <c r="AR32" s="21"/>
      <c r="AS32" s="21"/>
      <c r="AT32" s="21"/>
      <c r="AU32" s="21"/>
      <c r="AV32" s="21"/>
      <c r="AW32" s="21"/>
      <c r="AX32" s="21"/>
      <c r="AY32" s="21"/>
      <c r="AZ32" s="21"/>
      <c r="BA32" s="21"/>
      <c r="BB32" s="21"/>
      <c r="BC32" s="21"/>
      <c r="BD32" s="21"/>
      <c r="BE32" s="21"/>
      <c r="BF32" s="21"/>
      <c r="BG32" s="21"/>
      <c r="BH32" s="21"/>
      <c r="BI32" s="21"/>
      <c r="BJ32" s="21"/>
    </row>
    <row r="33" spans="1:62" ht="106.5" customHeight="1">
      <c r="B33" s="140">
        <v>2</v>
      </c>
      <c r="C33" s="413" t="str">
        <f>'MAPA DE RUTA PINAR'!G27</f>
        <v>Implementar TRD decreto 834 de 2018</v>
      </c>
      <c r="D33" s="234" t="s">
        <v>279</v>
      </c>
      <c r="E33" s="233">
        <v>45352</v>
      </c>
      <c r="F33" s="323">
        <v>45657</v>
      </c>
      <c r="G33" s="234" t="s">
        <v>280</v>
      </c>
      <c r="H33" s="234" t="s">
        <v>141</v>
      </c>
      <c r="I33" s="234" t="s">
        <v>281</v>
      </c>
      <c r="J33" s="422" t="s">
        <v>282</v>
      </c>
      <c r="K33" s="422" t="s">
        <v>283</v>
      </c>
      <c r="L33" s="309"/>
      <c r="M33" s="309"/>
      <c r="N33" s="309"/>
      <c r="O33" s="309"/>
      <c r="P33" s="309"/>
      <c r="Q33" s="309" t="s">
        <v>284</v>
      </c>
      <c r="R33" s="523" t="s">
        <v>285</v>
      </c>
      <c r="S33" s="524"/>
      <c r="T33" s="525"/>
      <c r="U33" s="523" t="s">
        <v>285</v>
      </c>
      <c r="V33" s="524"/>
      <c r="W33" s="525"/>
      <c r="X33" s="7" t="s">
        <v>961</v>
      </c>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21"/>
    </row>
    <row r="34" spans="1:62" ht="69" customHeight="1">
      <c r="B34" s="140">
        <v>3</v>
      </c>
      <c r="C34" s="413" t="str">
        <f>+'MAPA DE RUTA PINAR'!G28</f>
        <v>Elaborar cronograma de actualización de mesas de trabajo de actualizacion de TRD en el marco de mapa de procesos</v>
      </c>
      <c r="D34" s="234" t="s">
        <v>173</v>
      </c>
      <c r="E34" s="233">
        <v>45292</v>
      </c>
      <c r="F34" s="233">
        <v>45382</v>
      </c>
      <c r="G34" s="234" t="s">
        <v>286</v>
      </c>
      <c r="H34" s="234" t="s">
        <v>141</v>
      </c>
      <c r="I34" s="234" t="s">
        <v>274</v>
      </c>
      <c r="J34" s="339" t="s">
        <v>287</v>
      </c>
      <c r="K34" s="339" t="s">
        <v>288</v>
      </c>
      <c r="L34" s="416"/>
      <c r="M34" s="418"/>
      <c r="N34" s="418"/>
      <c r="O34" s="416"/>
      <c r="P34" s="416"/>
      <c r="Q34" s="7" t="s">
        <v>289</v>
      </c>
      <c r="R34" s="517" t="s">
        <v>290</v>
      </c>
      <c r="S34" s="518"/>
      <c r="T34" s="519"/>
      <c r="U34" s="517" t="s">
        <v>904</v>
      </c>
      <c r="V34" s="518"/>
      <c r="W34" s="519"/>
      <c r="X34" s="7" t="s">
        <v>962</v>
      </c>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row>
    <row r="35" spans="1:62" ht="90.75" customHeight="1">
      <c r="B35" s="379">
        <v>4</v>
      </c>
      <c r="C35" s="413" t="str">
        <f>'MAPA DE RUTA PINAR'!G29</f>
        <v>Ejecutar el cronograma de mesas de trabajo de actualización de TRD en el marco de la actualización del mapa de procesos</v>
      </c>
      <c r="D35" s="234" t="s">
        <v>291</v>
      </c>
      <c r="E35" s="233">
        <v>45383</v>
      </c>
      <c r="F35" s="233">
        <v>45657</v>
      </c>
      <c r="G35" s="234" t="s">
        <v>292</v>
      </c>
      <c r="H35" s="234" t="s">
        <v>141</v>
      </c>
      <c r="I35" s="234" t="s">
        <v>293</v>
      </c>
      <c r="J35" s="339" t="s">
        <v>282</v>
      </c>
      <c r="K35" s="339" t="s">
        <v>294</v>
      </c>
      <c r="L35" s="416"/>
      <c r="M35" s="418"/>
      <c r="N35" s="418"/>
      <c r="O35" s="416"/>
      <c r="P35" s="416"/>
      <c r="Q35" s="7" t="s">
        <v>295</v>
      </c>
      <c r="R35" s="520" t="s">
        <v>296</v>
      </c>
      <c r="S35" s="521"/>
      <c r="T35" s="522"/>
      <c r="U35" s="520" t="s">
        <v>905</v>
      </c>
      <c r="V35" s="521"/>
      <c r="W35" s="522"/>
      <c r="X35" s="7" t="s">
        <v>963</v>
      </c>
      <c r="AC35" s="21"/>
      <c r="AD35" s="21"/>
      <c r="AE35" s="21"/>
      <c r="AF35" s="21"/>
      <c r="AG35" s="21"/>
      <c r="AH35" s="21"/>
      <c r="AI35" s="21"/>
      <c r="AJ35" s="21"/>
      <c r="AK35" s="21"/>
      <c r="AL35" s="21"/>
      <c r="AM35" s="21"/>
      <c r="AN35" s="21"/>
      <c r="AO35" s="21"/>
      <c r="AP35" s="21"/>
      <c r="AQ35" s="21"/>
      <c r="AR35" s="21"/>
      <c r="AS35" s="21"/>
      <c r="AT35" s="21"/>
      <c r="AU35" s="21"/>
      <c r="AV35" s="21"/>
      <c r="AW35" s="21"/>
      <c r="AX35" s="21"/>
      <c r="AY35" s="21"/>
      <c r="AZ35" s="21"/>
      <c r="BA35" s="21"/>
      <c r="BB35" s="21"/>
      <c r="BC35" s="21"/>
      <c r="BD35" s="21"/>
      <c r="BE35" s="21"/>
      <c r="BF35" s="21"/>
      <c r="BG35" s="21"/>
      <c r="BH35" s="21"/>
      <c r="BI35" s="21"/>
      <c r="BJ35" s="21"/>
    </row>
    <row r="36" spans="1:62" ht="117.75" customHeight="1">
      <c r="B36" s="379">
        <v>5</v>
      </c>
      <c r="C36" s="413" t="str">
        <f>'MAPA DE RUTA PINAR'!G30</f>
        <v>Actualizar TRD, Cuadro de Clasificación Documental, Fichas de valoración, Cuadros de Caracterización y memoria descriptiva</v>
      </c>
      <c r="D36" s="234" t="s">
        <v>173</v>
      </c>
      <c r="E36" s="233">
        <v>45383</v>
      </c>
      <c r="F36" s="233">
        <v>45657</v>
      </c>
      <c r="G36" s="234" t="s">
        <v>297</v>
      </c>
      <c r="H36" s="234" t="s">
        <v>141</v>
      </c>
      <c r="I36" s="234" t="s">
        <v>298</v>
      </c>
      <c r="J36" s="339" t="s">
        <v>282</v>
      </c>
      <c r="K36" s="339" t="s">
        <v>299</v>
      </c>
      <c r="L36" s="416"/>
      <c r="M36" s="418"/>
      <c r="N36" s="418"/>
      <c r="O36" s="416"/>
      <c r="P36" s="416"/>
      <c r="Q36" s="7" t="s">
        <v>300</v>
      </c>
      <c r="R36" s="520" t="s">
        <v>301</v>
      </c>
      <c r="S36" s="521"/>
      <c r="T36" s="522"/>
      <c r="U36" s="520" t="s">
        <v>906</v>
      </c>
      <c r="V36" s="521"/>
      <c r="W36" s="522"/>
      <c r="X36" s="7" t="s">
        <v>964</v>
      </c>
      <c r="AC36" s="21"/>
      <c r="AD36" s="21"/>
      <c r="AE36" s="21"/>
      <c r="AF36" s="21"/>
      <c r="AG36" s="21"/>
      <c r="AH36" s="21"/>
      <c r="AI36" s="21"/>
      <c r="AJ36" s="21"/>
      <c r="AK36" s="21"/>
      <c r="AL36" s="21"/>
      <c r="AM36" s="21"/>
      <c r="AN36" s="21"/>
      <c r="AO36" s="21"/>
      <c r="AP36" s="21"/>
      <c r="AQ36" s="21"/>
      <c r="AR36" s="21"/>
      <c r="AS36" s="21"/>
      <c r="AT36" s="21"/>
      <c r="AU36" s="21"/>
      <c r="AV36" s="21"/>
      <c r="AW36" s="21"/>
      <c r="AX36" s="21"/>
      <c r="AY36" s="21"/>
      <c r="AZ36" s="21"/>
      <c r="BA36" s="21"/>
      <c r="BB36" s="21"/>
      <c r="BC36" s="21"/>
      <c r="BD36" s="21"/>
      <c r="BE36" s="21"/>
      <c r="BF36" s="21"/>
      <c r="BG36" s="21"/>
      <c r="BH36" s="21"/>
      <c r="BI36" s="21"/>
      <c r="BJ36" s="21"/>
    </row>
    <row r="37" spans="1:62" ht="72.75" customHeight="1">
      <c r="B37" s="140">
        <v>6</v>
      </c>
      <c r="C37" s="413" t="str">
        <f>'MAPA DE RUTA PINAR'!G31</f>
        <v>Presentación y aprobación en Comité Institucional de Gestión y Desempeño</v>
      </c>
      <c r="D37" s="234" t="s">
        <v>302</v>
      </c>
      <c r="E37" s="233">
        <v>45383</v>
      </c>
      <c r="F37" s="233">
        <v>45657</v>
      </c>
      <c r="G37" s="234" t="s">
        <v>303</v>
      </c>
      <c r="H37" s="234" t="s">
        <v>141</v>
      </c>
      <c r="I37" s="234" t="s">
        <v>304</v>
      </c>
      <c r="J37" s="339" t="s">
        <v>282</v>
      </c>
      <c r="K37" s="339" t="s">
        <v>283</v>
      </c>
      <c r="L37" s="7"/>
      <c r="M37" s="378"/>
      <c r="N37" s="378"/>
      <c r="O37" s="7"/>
      <c r="P37" s="7"/>
      <c r="Q37" s="7" t="s">
        <v>284</v>
      </c>
      <c r="R37" s="520" t="s">
        <v>305</v>
      </c>
      <c r="S37" s="521"/>
      <c r="T37" s="522"/>
      <c r="U37" s="520" t="s">
        <v>305</v>
      </c>
      <c r="V37" s="521"/>
      <c r="W37" s="522"/>
      <c r="X37" s="7" t="s">
        <v>965</v>
      </c>
      <c r="AC37" s="21"/>
      <c r="AD37" s="21"/>
      <c r="AE37" s="21"/>
      <c r="AF37" s="21"/>
      <c r="AG37" s="21"/>
      <c r="AH37" s="21"/>
      <c r="AI37" s="21"/>
      <c r="AJ37" s="21"/>
      <c r="AK37" s="21"/>
      <c r="AL37" s="21"/>
      <c r="AM37" s="21"/>
      <c r="AN37" s="21"/>
      <c r="AO37" s="21"/>
      <c r="AP37" s="21"/>
      <c r="AQ37" s="21"/>
      <c r="AR37" s="21"/>
      <c r="AS37" s="21"/>
      <c r="AT37" s="21"/>
      <c r="AU37" s="21"/>
      <c r="AV37" s="21"/>
      <c r="AW37" s="21"/>
      <c r="AX37" s="21"/>
      <c r="AY37" s="21"/>
      <c r="AZ37" s="21"/>
      <c r="BA37" s="21"/>
      <c r="BB37" s="21"/>
      <c r="BC37" s="21"/>
      <c r="BD37" s="21"/>
      <c r="BE37" s="21"/>
      <c r="BF37" s="21"/>
      <c r="BG37" s="21"/>
      <c r="BH37" s="21"/>
      <c r="BI37" s="21"/>
      <c r="BJ37" s="21"/>
    </row>
    <row r="38" spans="1:62" ht="75" customHeight="1">
      <c r="B38" s="140">
        <v>7</v>
      </c>
      <c r="C38" s="413" t="str">
        <f>'MAPA DE RUTA PINAR'!G32</f>
        <v>Preparación y envío de TRD al Archivo de Bogotá</v>
      </c>
      <c r="D38" s="234" t="s">
        <v>173</v>
      </c>
      <c r="E38" s="233">
        <v>45383</v>
      </c>
      <c r="F38" s="315">
        <v>45657</v>
      </c>
      <c r="G38" s="234" t="s">
        <v>306</v>
      </c>
      <c r="H38" s="234" t="s">
        <v>141</v>
      </c>
      <c r="I38" s="234" t="s">
        <v>274</v>
      </c>
      <c r="J38" s="339" t="s">
        <v>282</v>
      </c>
      <c r="K38" s="339" t="s">
        <v>283</v>
      </c>
      <c r="L38" s="7"/>
      <c r="M38" s="378"/>
      <c r="N38" s="378"/>
      <c r="O38" s="7"/>
      <c r="P38" s="7"/>
      <c r="Q38" s="7" t="s">
        <v>284</v>
      </c>
      <c r="R38" s="520" t="s">
        <v>305</v>
      </c>
      <c r="S38" s="521"/>
      <c r="T38" s="522"/>
      <c r="U38" s="520" t="s">
        <v>305</v>
      </c>
      <c r="V38" s="521"/>
      <c r="W38" s="522"/>
      <c r="X38" s="7" t="s">
        <v>966</v>
      </c>
      <c r="AC38" s="21"/>
      <c r="AD38" s="21"/>
      <c r="AE38" s="21"/>
      <c r="AF38" s="21"/>
      <c r="AG38" s="21"/>
      <c r="AH38" s="21"/>
      <c r="AI38" s="21"/>
      <c r="AJ38" s="21"/>
      <c r="AK38" s="21"/>
      <c r="AL38" s="21"/>
      <c r="AM38" s="21"/>
      <c r="AN38" s="21"/>
      <c r="AO38" s="21"/>
      <c r="AP38" s="21"/>
      <c r="AQ38" s="21"/>
      <c r="AR38" s="21"/>
      <c r="AS38" s="21"/>
      <c r="AT38" s="21"/>
      <c r="AU38" s="21"/>
      <c r="AV38" s="21"/>
      <c r="AW38" s="21"/>
      <c r="AX38" s="21"/>
      <c r="AY38" s="21"/>
      <c r="AZ38" s="21"/>
      <c r="BA38" s="21"/>
      <c r="BB38" s="21"/>
      <c r="BC38" s="21"/>
      <c r="BD38" s="21"/>
      <c r="BE38" s="21"/>
      <c r="BF38" s="21"/>
      <c r="BG38" s="21"/>
      <c r="BH38" s="21"/>
      <c r="BI38" s="21"/>
      <c r="BJ38" s="21"/>
    </row>
    <row r="39" spans="1:62" ht="45" hidden="1" customHeight="1">
      <c r="B39" s="140">
        <v>7</v>
      </c>
      <c r="C39" s="412" t="str">
        <f>'MAPA DE RUTA PINAR'!G33</f>
        <v>Revisión del concepto técnico del equipo evaluador del Archivo de Bogotá</v>
      </c>
      <c r="D39" s="148" t="s">
        <v>173</v>
      </c>
      <c r="E39" s="237">
        <v>45383</v>
      </c>
      <c r="F39" s="237">
        <v>45471</v>
      </c>
      <c r="G39" s="148" t="s">
        <v>273</v>
      </c>
      <c r="H39" s="148" t="s">
        <v>141</v>
      </c>
      <c r="I39" s="148" t="s">
        <v>274</v>
      </c>
      <c r="J39" s="238" t="s">
        <v>176</v>
      </c>
      <c r="K39" s="238" t="s">
        <v>222</v>
      </c>
      <c r="L39" s="244" t="s">
        <v>223</v>
      </c>
      <c r="M39" s="258" t="s">
        <v>307</v>
      </c>
      <c r="N39" s="258" t="s">
        <v>308</v>
      </c>
      <c r="O39" s="244" t="s">
        <v>309</v>
      </c>
      <c r="P39" s="244" t="s">
        <v>310</v>
      </c>
      <c r="Q39" s="244" t="s">
        <v>311</v>
      </c>
      <c r="R39" s="526" t="s">
        <v>305</v>
      </c>
      <c r="S39" s="527"/>
      <c r="T39" s="528"/>
      <c r="AC39" s="21"/>
      <c r="AD39" s="21"/>
      <c r="AE39" s="21"/>
      <c r="AF39" s="21"/>
      <c r="AG39" s="21"/>
      <c r="AH39" s="21"/>
      <c r="AI39" s="21"/>
      <c r="AJ39" s="21"/>
      <c r="AK39" s="21"/>
      <c r="AL39" s="21"/>
      <c r="AM39" s="21"/>
      <c r="AN39" s="21"/>
      <c r="AO39" s="21"/>
      <c r="AP39" s="21"/>
      <c r="AQ39" s="21"/>
      <c r="AR39" s="21"/>
      <c r="AS39" s="21"/>
      <c r="AT39" s="21"/>
      <c r="AU39" s="21"/>
      <c r="AV39" s="21"/>
      <c r="AW39" s="21"/>
      <c r="AX39" s="21"/>
      <c r="AY39" s="21"/>
      <c r="AZ39" s="21"/>
      <c r="BA39" s="21"/>
      <c r="BB39" s="21"/>
      <c r="BC39" s="21"/>
      <c r="BD39" s="21"/>
      <c r="BE39" s="21"/>
      <c r="BF39" s="21"/>
      <c r="BG39" s="21"/>
      <c r="BH39" s="21"/>
      <c r="BI39" s="21"/>
      <c r="BJ39" s="21"/>
    </row>
    <row r="40" spans="1:62" ht="45" hidden="1">
      <c r="B40" s="140">
        <v>8</v>
      </c>
      <c r="C40" s="412" t="str">
        <f>'MAPA DE RUTA PINAR'!G34</f>
        <v>Implementar TRD</v>
      </c>
      <c r="D40" s="148" t="s">
        <v>279</v>
      </c>
      <c r="E40" s="237">
        <v>45537</v>
      </c>
      <c r="F40" s="237">
        <v>45657</v>
      </c>
      <c r="G40" s="148" t="s">
        <v>312</v>
      </c>
      <c r="H40" s="148" t="s">
        <v>141</v>
      </c>
      <c r="I40" s="148" t="s">
        <v>281</v>
      </c>
      <c r="J40" s="238" t="s">
        <v>176</v>
      </c>
      <c r="K40" s="238" t="s">
        <v>222</v>
      </c>
      <c r="L40" s="244" t="s">
        <v>223</v>
      </c>
      <c r="M40" s="258" t="s">
        <v>307</v>
      </c>
      <c r="N40" s="258" t="s">
        <v>308</v>
      </c>
      <c r="O40" s="244" t="s">
        <v>309</v>
      </c>
      <c r="P40" s="244" t="s">
        <v>310</v>
      </c>
      <c r="Q40" s="244" t="s">
        <v>311</v>
      </c>
      <c r="R40" s="269" t="s">
        <v>313</v>
      </c>
      <c r="AC40" s="21"/>
      <c r="AD40" s="21"/>
      <c r="AE40" s="21"/>
      <c r="AF40" s="21"/>
      <c r="AG40" s="21"/>
      <c r="AH40" s="21"/>
      <c r="AI40" s="21"/>
      <c r="AJ40" s="21"/>
      <c r="AK40" s="21"/>
      <c r="AL40" s="21"/>
      <c r="AM40" s="21"/>
      <c r="AN40" s="21"/>
      <c r="AO40" s="21"/>
      <c r="AP40" s="21"/>
      <c r="AQ40" s="21"/>
      <c r="AR40" s="21"/>
      <c r="AS40" s="21"/>
      <c r="AT40" s="21"/>
      <c r="AU40" s="21"/>
      <c r="AV40" s="21"/>
      <c r="AW40" s="21"/>
      <c r="AX40" s="21"/>
      <c r="AY40" s="21"/>
      <c r="AZ40" s="21"/>
      <c r="BA40" s="21"/>
      <c r="BB40" s="21"/>
      <c r="BC40" s="21"/>
      <c r="BD40" s="21"/>
      <c r="BE40" s="21"/>
      <c r="BF40" s="21"/>
      <c r="BG40" s="21"/>
      <c r="BH40" s="21"/>
      <c r="BI40" s="21"/>
      <c r="BJ40" s="21"/>
    </row>
    <row r="41" spans="1:62" s="21" customFormat="1">
      <c r="A41" s="22"/>
      <c r="B41" s="22"/>
      <c r="C41" s="23"/>
      <c r="D41" s="430"/>
      <c r="E41" s="22"/>
      <c r="F41" s="22"/>
      <c r="G41" s="22"/>
      <c r="H41" s="22"/>
      <c r="I41" s="22"/>
    </row>
    <row r="42" spans="1:62" ht="15" customHeight="1">
      <c r="AC42" s="21"/>
      <c r="AD42" s="21"/>
      <c r="AE42" s="21"/>
      <c r="AF42" s="21"/>
      <c r="AG42" s="21"/>
      <c r="AH42" s="21"/>
      <c r="AI42" s="21"/>
      <c r="AJ42" s="21"/>
      <c r="AK42" s="21"/>
      <c r="AL42" s="21"/>
      <c r="AM42" s="21"/>
      <c r="AN42" s="21"/>
      <c r="AO42" s="21"/>
      <c r="AP42" s="21"/>
      <c r="AQ42" s="21"/>
      <c r="AR42" s="21"/>
      <c r="AS42" s="21"/>
      <c r="AT42" s="21"/>
      <c r="AU42" s="21"/>
      <c r="AV42" s="21"/>
      <c r="AW42" s="21"/>
      <c r="AX42" s="21"/>
      <c r="AY42" s="21"/>
      <c r="AZ42" s="21"/>
      <c r="BA42" s="21"/>
      <c r="BB42" s="21"/>
      <c r="BC42" s="21"/>
      <c r="BD42" s="21"/>
      <c r="BE42" s="21"/>
      <c r="BF42" s="21"/>
      <c r="BG42" s="21"/>
      <c r="BH42" s="21"/>
      <c r="BI42" s="21"/>
      <c r="BJ42" s="21"/>
    </row>
    <row r="43" spans="1:62">
      <c r="C43" s="503" t="s">
        <v>191</v>
      </c>
      <c r="D43" s="503"/>
      <c r="E43" s="503"/>
      <c r="F43" s="423"/>
      <c r="G43" s="423"/>
      <c r="AC43" s="21"/>
      <c r="AD43" s="21"/>
      <c r="AE43" s="21"/>
      <c r="AF43" s="21"/>
      <c r="AG43" s="21"/>
      <c r="AH43" s="21"/>
      <c r="AI43" s="21"/>
      <c r="AJ43" s="21"/>
      <c r="AK43" s="21"/>
      <c r="AL43" s="21"/>
      <c r="AM43" s="21"/>
      <c r="AN43" s="21"/>
      <c r="AO43" s="21"/>
      <c r="AP43" s="21"/>
      <c r="AQ43" s="21"/>
      <c r="AR43" s="21"/>
      <c r="AS43" s="21"/>
      <c r="AT43" s="21"/>
      <c r="AU43" s="21"/>
      <c r="AV43" s="21"/>
      <c r="AW43" s="21"/>
      <c r="AX43" s="21"/>
      <c r="AY43" s="21"/>
      <c r="AZ43" s="21"/>
      <c r="BA43" s="21"/>
      <c r="BB43" s="21"/>
      <c r="BC43" s="21"/>
      <c r="BD43" s="21"/>
      <c r="BE43" s="21"/>
      <c r="BF43" s="21"/>
      <c r="BG43" s="21"/>
      <c r="BH43" s="21"/>
      <c r="BI43" s="21"/>
      <c r="BJ43" s="21"/>
    </row>
    <row r="44" spans="1:62">
      <c r="C44" s="427" t="s">
        <v>192</v>
      </c>
      <c r="D44" s="205" t="s">
        <v>193</v>
      </c>
      <c r="E44" s="160" t="s">
        <v>194</v>
      </c>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c r="BA44" s="21"/>
      <c r="BB44" s="21"/>
      <c r="BC44" s="21"/>
      <c r="BD44" s="21"/>
      <c r="BE44" s="21"/>
      <c r="BF44" s="21"/>
      <c r="BG44" s="21"/>
      <c r="BH44" s="21"/>
      <c r="BI44" s="21"/>
      <c r="BJ44" s="21"/>
    </row>
    <row r="45" spans="1:62" ht="68.25" customHeight="1">
      <c r="C45" s="149" t="s">
        <v>314</v>
      </c>
      <c r="D45" s="148" t="s">
        <v>315</v>
      </c>
      <c r="E45" s="67">
        <v>1</v>
      </c>
      <c r="AC45" s="21"/>
      <c r="AD45" s="21"/>
      <c r="AE45" s="21"/>
      <c r="AF45" s="21"/>
      <c r="AG45" s="21"/>
      <c r="AH45" s="21"/>
      <c r="AI45" s="21"/>
      <c r="AJ45" s="21"/>
      <c r="AK45" s="21"/>
      <c r="AL45" s="21"/>
      <c r="AM45" s="21"/>
      <c r="AN45" s="21"/>
      <c r="AO45" s="21"/>
      <c r="AP45" s="21"/>
      <c r="AQ45" s="21"/>
      <c r="AR45" s="21"/>
      <c r="AS45" s="21"/>
      <c r="AT45" s="21"/>
      <c r="AU45" s="21"/>
      <c r="AV45" s="21"/>
      <c r="AW45" s="21"/>
      <c r="AX45" s="21"/>
      <c r="AY45" s="21"/>
      <c r="AZ45" s="21"/>
      <c r="BA45" s="21"/>
      <c r="BB45" s="21"/>
      <c r="BC45" s="21"/>
      <c r="BD45" s="21"/>
      <c r="BE45" s="21"/>
      <c r="BF45" s="21"/>
      <c r="BG45" s="21"/>
      <c r="BH45" s="21"/>
      <c r="BI45" s="21"/>
      <c r="BJ45" s="21"/>
    </row>
    <row r="46" spans="1:62" ht="70.5" customHeight="1">
      <c r="C46" s="7" t="s">
        <v>316</v>
      </c>
      <c r="D46" s="148" t="s">
        <v>317</v>
      </c>
      <c r="E46" s="67">
        <v>1</v>
      </c>
      <c r="AC46" s="21"/>
      <c r="AD46" s="21"/>
      <c r="AE46" s="21"/>
      <c r="AF46" s="21"/>
      <c r="AG46" s="21"/>
      <c r="AH46" s="21"/>
      <c r="AI46" s="21"/>
      <c r="AJ46" s="21"/>
      <c r="AK46" s="21"/>
      <c r="AL46" s="21"/>
      <c r="AM46" s="21"/>
      <c r="AN46" s="21"/>
      <c r="AO46" s="21"/>
      <c r="AP46" s="21"/>
      <c r="AQ46" s="21"/>
      <c r="AR46" s="21"/>
      <c r="AS46" s="21"/>
      <c r="AT46" s="21"/>
      <c r="AU46" s="21"/>
      <c r="AV46" s="21"/>
      <c r="AW46" s="21"/>
      <c r="AX46" s="21"/>
      <c r="AY46" s="21"/>
      <c r="AZ46" s="21"/>
      <c r="BA46" s="21"/>
      <c r="BB46" s="21"/>
      <c r="BC46" s="21"/>
      <c r="BD46" s="21"/>
      <c r="BE46" s="21"/>
      <c r="BF46" s="21"/>
      <c r="BG46" s="21"/>
      <c r="BH46" s="21"/>
      <c r="BI46" s="21"/>
      <c r="BJ46" s="21"/>
    </row>
    <row r="47" spans="1:62" ht="57" customHeight="1">
      <c r="C47" s="7" t="s">
        <v>318</v>
      </c>
      <c r="D47" s="148" t="s">
        <v>319</v>
      </c>
      <c r="E47" s="67">
        <v>1</v>
      </c>
      <c r="AC47" s="21"/>
      <c r="AD47" s="21"/>
      <c r="AE47" s="21"/>
      <c r="AF47" s="21"/>
      <c r="AG47" s="21"/>
      <c r="AH47" s="21"/>
      <c r="AI47" s="21"/>
      <c r="AJ47" s="21"/>
      <c r="AK47" s="21"/>
      <c r="AL47" s="21"/>
      <c r="AM47" s="21"/>
      <c r="AN47" s="21"/>
      <c r="AO47" s="21"/>
      <c r="AP47" s="21"/>
      <c r="AQ47" s="21"/>
      <c r="AR47" s="21"/>
      <c r="AS47" s="21"/>
      <c r="AT47" s="21"/>
      <c r="AU47" s="21"/>
      <c r="AV47" s="21"/>
      <c r="AW47" s="21"/>
      <c r="AX47" s="21"/>
      <c r="AY47" s="21"/>
      <c r="AZ47" s="21"/>
      <c r="BA47" s="21"/>
      <c r="BB47" s="21"/>
      <c r="BC47" s="21"/>
      <c r="BD47" s="21"/>
      <c r="BE47" s="21"/>
      <c r="BF47" s="21"/>
      <c r="BG47" s="21"/>
      <c r="BH47" s="21"/>
      <c r="BI47" s="21"/>
      <c r="BJ47" s="21"/>
    </row>
    <row r="48" spans="1:62" ht="57" customHeight="1">
      <c r="C48" s="7" t="s">
        <v>320</v>
      </c>
      <c r="D48" s="148" t="s">
        <v>321</v>
      </c>
      <c r="E48" s="67">
        <v>1</v>
      </c>
      <c r="AC48" s="21"/>
      <c r="AD48" s="21"/>
      <c r="AE48" s="21"/>
      <c r="AF48" s="21"/>
      <c r="AG48" s="21"/>
      <c r="AH48" s="21"/>
      <c r="AI48" s="21"/>
      <c r="AJ48" s="21"/>
      <c r="AK48" s="21"/>
      <c r="AL48" s="21"/>
      <c r="AM48" s="21"/>
      <c r="AN48" s="21"/>
      <c r="AO48" s="21"/>
      <c r="AP48" s="21"/>
      <c r="AQ48" s="21"/>
      <c r="AR48" s="21"/>
      <c r="AS48" s="21"/>
      <c r="AT48" s="21"/>
      <c r="AU48" s="21"/>
      <c r="AV48" s="21"/>
      <c r="AW48" s="21"/>
      <c r="AX48" s="21"/>
      <c r="AY48" s="21"/>
      <c r="AZ48" s="21"/>
      <c r="BA48" s="21"/>
      <c r="BB48" s="21"/>
      <c r="BC48" s="21"/>
      <c r="BD48" s="21"/>
      <c r="BE48" s="21"/>
      <c r="BF48" s="21"/>
      <c r="BG48" s="21"/>
      <c r="BH48" s="21"/>
      <c r="BI48" s="21"/>
      <c r="BJ48" s="21"/>
    </row>
    <row r="49" spans="1:62" ht="57" customHeight="1">
      <c r="C49" s="7" t="s">
        <v>322</v>
      </c>
      <c r="D49" s="148" t="s">
        <v>323</v>
      </c>
      <c r="E49" s="79">
        <v>1</v>
      </c>
      <c r="AC49" s="21"/>
      <c r="AD49" s="21"/>
      <c r="AE49" s="21"/>
      <c r="AF49" s="21"/>
      <c r="AG49" s="21"/>
      <c r="AH49" s="21"/>
      <c r="AI49" s="21"/>
      <c r="AJ49" s="21"/>
      <c r="AK49" s="21"/>
      <c r="AL49" s="21"/>
      <c r="AM49" s="21"/>
      <c r="AN49" s="21"/>
      <c r="AO49" s="21"/>
      <c r="AP49" s="21"/>
      <c r="AQ49" s="21"/>
      <c r="AR49" s="21"/>
      <c r="AS49" s="21"/>
      <c r="AT49" s="21"/>
      <c r="AU49" s="21"/>
      <c r="AV49" s="21"/>
      <c r="AW49" s="21"/>
      <c r="AX49" s="21"/>
      <c r="AY49" s="21"/>
      <c r="AZ49" s="21"/>
      <c r="BA49" s="21"/>
      <c r="BB49" s="21"/>
      <c r="BC49" s="21"/>
      <c r="BD49" s="21"/>
      <c r="BE49" s="21"/>
      <c r="BF49" s="21"/>
      <c r="BG49" s="21"/>
      <c r="BH49" s="21"/>
      <c r="BI49" s="21"/>
      <c r="BJ49" s="21"/>
    </row>
    <row r="50" spans="1:62" ht="15" customHeight="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row>
    <row r="51" spans="1:62" ht="15" customHeight="1">
      <c r="AC51" s="21"/>
      <c r="AD51" s="21"/>
      <c r="AE51" s="21"/>
      <c r="AF51" s="21"/>
      <c r="AG51" s="21"/>
      <c r="AH51" s="21"/>
      <c r="AI51" s="21"/>
      <c r="AJ51" s="21"/>
      <c r="AK51" s="21"/>
      <c r="AL51" s="21"/>
      <c r="AM51" s="21"/>
      <c r="AN51" s="21"/>
      <c r="AO51" s="21"/>
      <c r="AP51" s="21"/>
      <c r="AQ51" s="21"/>
      <c r="AR51" s="21"/>
      <c r="AS51" s="21"/>
      <c r="AT51" s="21"/>
      <c r="AU51" s="21"/>
      <c r="AV51" s="21"/>
      <c r="AW51" s="21"/>
      <c r="AX51" s="21"/>
      <c r="AY51" s="21"/>
      <c r="AZ51" s="21"/>
      <c r="BA51" s="21"/>
      <c r="BB51" s="21"/>
      <c r="BC51" s="21"/>
      <c r="BD51" s="21"/>
      <c r="BE51" s="21"/>
      <c r="BF51" s="21"/>
      <c r="BG51" s="21"/>
      <c r="BH51" s="21"/>
      <c r="BI51" s="21"/>
      <c r="BJ51" s="21"/>
    </row>
    <row r="52" spans="1:62" ht="15" customHeight="1">
      <c r="AC52" s="21"/>
      <c r="AD52" s="21"/>
      <c r="AE52" s="21"/>
      <c r="AF52" s="21"/>
      <c r="AG52" s="21"/>
      <c r="AH52" s="21"/>
      <c r="AI52" s="21"/>
      <c r="AJ52" s="21"/>
      <c r="AK52" s="21"/>
      <c r="AL52" s="21"/>
      <c r="AM52" s="21"/>
      <c r="AN52" s="21"/>
      <c r="AO52" s="21"/>
      <c r="AP52" s="21"/>
      <c r="AQ52" s="21"/>
      <c r="AR52" s="21"/>
      <c r="AS52" s="21"/>
      <c r="AT52" s="21"/>
      <c r="AU52" s="21"/>
      <c r="AV52" s="21"/>
      <c r="AW52" s="21"/>
      <c r="AX52" s="21"/>
      <c r="AY52" s="21"/>
      <c r="AZ52" s="21"/>
      <c r="BA52" s="21"/>
      <c r="BB52" s="21"/>
      <c r="BC52" s="21"/>
      <c r="BD52" s="21"/>
      <c r="BE52" s="21"/>
      <c r="BF52" s="21"/>
      <c r="BG52" s="21"/>
      <c r="BH52" s="21"/>
      <c r="BI52" s="21"/>
      <c r="BJ52" s="21"/>
    </row>
    <row r="53" spans="1:62" s="21" customFormat="1">
      <c r="A53" s="22"/>
      <c r="B53" s="22"/>
      <c r="C53" s="23"/>
      <c r="D53" s="430"/>
      <c r="E53" s="22"/>
      <c r="F53" s="22"/>
      <c r="G53" s="22"/>
      <c r="H53" s="22"/>
      <c r="I53" s="22"/>
    </row>
    <row r="54" spans="1:62" ht="15" customHeight="1">
      <c r="AC54" s="21"/>
      <c r="AD54" s="21"/>
      <c r="AE54" s="21"/>
      <c r="AF54" s="21"/>
      <c r="AG54" s="21"/>
      <c r="AH54" s="21"/>
      <c r="AI54" s="21"/>
      <c r="AJ54" s="21"/>
      <c r="AK54" s="21"/>
      <c r="AL54" s="21"/>
      <c r="AM54" s="21"/>
      <c r="AN54" s="21"/>
      <c r="AO54" s="21"/>
      <c r="AP54" s="21"/>
      <c r="AQ54" s="21"/>
      <c r="AR54" s="21"/>
      <c r="AS54" s="21"/>
      <c r="AT54" s="21"/>
      <c r="AU54" s="21"/>
      <c r="AV54" s="21"/>
      <c r="AW54" s="21"/>
      <c r="AX54" s="21"/>
      <c r="AY54" s="21"/>
      <c r="AZ54" s="21"/>
      <c r="BA54" s="21"/>
      <c r="BB54" s="21"/>
      <c r="BC54" s="21"/>
      <c r="BD54" s="21"/>
      <c r="BE54" s="21"/>
      <c r="BF54" s="21"/>
      <c r="BG54" s="21"/>
      <c r="BH54" s="21"/>
      <c r="BI54" s="21"/>
      <c r="BJ54" s="21"/>
    </row>
    <row r="55" spans="1:62" ht="15" customHeight="1">
      <c r="AC55" s="21"/>
      <c r="AD55" s="21"/>
      <c r="AE55" s="21"/>
      <c r="AF55" s="21"/>
      <c r="AG55" s="21"/>
      <c r="AH55" s="21"/>
      <c r="AI55" s="21"/>
      <c r="AJ55" s="21"/>
      <c r="AK55" s="21"/>
      <c r="AL55" s="21"/>
      <c r="AM55" s="21"/>
      <c r="AN55" s="21"/>
      <c r="AO55" s="21"/>
      <c r="AP55" s="21"/>
      <c r="AQ55" s="21"/>
      <c r="AR55" s="21"/>
      <c r="AS55" s="21"/>
      <c r="AT55" s="21"/>
      <c r="AU55" s="21"/>
      <c r="AV55" s="21"/>
      <c r="AW55" s="21"/>
      <c r="AX55" s="21"/>
      <c r="AY55" s="21"/>
      <c r="AZ55" s="21"/>
      <c r="BA55" s="21"/>
      <c r="BB55" s="21"/>
      <c r="BC55" s="21"/>
      <c r="BD55" s="21"/>
      <c r="BE55" s="21"/>
      <c r="BF55" s="21"/>
      <c r="BG55" s="21"/>
      <c r="BH55" s="21"/>
      <c r="BI55" s="21"/>
      <c r="BJ55" s="21"/>
    </row>
    <row r="56" spans="1:62">
      <c r="C56" s="415"/>
      <c r="D56" s="150" t="s">
        <v>324</v>
      </c>
      <c r="E56" s="150"/>
      <c r="AC56" s="21"/>
      <c r="AD56" s="21"/>
      <c r="AE56" s="21"/>
      <c r="AF56" s="21"/>
      <c r="AG56" s="21"/>
      <c r="AH56" s="21"/>
      <c r="AI56" s="21"/>
      <c r="AJ56" s="21"/>
      <c r="AK56" s="21"/>
      <c r="AL56" s="21"/>
      <c r="AM56" s="21"/>
      <c r="AN56" s="21"/>
      <c r="AO56" s="21"/>
      <c r="AP56" s="21"/>
      <c r="AQ56" s="21"/>
      <c r="AR56" s="21"/>
      <c r="AS56" s="21"/>
      <c r="AT56" s="21"/>
      <c r="AU56" s="21"/>
      <c r="AV56" s="21"/>
      <c r="AW56" s="21"/>
      <c r="AX56" s="21"/>
      <c r="AY56" s="21"/>
      <c r="AZ56" s="21"/>
      <c r="BA56" s="21"/>
      <c r="BB56" s="21"/>
      <c r="BC56" s="21"/>
      <c r="BD56" s="21"/>
      <c r="BE56" s="21"/>
      <c r="BF56" s="21"/>
      <c r="BG56" s="21"/>
      <c r="BH56" s="21"/>
      <c r="BI56" s="21"/>
      <c r="BJ56" s="21"/>
    </row>
    <row r="57" spans="1:62">
      <c r="C57" s="415"/>
      <c r="D57" s="150" t="s">
        <v>325</v>
      </c>
      <c r="E57" s="150" t="s">
        <v>326</v>
      </c>
      <c r="AC57" s="21"/>
      <c r="AD57" s="21"/>
      <c r="AE57" s="21"/>
      <c r="AF57" s="21"/>
      <c r="AG57" s="21"/>
      <c r="AH57" s="21"/>
      <c r="AI57" s="21"/>
      <c r="AJ57" s="21"/>
      <c r="AK57" s="21"/>
      <c r="AL57" s="21"/>
      <c r="AM57" s="21"/>
      <c r="AN57" s="21"/>
      <c r="AO57" s="21"/>
      <c r="AP57" s="21"/>
      <c r="AQ57" s="21"/>
      <c r="AR57" s="21"/>
      <c r="AS57" s="21"/>
      <c r="AT57" s="21"/>
      <c r="AU57" s="21"/>
      <c r="AV57" s="21"/>
      <c r="AW57" s="21"/>
      <c r="AX57" s="21"/>
      <c r="AY57" s="21"/>
      <c r="AZ57" s="21"/>
      <c r="BA57" s="21"/>
      <c r="BB57" s="21"/>
      <c r="BC57" s="21"/>
      <c r="BD57" s="21"/>
      <c r="BE57" s="21"/>
      <c r="BF57" s="21"/>
      <c r="BG57" s="21"/>
      <c r="BH57" s="21"/>
      <c r="BI57" s="21"/>
      <c r="BJ57" s="21"/>
    </row>
    <row r="58" spans="1:62">
      <c r="C58" s="415"/>
      <c r="E58" s="150" t="s">
        <v>327</v>
      </c>
      <c r="AC58" s="21"/>
      <c r="AD58" s="21"/>
      <c r="AE58" s="21"/>
      <c r="AF58" s="21"/>
      <c r="AG58" s="21"/>
      <c r="AH58" s="21"/>
      <c r="AI58" s="21"/>
      <c r="AJ58" s="21"/>
      <c r="AK58" s="21"/>
      <c r="AL58" s="21"/>
      <c r="AM58" s="21"/>
      <c r="AN58" s="21"/>
      <c r="AO58" s="21"/>
      <c r="AP58" s="21"/>
      <c r="AQ58" s="21"/>
      <c r="AR58" s="21"/>
      <c r="AS58" s="21"/>
      <c r="AT58" s="21"/>
      <c r="AU58" s="21"/>
      <c r="AV58" s="21"/>
      <c r="AW58" s="21"/>
      <c r="AX58" s="21"/>
      <c r="AY58" s="21"/>
      <c r="AZ58" s="21"/>
      <c r="BA58" s="21"/>
      <c r="BB58" s="21"/>
      <c r="BC58" s="21"/>
      <c r="BD58" s="21"/>
      <c r="BE58" s="21"/>
      <c r="BF58" s="21"/>
      <c r="BG58" s="21"/>
      <c r="BH58" s="21"/>
      <c r="BI58" s="21"/>
      <c r="BJ58" s="21"/>
    </row>
    <row r="59" spans="1:62">
      <c r="C59" s="428"/>
      <c r="E59" s="150"/>
      <c r="AC59" s="21"/>
      <c r="AD59" s="21"/>
      <c r="AE59" s="21"/>
      <c r="AF59" s="21"/>
      <c r="AG59" s="21"/>
      <c r="AH59" s="21"/>
      <c r="AI59" s="21"/>
      <c r="AJ59" s="21"/>
      <c r="AK59" s="21"/>
      <c r="AL59" s="21"/>
      <c r="AM59" s="21"/>
      <c r="AN59" s="21"/>
      <c r="AO59" s="21"/>
      <c r="AP59" s="21"/>
      <c r="AQ59" s="21"/>
      <c r="AR59" s="21"/>
      <c r="AS59" s="21"/>
      <c r="AT59" s="21"/>
      <c r="AU59" s="21"/>
      <c r="AV59" s="21"/>
      <c r="AW59" s="21"/>
      <c r="AX59" s="21"/>
      <c r="AY59" s="21"/>
      <c r="AZ59" s="21"/>
      <c r="BA59" s="21"/>
      <c r="BB59" s="21"/>
      <c r="BC59" s="21"/>
      <c r="BD59" s="21"/>
      <c r="BE59" s="21"/>
      <c r="BF59" s="21"/>
      <c r="BG59" s="21"/>
      <c r="BH59" s="21"/>
      <c r="BI59" s="21"/>
      <c r="BJ59" s="21"/>
    </row>
    <row r="60" spans="1:62">
      <c r="C60" s="415"/>
      <c r="E60" s="150"/>
      <c r="AC60" s="21"/>
      <c r="AD60" s="21"/>
      <c r="AE60" s="21"/>
      <c r="AF60" s="21"/>
      <c r="AG60" s="21"/>
      <c r="AH60" s="21"/>
      <c r="AI60" s="21"/>
      <c r="AJ60" s="21"/>
      <c r="AK60" s="21"/>
      <c r="AL60" s="21"/>
      <c r="AM60" s="21"/>
      <c r="AN60" s="21"/>
      <c r="AO60" s="21"/>
      <c r="AP60" s="21"/>
      <c r="AQ60" s="21"/>
      <c r="AR60" s="21"/>
      <c r="AS60" s="21"/>
      <c r="AT60" s="21"/>
      <c r="AU60" s="21"/>
      <c r="AV60" s="21"/>
      <c r="AW60" s="21"/>
      <c r="AX60" s="21"/>
      <c r="AY60" s="21"/>
      <c r="AZ60" s="21"/>
      <c r="BA60" s="21"/>
      <c r="BB60" s="21"/>
      <c r="BC60" s="21"/>
      <c r="BD60" s="21"/>
      <c r="BE60" s="21"/>
      <c r="BF60" s="21"/>
      <c r="BG60" s="21"/>
      <c r="BH60" s="21"/>
      <c r="BI60" s="21"/>
      <c r="BJ60" s="21"/>
    </row>
    <row r="61" spans="1:62">
      <c r="C61" s="415"/>
      <c r="E61" s="150"/>
      <c r="AC61" s="21"/>
      <c r="AD61" s="21"/>
      <c r="AE61" s="21"/>
      <c r="AF61" s="21"/>
      <c r="AG61" s="21"/>
      <c r="AH61" s="21"/>
      <c r="AI61" s="21"/>
      <c r="AJ61" s="21"/>
      <c r="AK61" s="21"/>
      <c r="AL61" s="21"/>
      <c r="AM61" s="21"/>
      <c r="AN61" s="21"/>
      <c r="AO61" s="21"/>
      <c r="AP61" s="21"/>
      <c r="AQ61" s="21"/>
      <c r="AR61" s="21"/>
      <c r="AS61" s="21"/>
      <c r="AT61" s="21"/>
      <c r="AU61" s="21"/>
      <c r="AV61" s="21"/>
      <c r="AW61" s="21"/>
      <c r="AX61" s="21"/>
      <c r="AY61" s="21"/>
      <c r="AZ61" s="21"/>
      <c r="BA61" s="21"/>
      <c r="BB61" s="21"/>
      <c r="BC61" s="21"/>
      <c r="BD61" s="21"/>
      <c r="BE61" s="21"/>
      <c r="BF61" s="21"/>
      <c r="BG61" s="21"/>
      <c r="BH61" s="21"/>
      <c r="BI61" s="21"/>
      <c r="BJ61" s="21"/>
    </row>
    <row r="62" spans="1:62" ht="15" customHeight="1">
      <c r="AC62" s="21"/>
      <c r="AD62" s="21"/>
      <c r="AE62" s="21"/>
      <c r="AF62" s="21"/>
      <c r="AG62" s="21"/>
      <c r="AH62" s="21"/>
      <c r="AI62" s="21"/>
      <c r="AJ62" s="21"/>
      <c r="AK62" s="21"/>
      <c r="AL62" s="21"/>
      <c r="AM62" s="21"/>
      <c r="AN62" s="21"/>
      <c r="AO62" s="21"/>
      <c r="AP62" s="21"/>
      <c r="AQ62" s="21"/>
      <c r="AR62" s="21"/>
      <c r="AS62" s="21"/>
      <c r="AT62" s="21"/>
      <c r="AU62" s="21"/>
      <c r="AV62" s="21"/>
      <c r="AW62" s="21"/>
      <c r="AX62" s="21"/>
      <c r="AY62" s="21"/>
      <c r="AZ62" s="21"/>
      <c r="BA62" s="21"/>
      <c r="BB62" s="21"/>
      <c r="BC62" s="21"/>
      <c r="BD62" s="21"/>
      <c r="BE62" s="21"/>
      <c r="BF62" s="21"/>
      <c r="BG62" s="21"/>
      <c r="BH62" s="21"/>
      <c r="BI62" s="21"/>
      <c r="BJ62" s="21"/>
    </row>
    <row r="63" spans="1:62" s="21" customFormat="1">
      <c r="A63" s="22"/>
      <c r="B63" s="22"/>
      <c r="C63" s="23"/>
      <c r="D63" s="430"/>
      <c r="E63" s="22"/>
      <c r="F63" s="22"/>
      <c r="G63" s="22"/>
      <c r="H63" s="22"/>
      <c r="I63" s="22"/>
    </row>
    <row r="64" spans="1:62" s="21" customFormat="1">
      <c r="A64" s="22"/>
      <c r="B64" s="22"/>
      <c r="C64" s="23"/>
      <c r="D64" s="430"/>
      <c r="E64" s="22"/>
      <c r="F64" s="22"/>
      <c r="G64" s="22"/>
      <c r="H64" s="22"/>
      <c r="I64" s="22"/>
    </row>
    <row r="65" spans="29:62" ht="15" customHeight="1">
      <c r="AC65" s="21"/>
      <c r="AD65" s="21"/>
      <c r="AE65" s="21"/>
      <c r="AF65" s="21"/>
      <c r="AG65" s="21"/>
      <c r="AH65" s="21"/>
      <c r="AI65" s="21"/>
      <c r="AJ65" s="21"/>
      <c r="AK65" s="21"/>
      <c r="AL65" s="21"/>
      <c r="AM65" s="21"/>
      <c r="AN65" s="21"/>
      <c r="AO65" s="21"/>
      <c r="AP65" s="21"/>
      <c r="AQ65" s="21"/>
      <c r="AR65" s="21"/>
      <c r="AS65" s="21"/>
      <c r="AT65" s="21"/>
      <c r="AU65" s="21"/>
      <c r="AV65" s="21"/>
      <c r="AW65" s="21"/>
      <c r="AX65" s="21"/>
      <c r="AY65" s="21"/>
      <c r="AZ65" s="21"/>
      <c r="BA65" s="21"/>
      <c r="BB65" s="21"/>
      <c r="BC65" s="21"/>
      <c r="BD65" s="21"/>
      <c r="BE65" s="21"/>
      <c r="BF65" s="21"/>
      <c r="BG65" s="21"/>
      <c r="BH65" s="21"/>
      <c r="BI65" s="21"/>
      <c r="BJ65" s="21"/>
    </row>
    <row r="66" spans="29:62" ht="15" customHeight="1">
      <c r="AC66" s="21"/>
      <c r="AD66" s="21"/>
      <c r="AE66" s="21"/>
      <c r="AF66" s="21"/>
      <c r="AG66" s="21"/>
      <c r="AH66" s="21"/>
      <c r="AI66" s="21"/>
      <c r="AJ66" s="21"/>
      <c r="AK66" s="21"/>
      <c r="AL66" s="21"/>
      <c r="AM66" s="21"/>
      <c r="AN66" s="21"/>
      <c r="AO66" s="21"/>
      <c r="AP66" s="21"/>
      <c r="AQ66" s="21"/>
      <c r="AR66" s="21"/>
      <c r="AS66" s="21"/>
      <c r="AT66" s="21"/>
      <c r="AU66" s="21"/>
      <c r="AV66" s="21"/>
      <c r="AW66" s="21"/>
      <c r="AX66" s="21"/>
      <c r="AY66" s="21"/>
      <c r="AZ66" s="21"/>
      <c r="BA66" s="21"/>
      <c r="BB66" s="21"/>
      <c r="BC66" s="21"/>
      <c r="BD66" s="21"/>
      <c r="BE66" s="21"/>
      <c r="BF66" s="21"/>
      <c r="BG66" s="21"/>
      <c r="BH66" s="21"/>
      <c r="BI66" s="21"/>
      <c r="BJ66" s="21"/>
    </row>
    <row r="67" spans="29:62" ht="15" customHeight="1">
      <c r="AC67" s="21"/>
      <c r="AD67" s="21"/>
      <c r="AE67" s="21"/>
      <c r="AF67" s="21"/>
      <c r="AG67" s="21"/>
      <c r="AH67" s="21"/>
      <c r="AI67" s="21"/>
      <c r="AJ67" s="21"/>
      <c r="AK67" s="21"/>
      <c r="AL67" s="21"/>
      <c r="AM67" s="21"/>
      <c r="AN67" s="21"/>
      <c r="AO67" s="21"/>
      <c r="AP67" s="21"/>
      <c r="AQ67" s="21"/>
      <c r="AR67" s="21"/>
      <c r="AS67" s="21"/>
      <c r="AT67" s="21"/>
      <c r="AU67" s="21"/>
      <c r="AV67" s="21"/>
      <c r="AW67" s="21"/>
      <c r="AX67" s="21"/>
      <c r="AY67" s="21"/>
      <c r="AZ67" s="21"/>
      <c r="BA67" s="21"/>
      <c r="BB67" s="21"/>
      <c r="BC67" s="21"/>
      <c r="BD67" s="21"/>
      <c r="BE67" s="21"/>
      <c r="BF67" s="21"/>
      <c r="BG67" s="21"/>
      <c r="BH67" s="21"/>
      <c r="BI67" s="21"/>
      <c r="BJ67" s="21"/>
    </row>
    <row r="68" spans="29:62" ht="15" customHeight="1">
      <c r="AC68" s="21"/>
      <c r="AD68" s="21"/>
      <c r="AE68" s="21"/>
      <c r="AF68" s="21"/>
      <c r="AG68" s="21"/>
      <c r="AH68" s="21"/>
      <c r="AI68" s="21"/>
      <c r="AJ68" s="21"/>
      <c r="AK68" s="21"/>
      <c r="AL68" s="21"/>
      <c r="AM68" s="21"/>
      <c r="AN68" s="21"/>
      <c r="AO68" s="21"/>
      <c r="AP68" s="21"/>
      <c r="AQ68" s="21"/>
      <c r="AR68" s="21"/>
      <c r="AS68" s="21"/>
      <c r="AT68" s="21"/>
      <c r="AU68" s="21"/>
      <c r="AV68" s="21"/>
      <c r="AW68" s="21"/>
      <c r="AX68" s="21"/>
      <c r="AY68" s="21"/>
      <c r="AZ68" s="21"/>
      <c r="BA68" s="21"/>
      <c r="BB68" s="21"/>
      <c r="BC68" s="21"/>
      <c r="BD68" s="21"/>
      <c r="BE68" s="21"/>
      <c r="BF68" s="21"/>
      <c r="BG68" s="21"/>
      <c r="BH68" s="21"/>
      <c r="BI68" s="21"/>
      <c r="BJ68" s="21"/>
    </row>
    <row r="69" spans="29:62" ht="15" customHeight="1">
      <c r="AC69" s="21"/>
      <c r="AD69" s="21"/>
      <c r="AE69" s="21"/>
      <c r="AF69" s="21"/>
      <c r="AG69" s="21"/>
      <c r="AH69" s="21"/>
      <c r="AI69" s="21"/>
      <c r="AJ69" s="21"/>
      <c r="AK69" s="21"/>
      <c r="AL69" s="21"/>
      <c r="AM69" s="21"/>
      <c r="AN69" s="21"/>
      <c r="AO69" s="21"/>
      <c r="AP69" s="21"/>
      <c r="AQ69" s="21"/>
      <c r="AR69" s="21"/>
      <c r="AS69" s="21"/>
      <c r="AT69" s="21"/>
      <c r="AU69" s="21"/>
      <c r="AV69" s="21"/>
      <c r="AW69" s="21"/>
      <c r="AX69" s="21"/>
      <c r="AY69" s="21"/>
      <c r="AZ69" s="21"/>
      <c r="BA69" s="21"/>
      <c r="BB69" s="21"/>
      <c r="BC69" s="21"/>
      <c r="BD69" s="21"/>
      <c r="BE69" s="21"/>
      <c r="BF69" s="21"/>
      <c r="BG69" s="21"/>
      <c r="BH69" s="21"/>
      <c r="BI69" s="21"/>
      <c r="BJ69" s="21"/>
    </row>
    <row r="70" spans="29:62" ht="15" customHeight="1">
      <c r="AC70" s="21"/>
      <c r="AD70" s="21"/>
      <c r="AE70" s="21"/>
      <c r="AF70" s="21"/>
      <c r="AG70" s="21"/>
      <c r="AH70" s="21"/>
      <c r="AI70" s="21"/>
      <c r="AJ70" s="21"/>
      <c r="AK70" s="21"/>
      <c r="AL70" s="21"/>
      <c r="AM70" s="21"/>
      <c r="AN70" s="21"/>
      <c r="AO70" s="21"/>
      <c r="AP70" s="21"/>
      <c r="AQ70" s="21"/>
      <c r="AR70" s="21"/>
      <c r="AS70" s="21"/>
      <c r="AT70" s="21"/>
      <c r="AU70" s="21"/>
      <c r="AV70" s="21"/>
      <c r="AW70" s="21"/>
      <c r="AX70" s="21"/>
      <c r="AY70" s="21"/>
      <c r="AZ70" s="21"/>
      <c r="BA70" s="21"/>
      <c r="BB70" s="21"/>
      <c r="BC70" s="21"/>
      <c r="BD70" s="21"/>
      <c r="BE70" s="21"/>
      <c r="BF70" s="21"/>
      <c r="BG70" s="21"/>
      <c r="BH70" s="21"/>
      <c r="BI70" s="21"/>
      <c r="BJ70" s="21"/>
    </row>
    <row r="71" spans="29:62" ht="15" customHeight="1">
      <c r="AC71" s="21"/>
      <c r="AD71" s="21"/>
      <c r="AE71" s="21"/>
      <c r="AF71" s="21"/>
      <c r="AG71" s="21"/>
      <c r="AH71" s="21"/>
      <c r="AI71" s="21"/>
      <c r="AJ71" s="21"/>
      <c r="AK71" s="21"/>
      <c r="AL71" s="21"/>
      <c r="AM71" s="21"/>
      <c r="AN71" s="21"/>
      <c r="AO71" s="21"/>
      <c r="AP71" s="21"/>
      <c r="AQ71" s="21"/>
      <c r="AR71" s="21"/>
      <c r="AS71" s="21"/>
      <c r="AT71" s="21"/>
      <c r="AU71" s="21"/>
      <c r="AV71" s="21"/>
      <c r="AW71" s="21"/>
      <c r="AX71" s="21"/>
      <c r="AY71" s="21"/>
      <c r="AZ71" s="21"/>
      <c r="BA71" s="21"/>
      <c r="BB71" s="21"/>
      <c r="BC71" s="21"/>
      <c r="BD71" s="21"/>
      <c r="BE71" s="21"/>
      <c r="BF71" s="21"/>
      <c r="BG71" s="21"/>
      <c r="BH71" s="21"/>
      <c r="BI71" s="21"/>
      <c r="BJ71" s="21"/>
    </row>
    <row r="72" spans="29:62" ht="15" customHeight="1">
      <c r="AC72" s="21"/>
      <c r="AD72" s="21"/>
      <c r="AE72" s="21"/>
      <c r="AF72" s="21"/>
      <c r="AG72" s="21"/>
      <c r="AH72" s="21"/>
      <c r="AI72" s="21"/>
      <c r="AJ72" s="21"/>
      <c r="AK72" s="21"/>
      <c r="AL72" s="21"/>
      <c r="AM72" s="21"/>
      <c r="AN72" s="21"/>
      <c r="AO72" s="21"/>
      <c r="AP72" s="21"/>
      <c r="AQ72" s="21"/>
      <c r="AR72" s="21"/>
      <c r="AS72" s="21"/>
      <c r="AT72" s="21"/>
      <c r="AU72" s="21"/>
      <c r="AV72" s="21"/>
      <c r="AW72" s="21"/>
      <c r="AX72" s="21"/>
      <c r="AY72" s="21"/>
      <c r="AZ72" s="21"/>
      <c r="BA72" s="21"/>
      <c r="BB72" s="21"/>
      <c r="BC72" s="21"/>
      <c r="BD72" s="21"/>
      <c r="BE72" s="21"/>
      <c r="BF72" s="21"/>
      <c r="BG72" s="21"/>
      <c r="BH72" s="21"/>
      <c r="BI72" s="21"/>
      <c r="BJ72" s="21"/>
    </row>
    <row r="73" spans="29:62" ht="15" customHeight="1">
      <c r="AC73" s="21"/>
      <c r="AD73" s="21"/>
      <c r="AE73" s="21"/>
      <c r="AF73" s="21"/>
      <c r="AG73" s="21"/>
      <c r="AH73" s="21"/>
      <c r="AI73" s="21"/>
      <c r="AJ73" s="21"/>
      <c r="AK73" s="21"/>
      <c r="AL73" s="21"/>
      <c r="AM73" s="21"/>
      <c r="AN73" s="21"/>
      <c r="AO73" s="21"/>
      <c r="AP73" s="21"/>
      <c r="AQ73" s="21"/>
      <c r="AR73" s="21"/>
      <c r="AS73" s="21"/>
      <c r="AT73" s="21"/>
      <c r="AU73" s="21"/>
      <c r="AV73" s="21"/>
      <c r="AW73" s="21"/>
      <c r="AX73" s="21"/>
      <c r="AY73" s="21"/>
      <c r="AZ73" s="21"/>
      <c r="BA73" s="21"/>
      <c r="BB73" s="21"/>
      <c r="BC73" s="21"/>
      <c r="BD73" s="21"/>
      <c r="BE73" s="21"/>
      <c r="BF73" s="21"/>
      <c r="BG73" s="21"/>
      <c r="BH73" s="21"/>
      <c r="BI73" s="21"/>
      <c r="BJ73" s="21"/>
    </row>
    <row r="74" spans="29:62" ht="15" customHeight="1">
      <c r="AC74" s="21"/>
      <c r="AD74" s="21"/>
      <c r="AE74" s="21"/>
      <c r="AF74" s="21"/>
      <c r="AG74" s="21"/>
      <c r="AH74" s="21"/>
      <c r="AI74" s="21"/>
      <c r="AJ74" s="21"/>
      <c r="AK74" s="21"/>
      <c r="AL74" s="21"/>
      <c r="AM74" s="21"/>
      <c r="AN74" s="21"/>
      <c r="AO74" s="21"/>
      <c r="AP74" s="21"/>
      <c r="AQ74" s="21"/>
      <c r="AR74" s="21"/>
      <c r="AS74" s="21"/>
      <c r="AT74" s="21"/>
      <c r="AU74" s="21"/>
      <c r="AV74" s="21"/>
      <c r="AW74" s="21"/>
      <c r="AX74" s="21"/>
      <c r="AY74" s="21"/>
      <c r="AZ74" s="21"/>
      <c r="BA74" s="21"/>
      <c r="BB74" s="21"/>
      <c r="BC74" s="21"/>
      <c r="BD74" s="21"/>
      <c r="BE74" s="21"/>
      <c r="BF74" s="21"/>
      <c r="BG74" s="21"/>
      <c r="BH74" s="21"/>
      <c r="BI74" s="21"/>
      <c r="BJ74" s="21"/>
    </row>
    <row r="75" spans="29:62" ht="15" customHeight="1">
      <c r="AC75" s="21"/>
      <c r="AD75" s="21"/>
      <c r="AE75" s="21"/>
      <c r="AF75" s="21"/>
      <c r="AG75" s="21"/>
      <c r="AH75" s="21"/>
      <c r="AI75" s="21"/>
      <c r="AJ75" s="21"/>
      <c r="AK75" s="21"/>
      <c r="AL75" s="21"/>
      <c r="AM75" s="21"/>
      <c r="AN75" s="21"/>
      <c r="AO75" s="21"/>
      <c r="AP75" s="21"/>
      <c r="AQ75" s="21"/>
      <c r="AR75" s="21"/>
      <c r="AS75" s="21"/>
      <c r="AT75" s="21"/>
      <c r="AU75" s="21"/>
      <c r="AV75" s="21"/>
      <c r="AW75" s="21"/>
      <c r="AX75" s="21"/>
      <c r="AY75" s="21"/>
      <c r="AZ75" s="21"/>
      <c r="BA75" s="21"/>
      <c r="BB75" s="21"/>
      <c r="BC75" s="21"/>
      <c r="BD75" s="21"/>
      <c r="BE75" s="21"/>
      <c r="BF75" s="21"/>
      <c r="BG75" s="21"/>
      <c r="BH75" s="21"/>
      <c r="BI75" s="21"/>
      <c r="BJ75" s="21"/>
    </row>
    <row r="76" spans="29:62" ht="15" customHeight="1">
      <c r="AC76" s="21"/>
      <c r="AD76" s="21"/>
      <c r="AE76" s="21"/>
      <c r="AF76" s="21"/>
      <c r="AG76" s="21"/>
      <c r="AH76" s="21"/>
      <c r="AI76" s="21"/>
      <c r="AJ76" s="21"/>
      <c r="AK76" s="21"/>
      <c r="AL76" s="21"/>
      <c r="AM76" s="21"/>
      <c r="AN76" s="21"/>
      <c r="AO76" s="21"/>
      <c r="AP76" s="21"/>
      <c r="AQ76" s="21"/>
      <c r="AR76" s="21"/>
      <c r="AS76" s="21"/>
      <c r="AT76" s="21"/>
      <c r="AU76" s="21"/>
      <c r="AV76" s="21"/>
      <c r="AW76" s="21"/>
      <c r="AX76" s="21"/>
      <c r="AY76" s="21"/>
      <c r="AZ76" s="21"/>
      <c r="BA76" s="21"/>
      <c r="BB76" s="21"/>
      <c r="BC76" s="21"/>
      <c r="BD76" s="21"/>
      <c r="BE76" s="21"/>
      <c r="BF76" s="21"/>
      <c r="BG76" s="21"/>
      <c r="BH76" s="21"/>
      <c r="BI76" s="21"/>
      <c r="BJ76" s="21"/>
    </row>
    <row r="77" spans="29:62" ht="15" customHeight="1">
      <c r="AC77" s="21"/>
      <c r="AD77" s="21"/>
      <c r="AE77" s="21"/>
      <c r="AF77" s="21"/>
      <c r="AG77" s="21"/>
      <c r="AH77" s="21"/>
      <c r="AI77" s="21"/>
      <c r="AJ77" s="21"/>
      <c r="AK77" s="21"/>
      <c r="AL77" s="21"/>
      <c r="AM77" s="21"/>
      <c r="AN77" s="21"/>
      <c r="AO77" s="21"/>
      <c r="AP77" s="21"/>
      <c r="AQ77" s="21"/>
      <c r="AR77" s="21"/>
      <c r="AS77" s="21"/>
      <c r="AT77" s="21"/>
      <c r="AU77" s="21"/>
      <c r="AV77" s="21"/>
      <c r="AW77" s="21"/>
      <c r="AX77" s="21"/>
      <c r="AY77" s="21"/>
      <c r="AZ77" s="21"/>
      <c r="BA77" s="21"/>
      <c r="BB77" s="21"/>
      <c r="BC77" s="21"/>
      <c r="BD77" s="21"/>
      <c r="BE77" s="21"/>
      <c r="BF77" s="21"/>
      <c r="BG77" s="21"/>
      <c r="BH77" s="21"/>
      <c r="BI77" s="21"/>
      <c r="BJ77" s="21"/>
    </row>
    <row r="78" spans="29:62" ht="15" customHeight="1">
      <c r="AC78" s="21"/>
      <c r="AD78" s="21"/>
      <c r="AE78" s="21"/>
      <c r="AF78" s="21"/>
      <c r="AG78" s="21"/>
      <c r="AH78" s="21"/>
      <c r="AI78" s="21"/>
      <c r="AJ78" s="21"/>
      <c r="AK78" s="21"/>
      <c r="AL78" s="21"/>
      <c r="AM78" s="21"/>
      <c r="AN78" s="21"/>
      <c r="AO78" s="21"/>
      <c r="AP78" s="21"/>
      <c r="AQ78" s="21"/>
      <c r="AR78" s="21"/>
      <c r="AS78" s="21"/>
      <c r="AT78" s="21"/>
      <c r="AU78" s="21"/>
      <c r="AV78" s="21"/>
      <c r="AW78" s="21"/>
      <c r="AX78" s="21"/>
      <c r="AY78" s="21"/>
      <c r="AZ78" s="21"/>
      <c r="BA78" s="21"/>
      <c r="BB78" s="21"/>
      <c r="BC78" s="21"/>
      <c r="BD78" s="21"/>
      <c r="BE78" s="21"/>
      <c r="BF78" s="21"/>
      <c r="BG78" s="21"/>
      <c r="BH78" s="21"/>
      <c r="BI78" s="21"/>
      <c r="BJ78" s="21"/>
    </row>
    <row r="79" spans="29:62" ht="15" customHeight="1">
      <c r="AC79" s="21"/>
      <c r="AD79" s="21"/>
      <c r="AE79" s="21"/>
      <c r="AF79" s="21"/>
      <c r="AG79" s="21"/>
      <c r="AH79" s="21"/>
      <c r="AI79" s="21"/>
      <c r="AJ79" s="21"/>
      <c r="AK79" s="21"/>
      <c r="AL79" s="21"/>
      <c r="AM79" s="21"/>
      <c r="AN79" s="21"/>
      <c r="AO79" s="21"/>
      <c r="AP79" s="21"/>
      <c r="AQ79" s="21"/>
      <c r="AR79" s="21"/>
      <c r="AS79" s="21"/>
      <c r="AT79" s="21"/>
      <c r="AU79" s="21"/>
      <c r="AV79" s="21"/>
      <c r="AW79" s="21"/>
      <c r="AX79" s="21"/>
      <c r="AY79" s="21"/>
      <c r="AZ79" s="21"/>
      <c r="BA79" s="21"/>
      <c r="BB79" s="21"/>
      <c r="BC79" s="21"/>
      <c r="BD79" s="21"/>
      <c r="BE79" s="21"/>
      <c r="BF79" s="21"/>
      <c r="BG79" s="21"/>
      <c r="BH79" s="21"/>
      <c r="BI79" s="21"/>
      <c r="BJ79" s="21"/>
    </row>
    <row r="80" spans="29:62" ht="15" customHeight="1">
      <c r="AC80" s="21"/>
      <c r="AD80" s="21"/>
      <c r="AE80" s="21"/>
      <c r="AF80" s="21"/>
      <c r="AG80" s="21"/>
      <c r="AH80" s="21"/>
      <c r="AI80" s="21"/>
      <c r="AJ80" s="21"/>
      <c r="AK80" s="21"/>
      <c r="AL80" s="21"/>
      <c r="AM80" s="21"/>
      <c r="AN80" s="21"/>
      <c r="AO80" s="21"/>
      <c r="AP80" s="21"/>
      <c r="AQ80" s="21"/>
      <c r="AR80" s="21"/>
      <c r="AS80" s="21"/>
      <c r="AT80" s="21"/>
      <c r="AU80" s="21"/>
      <c r="AV80" s="21"/>
      <c r="AW80" s="21"/>
      <c r="AX80" s="21"/>
      <c r="AY80" s="21"/>
      <c r="AZ80" s="21"/>
      <c r="BA80" s="21"/>
      <c r="BB80" s="21"/>
      <c r="BC80" s="21"/>
      <c r="BD80" s="21"/>
      <c r="BE80" s="21"/>
      <c r="BF80" s="21"/>
      <c r="BG80" s="21"/>
      <c r="BH80" s="21"/>
      <c r="BI80" s="21"/>
      <c r="BJ80" s="21"/>
    </row>
    <row r="81" spans="29:62" ht="15" customHeight="1">
      <c r="AC81" s="21"/>
      <c r="AD81" s="21"/>
      <c r="AE81" s="21"/>
      <c r="AF81" s="21"/>
      <c r="AG81" s="21"/>
      <c r="AH81" s="21"/>
      <c r="AI81" s="21"/>
      <c r="AJ81" s="21"/>
      <c r="AK81" s="21"/>
      <c r="AL81" s="21"/>
      <c r="AM81" s="21"/>
      <c r="AN81" s="21"/>
      <c r="AO81" s="21"/>
      <c r="AP81" s="21"/>
      <c r="AQ81" s="21"/>
      <c r="AR81" s="21"/>
      <c r="AS81" s="21"/>
      <c r="AT81" s="21"/>
      <c r="AU81" s="21"/>
      <c r="AV81" s="21"/>
      <c r="AW81" s="21"/>
      <c r="AX81" s="21"/>
      <c r="AY81" s="21"/>
      <c r="AZ81" s="21"/>
      <c r="BA81" s="21"/>
      <c r="BB81" s="21"/>
      <c r="BC81" s="21"/>
      <c r="BD81" s="21"/>
      <c r="BE81" s="21"/>
      <c r="BF81" s="21"/>
      <c r="BG81" s="21"/>
      <c r="BH81" s="21"/>
      <c r="BI81" s="21"/>
      <c r="BJ81" s="21"/>
    </row>
    <row r="82" spans="29:62" ht="15" customHeight="1">
      <c r="AC82" s="21"/>
      <c r="AD82" s="21"/>
      <c r="AE82" s="21"/>
      <c r="AF82" s="21"/>
      <c r="AG82" s="21"/>
      <c r="AH82" s="21"/>
      <c r="AI82" s="21"/>
      <c r="AJ82" s="21"/>
      <c r="AK82" s="21"/>
      <c r="AL82" s="21"/>
      <c r="AM82" s="21"/>
      <c r="AN82" s="21"/>
      <c r="AO82" s="21"/>
      <c r="AP82" s="21"/>
      <c r="AQ82" s="21"/>
      <c r="AR82" s="21"/>
      <c r="AS82" s="21"/>
      <c r="AT82" s="21"/>
      <c r="AU82" s="21"/>
      <c r="AV82" s="21"/>
      <c r="AW82" s="21"/>
      <c r="AX82" s="21"/>
      <c r="AY82" s="21"/>
      <c r="AZ82" s="21"/>
      <c r="BA82" s="21"/>
      <c r="BB82" s="21"/>
      <c r="BC82" s="21"/>
      <c r="BD82" s="21"/>
      <c r="BE82" s="21"/>
      <c r="BF82" s="21"/>
      <c r="BG82" s="21"/>
      <c r="BH82" s="21"/>
      <c r="BI82" s="21"/>
      <c r="BJ82" s="21"/>
    </row>
    <row r="83" spans="29:62" ht="15" customHeight="1">
      <c r="AC83" s="21"/>
      <c r="AD83" s="21"/>
      <c r="AE83" s="21"/>
      <c r="AF83" s="21"/>
      <c r="AG83" s="21"/>
      <c r="AH83" s="21"/>
      <c r="AI83" s="21"/>
      <c r="AJ83" s="21"/>
      <c r="AK83" s="21"/>
      <c r="AL83" s="21"/>
      <c r="AM83" s="21"/>
      <c r="AN83" s="21"/>
      <c r="AO83" s="21"/>
      <c r="AP83" s="21"/>
      <c r="AQ83" s="21"/>
      <c r="AR83" s="21"/>
      <c r="AS83" s="21"/>
      <c r="AT83" s="21"/>
      <c r="AU83" s="21"/>
      <c r="AV83" s="21"/>
      <c r="AW83" s="21"/>
      <c r="AX83" s="21"/>
      <c r="AY83" s="21"/>
      <c r="AZ83" s="21"/>
      <c r="BA83" s="21"/>
      <c r="BB83" s="21"/>
      <c r="BC83" s="21"/>
      <c r="BD83" s="21"/>
      <c r="BE83" s="21"/>
      <c r="BF83" s="21"/>
      <c r="BG83" s="21"/>
      <c r="BH83" s="21"/>
      <c r="BI83" s="21"/>
      <c r="BJ83" s="21"/>
    </row>
    <row r="84" spans="29:62" ht="15" customHeight="1">
      <c r="AC84" s="21"/>
      <c r="AD84" s="21"/>
      <c r="AE84" s="21"/>
      <c r="AF84" s="21"/>
      <c r="AG84" s="21"/>
      <c r="AH84" s="21"/>
      <c r="AI84" s="21"/>
      <c r="AJ84" s="21"/>
      <c r="AK84" s="21"/>
      <c r="AL84" s="21"/>
      <c r="AM84" s="21"/>
      <c r="AN84" s="21"/>
      <c r="AO84" s="21"/>
      <c r="AP84" s="21"/>
      <c r="AQ84" s="21"/>
      <c r="AR84" s="21"/>
      <c r="AS84" s="21"/>
      <c r="AT84" s="21"/>
      <c r="AU84" s="21"/>
      <c r="AV84" s="21"/>
      <c r="AW84" s="21"/>
      <c r="AX84" s="21"/>
      <c r="AY84" s="21"/>
      <c r="AZ84" s="21"/>
      <c r="BA84" s="21"/>
      <c r="BB84" s="21"/>
      <c r="BC84" s="21"/>
      <c r="BD84" s="21"/>
      <c r="BE84" s="21"/>
      <c r="BF84" s="21"/>
      <c r="BG84" s="21"/>
      <c r="BH84" s="21"/>
      <c r="BI84" s="21"/>
      <c r="BJ84" s="21"/>
    </row>
    <row r="85" spans="29:62" ht="15" customHeight="1">
      <c r="AC85" s="21"/>
      <c r="AD85" s="21"/>
      <c r="AE85" s="21"/>
      <c r="AF85" s="21"/>
      <c r="AG85" s="21"/>
      <c r="AH85" s="21"/>
      <c r="AI85" s="21"/>
      <c r="AJ85" s="21"/>
      <c r="AK85" s="21"/>
      <c r="AL85" s="21"/>
      <c r="AM85" s="21"/>
      <c r="AN85" s="21"/>
      <c r="AO85" s="21"/>
      <c r="AP85" s="21"/>
      <c r="AQ85" s="21"/>
      <c r="AR85" s="21"/>
      <c r="AS85" s="21"/>
      <c r="AT85" s="21"/>
      <c r="AU85" s="21"/>
      <c r="AV85" s="21"/>
      <c r="AW85" s="21"/>
      <c r="AX85" s="21"/>
      <c r="AY85" s="21"/>
      <c r="AZ85" s="21"/>
      <c r="BA85" s="21"/>
      <c r="BB85" s="21"/>
      <c r="BC85" s="21"/>
      <c r="BD85" s="21"/>
      <c r="BE85" s="21"/>
      <c r="BF85" s="21"/>
      <c r="BG85" s="21"/>
      <c r="BH85" s="21"/>
      <c r="BI85" s="21"/>
      <c r="BJ85" s="21"/>
    </row>
    <row r="86" spans="29:62" ht="15" customHeight="1">
      <c r="AC86" s="21"/>
      <c r="AD86" s="21"/>
      <c r="AE86" s="21"/>
      <c r="AF86" s="21"/>
      <c r="AG86" s="21"/>
      <c r="AH86" s="21"/>
      <c r="AI86" s="21"/>
      <c r="AJ86" s="21"/>
      <c r="AK86" s="21"/>
      <c r="AL86" s="21"/>
      <c r="AM86" s="21"/>
      <c r="AN86" s="21"/>
      <c r="AO86" s="21"/>
      <c r="AP86" s="21"/>
      <c r="AQ86" s="21"/>
      <c r="AR86" s="21"/>
      <c r="AS86" s="21"/>
      <c r="AT86" s="21"/>
      <c r="AU86" s="21"/>
      <c r="AV86" s="21"/>
      <c r="AW86" s="21"/>
      <c r="AX86" s="21"/>
      <c r="AY86" s="21"/>
      <c r="AZ86" s="21"/>
      <c r="BA86" s="21"/>
      <c r="BB86" s="21"/>
      <c r="BC86" s="21"/>
      <c r="BD86" s="21"/>
      <c r="BE86" s="21"/>
      <c r="BF86" s="21"/>
      <c r="BG86" s="21"/>
      <c r="BH86" s="21"/>
      <c r="BI86" s="21"/>
      <c r="BJ86" s="21"/>
    </row>
    <row r="87" spans="29:62" ht="15" customHeight="1">
      <c r="AC87" s="21"/>
      <c r="AD87" s="21"/>
      <c r="AE87" s="21"/>
      <c r="AF87" s="21"/>
      <c r="AG87" s="21"/>
      <c r="AH87" s="21"/>
      <c r="AI87" s="21"/>
      <c r="AJ87" s="21"/>
      <c r="AK87" s="21"/>
      <c r="AL87" s="21"/>
      <c r="AM87" s="21"/>
      <c r="AN87" s="21"/>
      <c r="AO87" s="21"/>
      <c r="AP87" s="21"/>
      <c r="AQ87" s="21"/>
      <c r="AR87" s="21"/>
      <c r="AS87" s="21"/>
      <c r="AT87" s="21"/>
      <c r="AU87" s="21"/>
      <c r="AV87" s="21"/>
      <c r="AW87" s="21"/>
      <c r="AX87" s="21"/>
      <c r="AY87" s="21"/>
      <c r="AZ87" s="21"/>
      <c r="BA87" s="21"/>
      <c r="BB87" s="21"/>
      <c r="BC87" s="21"/>
      <c r="BD87" s="21"/>
      <c r="BE87" s="21"/>
      <c r="BF87" s="21"/>
      <c r="BG87" s="21"/>
      <c r="BH87" s="21"/>
      <c r="BI87" s="21"/>
      <c r="BJ87" s="21"/>
    </row>
    <row r="88" spans="29:62" ht="15" customHeight="1">
      <c r="AC88" s="21"/>
      <c r="AD88" s="21"/>
      <c r="AE88" s="21"/>
      <c r="AF88" s="21"/>
      <c r="AG88" s="21"/>
      <c r="AH88" s="21"/>
      <c r="AI88" s="21"/>
      <c r="AJ88" s="21"/>
      <c r="AK88" s="21"/>
      <c r="AL88" s="21"/>
      <c r="AM88" s="21"/>
      <c r="AN88" s="21"/>
      <c r="AO88" s="21"/>
      <c r="AP88" s="21"/>
      <c r="AQ88" s="21"/>
      <c r="AR88" s="21"/>
      <c r="AS88" s="21"/>
      <c r="AT88" s="21"/>
      <c r="AU88" s="21"/>
      <c r="AV88" s="21"/>
      <c r="AW88" s="21"/>
      <c r="AX88" s="21"/>
      <c r="AY88" s="21"/>
      <c r="AZ88" s="21"/>
      <c r="BA88" s="21"/>
      <c r="BB88" s="21"/>
      <c r="BC88" s="21"/>
      <c r="BD88" s="21"/>
      <c r="BE88" s="21"/>
      <c r="BF88" s="21"/>
      <c r="BG88" s="21"/>
      <c r="BH88" s="21"/>
      <c r="BI88" s="21"/>
      <c r="BJ88" s="21"/>
    </row>
    <row r="89" spans="29:62" ht="15" customHeight="1">
      <c r="AC89" s="21"/>
      <c r="AD89" s="21"/>
      <c r="AE89" s="21"/>
      <c r="AF89" s="21"/>
      <c r="AG89" s="21"/>
      <c r="AH89" s="21"/>
      <c r="AI89" s="21"/>
      <c r="AJ89" s="21"/>
      <c r="AK89" s="21"/>
      <c r="AL89" s="21"/>
      <c r="AM89" s="21"/>
      <c r="AN89" s="21"/>
      <c r="AO89" s="21"/>
      <c r="AP89" s="21"/>
      <c r="AQ89" s="21"/>
      <c r="AR89" s="21"/>
      <c r="AS89" s="21"/>
      <c r="AT89" s="21"/>
      <c r="AU89" s="21"/>
      <c r="AV89" s="21"/>
      <c r="AW89" s="21"/>
      <c r="AX89" s="21"/>
      <c r="AY89" s="21"/>
      <c r="AZ89" s="21"/>
      <c r="BA89" s="21"/>
      <c r="BB89" s="21"/>
      <c r="BC89" s="21"/>
      <c r="BD89" s="21"/>
      <c r="BE89" s="21"/>
      <c r="BF89" s="21"/>
      <c r="BG89" s="21"/>
      <c r="BH89" s="21"/>
      <c r="BI89" s="21"/>
      <c r="BJ89" s="21"/>
    </row>
    <row r="90" spans="29:62" ht="15" customHeight="1">
      <c r="AC90" s="21"/>
      <c r="AD90" s="21"/>
      <c r="AE90" s="21"/>
      <c r="AF90" s="21"/>
      <c r="AG90" s="21"/>
      <c r="AH90" s="21"/>
      <c r="AI90" s="21"/>
      <c r="AJ90" s="21"/>
      <c r="AK90" s="21"/>
      <c r="AL90" s="21"/>
      <c r="AM90" s="21"/>
      <c r="AN90" s="21"/>
      <c r="AO90" s="21"/>
      <c r="AP90" s="21"/>
      <c r="AQ90" s="21"/>
      <c r="AR90" s="21"/>
      <c r="AS90" s="21"/>
      <c r="AT90" s="21"/>
      <c r="AU90" s="21"/>
      <c r="AV90" s="21"/>
      <c r="AW90" s="21"/>
      <c r="AX90" s="21"/>
      <c r="AY90" s="21"/>
      <c r="AZ90" s="21"/>
      <c r="BA90" s="21"/>
      <c r="BB90" s="21"/>
      <c r="BC90" s="21"/>
      <c r="BD90" s="21"/>
      <c r="BE90" s="21"/>
      <c r="BF90" s="21"/>
      <c r="BG90" s="21"/>
      <c r="BH90" s="21"/>
      <c r="BI90" s="21"/>
      <c r="BJ90" s="21"/>
    </row>
    <row r="91" spans="29:62" ht="15" customHeight="1">
      <c r="AC91" s="21"/>
      <c r="AD91" s="21"/>
      <c r="AE91" s="21"/>
      <c r="AF91" s="21"/>
      <c r="AG91" s="21"/>
      <c r="AH91" s="21"/>
      <c r="AI91" s="21"/>
      <c r="AJ91" s="21"/>
      <c r="AK91" s="21"/>
      <c r="AL91" s="21"/>
      <c r="AM91" s="21"/>
      <c r="AN91" s="21"/>
      <c r="AO91" s="21"/>
      <c r="AP91" s="21"/>
      <c r="AQ91" s="21"/>
      <c r="AR91" s="21"/>
      <c r="AS91" s="21"/>
      <c r="AT91" s="21"/>
      <c r="AU91" s="21"/>
      <c r="AV91" s="21"/>
      <c r="AW91" s="21"/>
      <c r="AX91" s="21"/>
      <c r="AY91" s="21"/>
      <c r="AZ91" s="21"/>
      <c r="BA91" s="21"/>
      <c r="BB91" s="21"/>
      <c r="BC91" s="21"/>
      <c r="BD91" s="21"/>
      <c r="BE91" s="21"/>
      <c r="BF91" s="21"/>
      <c r="BG91" s="21"/>
      <c r="BH91" s="21"/>
      <c r="BI91" s="21"/>
      <c r="BJ91" s="21"/>
    </row>
    <row r="92" spans="29:62" ht="15" customHeight="1">
      <c r="AC92" s="21"/>
      <c r="AD92" s="21"/>
      <c r="AE92" s="21"/>
      <c r="AF92" s="21"/>
      <c r="AG92" s="21"/>
      <c r="AH92" s="21"/>
      <c r="AI92" s="21"/>
      <c r="AJ92" s="21"/>
      <c r="AK92" s="21"/>
      <c r="AL92" s="21"/>
      <c r="AM92" s="21"/>
      <c r="AN92" s="21"/>
      <c r="AO92" s="21"/>
      <c r="AP92" s="21"/>
      <c r="AQ92" s="21"/>
      <c r="AR92" s="21"/>
      <c r="AS92" s="21"/>
      <c r="AT92" s="21"/>
      <c r="AU92" s="21"/>
      <c r="AV92" s="21"/>
      <c r="AW92" s="21"/>
      <c r="AX92" s="21"/>
      <c r="AY92" s="21"/>
      <c r="AZ92" s="21"/>
      <c r="BA92" s="21"/>
      <c r="BB92" s="21"/>
      <c r="BC92" s="21"/>
      <c r="BD92" s="21"/>
      <c r="BE92" s="21"/>
      <c r="BF92" s="21"/>
      <c r="BG92" s="21"/>
      <c r="BH92" s="21"/>
      <c r="BI92" s="21"/>
      <c r="BJ92" s="21"/>
    </row>
    <row r="93" spans="29:62" ht="15" customHeight="1">
      <c r="AC93" s="21"/>
      <c r="AD93" s="21"/>
      <c r="AE93" s="21"/>
      <c r="AF93" s="21"/>
      <c r="AG93" s="21"/>
      <c r="AH93" s="21"/>
      <c r="AI93" s="21"/>
      <c r="AJ93" s="21"/>
      <c r="AK93" s="21"/>
      <c r="AL93" s="21"/>
      <c r="AM93" s="21"/>
      <c r="AN93" s="21"/>
      <c r="AO93" s="21"/>
      <c r="AP93" s="21"/>
      <c r="AQ93" s="21"/>
      <c r="AR93" s="21"/>
      <c r="AS93" s="21"/>
      <c r="AT93" s="21"/>
      <c r="AU93" s="21"/>
      <c r="AV93" s="21"/>
      <c r="AW93" s="21"/>
      <c r="AX93" s="21"/>
      <c r="AY93" s="21"/>
      <c r="AZ93" s="21"/>
      <c r="BA93" s="21"/>
      <c r="BB93" s="21"/>
      <c r="BC93" s="21"/>
      <c r="BD93" s="21"/>
      <c r="BE93" s="21"/>
      <c r="BF93" s="21"/>
      <c r="BG93" s="21"/>
      <c r="BH93" s="21"/>
      <c r="BI93" s="21"/>
      <c r="BJ93" s="21"/>
    </row>
    <row r="94" spans="29:62" ht="15" customHeight="1">
      <c r="AC94" s="21"/>
      <c r="AD94" s="21"/>
      <c r="AE94" s="21"/>
      <c r="AF94" s="21"/>
      <c r="AG94" s="21"/>
      <c r="AH94" s="21"/>
      <c r="AI94" s="21"/>
      <c r="AJ94" s="21"/>
      <c r="AK94" s="21"/>
      <c r="AL94" s="21"/>
      <c r="AM94" s="21"/>
      <c r="AN94" s="21"/>
      <c r="AO94" s="21"/>
      <c r="AP94" s="21"/>
      <c r="AQ94" s="21"/>
      <c r="AR94" s="21"/>
      <c r="AS94" s="21"/>
      <c r="AT94" s="21"/>
      <c r="AU94" s="21"/>
      <c r="AV94" s="21"/>
      <c r="AW94" s="21"/>
      <c r="AX94" s="21"/>
      <c r="AY94" s="21"/>
      <c r="AZ94" s="21"/>
      <c r="BA94" s="21"/>
      <c r="BB94" s="21"/>
      <c r="BC94" s="21"/>
      <c r="BD94" s="21"/>
      <c r="BE94" s="21"/>
      <c r="BF94" s="21"/>
      <c r="BG94" s="21"/>
      <c r="BH94" s="21"/>
      <c r="BI94" s="21"/>
      <c r="BJ94" s="21"/>
    </row>
    <row r="95" spans="29:62" ht="15" customHeight="1">
      <c r="AC95" s="21"/>
      <c r="AD95" s="21"/>
      <c r="AE95" s="21"/>
      <c r="AF95" s="21"/>
      <c r="AG95" s="21"/>
      <c r="AH95" s="21"/>
      <c r="AI95" s="21"/>
      <c r="AJ95" s="21"/>
      <c r="AK95" s="21"/>
      <c r="AL95" s="21"/>
      <c r="AM95" s="21"/>
      <c r="AN95" s="21"/>
      <c r="AO95" s="21"/>
      <c r="AP95" s="21"/>
      <c r="AQ95" s="21"/>
      <c r="AR95" s="21"/>
      <c r="AS95" s="21"/>
      <c r="AT95" s="21"/>
      <c r="AU95" s="21"/>
      <c r="AV95" s="21"/>
      <c r="AW95" s="21"/>
      <c r="AX95" s="21"/>
      <c r="AY95" s="21"/>
      <c r="AZ95" s="21"/>
      <c r="BA95" s="21"/>
      <c r="BB95" s="21"/>
      <c r="BC95" s="21"/>
      <c r="BD95" s="21"/>
      <c r="BE95" s="21"/>
      <c r="BF95" s="21"/>
      <c r="BG95" s="21"/>
      <c r="BH95" s="21"/>
      <c r="BI95" s="21"/>
      <c r="BJ95" s="21"/>
    </row>
    <row r="96" spans="29:62" ht="15" customHeight="1">
      <c r="AC96" s="21"/>
      <c r="AD96" s="21"/>
      <c r="AE96" s="21"/>
      <c r="AF96" s="21"/>
      <c r="AG96" s="21"/>
      <c r="AH96" s="21"/>
      <c r="AI96" s="21"/>
      <c r="AJ96" s="21"/>
      <c r="AK96" s="21"/>
      <c r="AL96" s="21"/>
      <c r="AM96" s="21"/>
      <c r="AN96" s="21"/>
      <c r="AO96" s="21"/>
      <c r="AP96" s="21"/>
      <c r="AQ96" s="21"/>
      <c r="AR96" s="21"/>
      <c r="AS96" s="21"/>
      <c r="AT96" s="21"/>
      <c r="AU96" s="21"/>
      <c r="AV96" s="21"/>
      <c r="AW96" s="21"/>
      <c r="AX96" s="21"/>
      <c r="AY96" s="21"/>
      <c r="AZ96" s="21"/>
      <c r="BA96" s="21"/>
      <c r="BB96" s="21"/>
      <c r="BC96" s="21"/>
      <c r="BD96" s="21"/>
      <c r="BE96" s="21"/>
      <c r="BF96" s="21"/>
      <c r="BG96" s="21"/>
      <c r="BH96" s="21"/>
      <c r="BI96" s="21"/>
      <c r="BJ96" s="21"/>
    </row>
    <row r="97" spans="29:62" ht="15" customHeight="1">
      <c r="AC97" s="21"/>
      <c r="AD97" s="21"/>
      <c r="AE97" s="21"/>
      <c r="AF97" s="21"/>
      <c r="AG97" s="21"/>
      <c r="AH97" s="21"/>
      <c r="AI97" s="21"/>
      <c r="AJ97" s="21"/>
      <c r="AK97" s="21"/>
      <c r="AL97" s="21"/>
      <c r="AM97" s="21"/>
      <c r="AN97" s="21"/>
      <c r="AO97" s="21"/>
      <c r="AP97" s="21"/>
      <c r="AQ97" s="21"/>
      <c r="AR97" s="21"/>
      <c r="AS97" s="21"/>
      <c r="AT97" s="21"/>
      <c r="AU97" s="21"/>
      <c r="AV97" s="21"/>
      <c r="AW97" s="21"/>
      <c r="AX97" s="21"/>
      <c r="AY97" s="21"/>
      <c r="AZ97" s="21"/>
      <c r="BA97" s="21"/>
      <c r="BB97" s="21"/>
      <c r="BC97" s="21"/>
      <c r="BD97" s="21"/>
      <c r="BE97" s="21"/>
      <c r="BF97" s="21"/>
      <c r="BG97" s="21"/>
      <c r="BH97" s="21"/>
      <c r="BI97" s="21"/>
      <c r="BJ97" s="21"/>
    </row>
    <row r="98" spans="29:62" ht="15" customHeight="1">
      <c r="AC98" s="21"/>
      <c r="AD98" s="21"/>
      <c r="AE98" s="21"/>
      <c r="AF98" s="21"/>
      <c r="AG98" s="21"/>
      <c r="AH98" s="21"/>
      <c r="AI98" s="21"/>
      <c r="AJ98" s="21"/>
      <c r="AK98" s="21"/>
      <c r="AL98" s="21"/>
      <c r="AM98" s="21"/>
      <c r="AN98" s="21"/>
      <c r="AO98" s="21"/>
      <c r="AP98" s="21"/>
      <c r="AQ98" s="21"/>
      <c r="AR98" s="21"/>
      <c r="AS98" s="21"/>
      <c r="AT98" s="21"/>
      <c r="AU98" s="21"/>
      <c r="AV98" s="21"/>
      <c r="AW98" s="21"/>
      <c r="AX98" s="21"/>
      <c r="AY98" s="21"/>
      <c r="AZ98" s="21"/>
      <c r="BA98" s="21"/>
      <c r="BB98" s="21"/>
      <c r="BC98" s="21"/>
      <c r="BD98" s="21"/>
      <c r="BE98" s="21"/>
      <c r="BF98" s="21"/>
      <c r="BG98" s="21"/>
      <c r="BH98" s="21"/>
      <c r="BI98" s="21"/>
      <c r="BJ98" s="21"/>
    </row>
    <row r="99" spans="29:62" ht="15" customHeight="1">
      <c r="AC99" s="21"/>
      <c r="AD99" s="21"/>
      <c r="AE99" s="21"/>
      <c r="AF99" s="21"/>
      <c r="AG99" s="21"/>
      <c r="AH99" s="21"/>
      <c r="AI99" s="21"/>
      <c r="AJ99" s="21"/>
      <c r="AK99" s="21"/>
      <c r="AL99" s="21"/>
      <c r="AM99" s="21"/>
      <c r="AN99" s="21"/>
      <c r="AO99" s="21"/>
      <c r="AP99" s="21"/>
      <c r="AQ99" s="21"/>
      <c r="AR99" s="21"/>
      <c r="AS99" s="21"/>
      <c r="AT99" s="21"/>
      <c r="AU99" s="21"/>
      <c r="AV99" s="21"/>
      <c r="AW99" s="21"/>
      <c r="AX99" s="21"/>
      <c r="AY99" s="21"/>
      <c r="AZ99" s="21"/>
      <c r="BA99" s="21"/>
      <c r="BB99" s="21"/>
      <c r="BC99" s="21"/>
      <c r="BD99" s="21"/>
      <c r="BE99" s="21"/>
      <c r="BF99" s="21"/>
      <c r="BG99" s="21"/>
      <c r="BH99" s="21"/>
      <c r="BI99" s="21"/>
      <c r="BJ99" s="21"/>
    </row>
    <row r="100" spans="29:62" ht="15" customHeight="1">
      <c r="AC100" s="21"/>
      <c r="AD100" s="21"/>
      <c r="AE100" s="21"/>
      <c r="AF100" s="21"/>
      <c r="AG100" s="21"/>
      <c r="AH100" s="21"/>
      <c r="AI100" s="21"/>
      <c r="AJ100" s="21"/>
      <c r="AK100" s="21"/>
      <c r="AL100" s="21"/>
      <c r="AM100" s="21"/>
      <c r="AN100" s="21"/>
      <c r="AO100" s="21"/>
      <c r="AP100" s="21"/>
      <c r="AQ100" s="21"/>
      <c r="AR100" s="21"/>
      <c r="AS100" s="21"/>
      <c r="AT100" s="21"/>
      <c r="AU100" s="21"/>
      <c r="AV100" s="21"/>
      <c r="AW100" s="21"/>
      <c r="AX100" s="21"/>
      <c r="AY100" s="21"/>
      <c r="AZ100" s="21"/>
      <c r="BA100" s="21"/>
      <c r="BB100" s="21"/>
      <c r="BC100" s="21"/>
      <c r="BD100" s="21"/>
      <c r="BE100" s="21"/>
      <c r="BF100" s="21"/>
      <c r="BG100" s="21"/>
      <c r="BH100" s="21"/>
      <c r="BI100" s="21"/>
      <c r="BJ100" s="21"/>
    </row>
    <row r="101" spans="29:62" ht="15" customHeight="1">
      <c r="AC101" s="21"/>
      <c r="AD101" s="21"/>
      <c r="AE101" s="21"/>
      <c r="AF101" s="21"/>
      <c r="AG101" s="21"/>
      <c r="AH101" s="21"/>
      <c r="AI101" s="21"/>
      <c r="AJ101" s="21"/>
      <c r="AK101" s="21"/>
      <c r="AL101" s="21"/>
      <c r="AM101" s="21"/>
      <c r="AN101" s="21"/>
      <c r="AO101" s="21"/>
      <c r="AP101" s="21"/>
      <c r="AQ101" s="21"/>
      <c r="AR101" s="21"/>
      <c r="AS101" s="21"/>
      <c r="AT101" s="21"/>
      <c r="AU101" s="21"/>
      <c r="AV101" s="21"/>
      <c r="AW101" s="21"/>
      <c r="AX101" s="21"/>
      <c r="AY101" s="21"/>
      <c r="AZ101" s="21"/>
      <c r="BA101" s="21"/>
      <c r="BB101" s="21"/>
      <c r="BC101" s="21"/>
      <c r="BD101" s="21"/>
      <c r="BE101" s="21"/>
      <c r="BF101" s="21"/>
      <c r="BG101" s="21"/>
      <c r="BH101" s="21"/>
      <c r="BI101" s="21"/>
      <c r="BJ101" s="21"/>
    </row>
    <row r="102" spans="29:62" ht="15" customHeight="1">
      <c r="AC102" s="21"/>
      <c r="AD102" s="21"/>
      <c r="AE102" s="21"/>
      <c r="AF102" s="21"/>
      <c r="AG102" s="21"/>
      <c r="AH102" s="21"/>
      <c r="AI102" s="21"/>
      <c r="AJ102" s="21"/>
      <c r="AK102" s="21"/>
      <c r="AL102" s="21"/>
      <c r="AM102" s="21"/>
      <c r="AN102" s="21"/>
      <c r="AO102" s="21"/>
      <c r="AP102" s="21"/>
      <c r="AQ102" s="21"/>
      <c r="AR102" s="21"/>
      <c r="AS102" s="21"/>
      <c r="AT102" s="21"/>
      <c r="AU102" s="21"/>
      <c r="AV102" s="21"/>
      <c r="AW102" s="21"/>
      <c r="AX102" s="21"/>
      <c r="AY102" s="21"/>
      <c r="AZ102" s="21"/>
      <c r="BA102" s="21"/>
      <c r="BB102" s="21"/>
      <c r="BC102" s="21"/>
      <c r="BD102" s="21"/>
      <c r="BE102" s="21"/>
      <c r="BF102" s="21"/>
      <c r="BG102" s="21"/>
      <c r="BH102" s="21"/>
      <c r="BI102" s="21"/>
      <c r="BJ102" s="21"/>
    </row>
    <row r="103" spans="29:62" ht="15" customHeight="1">
      <c r="AC103" s="21"/>
      <c r="AD103" s="21"/>
      <c r="AE103" s="21"/>
      <c r="AF103" s="21"/>
      <c r="AG103" s="21"/>
      <c r="AH103" s="21"/>
      <c r="AI103" s="21"/>
      <c r="AJ103" s="21"/>
      <c r="AK103" s="21"/>
      <c r="AL103" s="21"/>
      <c r="AM103" s="21"/>
      <c r="AN103" s="21"/>
      <c r="AO103" s="21"/>
      <c r="AP103" s="21"/>
      <c r="AQ103" s="21"/>
      <c r="AR103" s="21"/>
      <c r="AS103" s="21"/>
      <c r="AT103" s="21"/>
      <c r="AU103" s="21"/>
      <c r="AV103" s="21"/>
      <c r="AW103" s="21"/>
      <c r="AX103" s="21"/>
      <c r="AY103" s="21"/>
      <c r="AZ103" s="21"/>
      <c r="BA103" s="21"/>
      <c r="BB103" s="21"/>
      <c r="BC103" s="21"/>
      <c r="BD103" s="21"/>
      <c r="BE103" s="21"/>
      <c r="BF103" s="21"/>
      <c r="BG103" s="21"/>
      <c r="BH103" s="21"/>
      <c r="BI103" s="21"/>
      <c r="BJ103" s="21"/>
    </row>
    <row r="104" spans="29:62" ht="15" customHeight="1">
      <c r="AC104" s="21"/>
      <c r="AD104" s="21"/>
      <c r="AE104" s="21"/>
      <c r="AF104" s="21"/>
      <c r="AG104" s="21"/>
      <c r="AH104" s="21"/>
      <c r="AI104" s="21"/>
      <c r="AJ104" s="21"/>
      <c r="AK104" s="21"/>
      <c r="AL104" s="21"/>
      <c r="AM104" s="21"/>
      <c r="AN104" s="21"/>
      <c r="AO104" s="21"/>
      <c r="AP104" s="21"/>
      <c r="AQ104" s="21"/>
      <c r="AR104" s="21"/>
      <c r="AS104" s="21"/>
      <c r="AT104" s="21"/>
      <c r="AU104" s="21"/>
      <c r="AV104" s="21"/>
      <c r="AW104" s="21"/>
      <c r="AX104" s="21"/>
      <c r="AY104" s="21"/>
      <c r="AZ104" s="21"/>
      <c r="BA104" s="21"/>
      <c r="BB104" s="21"/>
      <c r="BC104" s="21"/>
      <c r="BD104" s="21"/>
      <c r="BE104" s="21"/>
      <c r="BF104" s="21"/>
      <c r="BG104" s="21"/>
      <c r="BH104" s="21"/>
      <c r="BI104" s="21"/>
      <c r="BJ104" s="21"/>
    </row>
    <row r="105" spans="29:62" ht="15" customHeight="1">
      <c r="AC105" s="21"/>
      <c r="AD105" s="21"/>
      <c r="AE105" s="21"/>
      <c r="AF105" s="21"/>
      <c r="AG105" s="21"/>
      <c r="AH105" s="21"/>
      <c r="AI105" s="21"/>
      <c r="AJ105" s="21"/>
      <c r="AK105" s="21"/>
      <c r="AL105" s="21"/>
      <c r="AM105" s="21"/>
      <c r="AN105" s="21"/>
      <c r="AO105" s="21"/>
      <c r="AP105" s="21"/>
      <c r="AQ105" s="21"/>
      <c r="AR105" s="21"/>
      <c r="AS105" s="21"/>
      <c r="AT105" s="21"/>
      <c r="AU105" s="21"/>
      <c r="AV105" s="21"/>
      <c r="AW105" s="21"/>
      <c r="AX105" s="21"/>
      <c r="AY105" s="21"/>
      <c r="AZ105" s="21"/>
      <c r="BA105" s="21"/>
      <c r="BB105" s="21"/>
      <c r="BC105" s="21"/>
      <c r="BD105" s="21"/>
      <c r="BE105" s="21"/>
      <c r="BF105" s="21"/>
      <c r="BG105" s="21"/>
      <c r="BH105" s="21"/>
      <c r="BI105" s="21"/>
      <c r="BJ105" s="21"/>
    </row>
    <row r="106" spans="29:62" ht="15" customHeight="1">
      <c r="AC106" s="21"/>
      <c r="AD106" s="21"/>
      <c r="AE106" s="21"/>
      <c r="AF106" s="21"/>
      <c r="AG106" s="21"/>
      <c r="AH106" s="21"/>
      <c r="AI106" s="21"/>
      <c r="AJ106" s="21"/>
      <c r="AK106" s="21"/>
      <c r="AL106" s="21"/>
      <c r="AM106" s="21"/>
      <c r="AN106" s="21"/>
      <c r="AO106" s="21"/>
      <c r="AP106" s="21"/>
      <c r="AQ106" s="21"/>
      <c r="AR106" s="21"/>
      <c r="AS106" s="21"/>
      <c r="AT106" s="21"/>
      <c r="AU106" s="21"/>
      <c r="AV106" s="21"/>
      <c r="AW106" s="21"/>
      <c r="AX106" s="21"/>
      <c r="AY106" s="21"/>
      <c r="AZ106" s="21"/>
      <c r="BA106" s="21"/>
      <c r="BB106" s="21"/>
      <c r="BC106" s="21"/>
      <c r="BD106" s="21"/>
      <c r="BE106" s="21"/>
      <c r="BF106" s="21"/>
      <c r="BG106" s="21"/>
      <c r="BH106" s="21"/>
      <c r="BI106" s="21"/>
      <c r="BJ106" s="21"/>
    </row>
    <row r="107" spans="29:62" ht="15" customHeight="1">
      <c r="AC107" s="21"/>
      <c r="AD107" s="21"/>
      <c r="AE107" s="21"/>
      <c r="AF107" s="21"/>
      <c r="AG107" s="21"/>
      <c r="AH107" s="21"/>
      <c r="AI107" s="21"/>
      <c r="AJ107" s="21"/>
      <c r="AK107" s="21"/>
      <c r="AL107" s="21"/>
      <c r="AM107" s="21"/>
      <c r="AN107" s="21"/>
      <c r="AO107" s="21"/>
      <c r="AP107" s="21"/>
      <c r="AQ107" s="21"/>
      <c r="AR107" s="21"/>
      <c r="AS107" s="21"/>
      <c r="AT107" s="21"/>
      <c r="AU107" s="21"/>
      <c r="AV107" s="21"/>
      <c r="AW107" s="21"/>
      <c r="AX107" s="21"/>
      <c r="AY107" s="21"/>
      <c r="AZ107" s="21"/>
      <c r="BA107" s="21"/>
      <c r="BB107" s="21"/>
      <c r="BC107" s="21"/>
      <c r="BD107" s="21"/>
      <c r="BE107" s="21"/>
      <c r="BF107" s="21"/>
      <c r="BG107" s="21"/>
      <c r="BH107" s="21"/>
      <c r="BI107" s="21"/>
      <c r="BJ107" s="21"/>
    </row>
    <row r="108" spans="29:62" ht="15" customHeight="1">
      <c r="AC108" s="21"/>
      <c r="AD108" s="21"/>
      <c r="AE108" s="21"/>
      <c r="AF108" s="21"/>
      <c r="AG108" s="21"/>
      <c r="AH108" s="21"/>
      <c r="AI108" s="21"/>
      <c r="AJ108" s="21"/>
      <c r="AK108" s="21"/>
      <c r="AL108" s="21"/>
      <c r="AM108" s="21"/>
      <c r="AN108" s="21"/>
      <c r="AO108" s="21"/>
      <c r="AP108" s="21"/>
      <c r="AQ108" s="21"/>
      <c r="AR108" s="21"/>
      <c r="AS108" s="21"/>
      <c r="AT108" s="21"/>
      <c r="AU108" s="21"/>
      <c r="AV108" s="21"/>
      <c r="AW108" s="21"/>
      <c r="AX108" s="21"/>
      <c r="AY108" s="21"/>
      <c r="AZ108" s="21"/>
      <c r="BA108" s="21"/>
      <c r="BB108" s="21"/>
      <c r="BC108" s="21"/>
      <c r="BD108" s="21"/>
      <c r="BE108" s="21"/>
      <c r="BF108" s="21"/>
      <c r="BG108" s="21"/>
      <c r="BH108" s="21"/>
      <c r="BI108" s="21"/>
      <c r="BJ108" s="21"/>
    </row>
    <row r="109" spans="29:62" ht="15" customHeight="1">
      <c r="AC109" s="21"/>
      <c r="AD109" s="21"/>
      <c r="AE109" s="21"/>
      <c r="AF109" s="21"/>
      <c r="AG109" s="21"/>
      <c r="AH109" s="21"/>
      <c r="AI109" s="21"/>
      <c r="AJ109" s="21"/>
      <c r="AK109" s="21"/>
      <c r="AL109" s="21"/>
      <c r="AM109" s="21"/>
      <c r="AN109" s="21"/>
      <c r="AO109" s="21"/>
      <c r="AP109" s="21"/>
      <c r="AQ109" s="21"/>
      <c r="AR109" s="21"/>
      <c r="AS109" s="21"/>
      <c r="AT109" s="21"/>
      <c r="AU109" s="21"/>
      <c r="AV109" s="21"/>
      <c r="AW109" s="21"/>
      <c r="AX109" s="21"/>
      <c r="AY109" s="21"/>
      <c r="AZ109" s="21"/>
      <c r="BA109" s="21"/>
      <c r="BB109" s="21"/>
      <c r="BC109" s="21"/>
      <c r="BD109" s="21"/>
      <c r="BE109" s="21"/>
      <c r="BF109" s="21"/>
      <c r="BG109" s="21"/>
      <c r="BH109" s="21"/>
      <c r="BI109" s="21"/>
      <c r="BJ109" s="21"/>
    </row>
    <row r="110" spans="29:62" ht="15" customHeight="1">
      <c r="AC110" s="21"/>
      <c r="AD110" s="21"/>
      <c r="AE110" s="21"/>
      <c r="AF110" s="21"/>
      <c r="AG110" s="21"/>
      <c r="AH110" s="21"/>
      <c r="AI110" s="21"/>
      <c r="AJ110" s="21"/>
      <c r="AK110" s="21"/>
      <c r="AL110" s="21"/>
      <c r="AM110" s="21"/>
      <c r="AN110" s="21"/>
      <c r="AO110" s="21"/>
      <c r="AP110" s="21"/>
      <c r="AQ110" s="21"/>
      <c r="AR110" s="21"/>
      <c r="AS110" s="21"/>
      <c r="AT110" s="21"/>
      <c r="AU110" s="21"/>
      <c r="AV110" s="21"/>
      <c r="AW110" s="21"/>
      <c r="AX110" s="21"/>
      <c r="AY110" s="21"/>
      <c r="AZ110" s="21"/>
      <c r="BA110" s="21"/>
      <c r="BB110" s="21"/>
      <c r="BC110" s="21"/>
      <c r="BD110" s="21"/>
      <c r="BE110" s="21"/>
      <c r="BF110" s="21"/>
      <c r="BG110" s="21"/>
      <c r="BH110" s="21"/>
      <c r="BI110" s="21"/>
      <c r="BJ110" s="21"/>
    </row>
    <row r="111" spans="29:62" ht="15" customHeight="1">
      <c r="AC111" s="21"/>
      <c r="AD111" s="21"/>
      <c r="AE111" s="21"/>
      <c r="AF111" s="21"/>
      <c r="AG111" s="21"/>
      <c r="AH111" s="21"/>
      <c r="AI111" s="21"/>
      <c r="AJ111" s="21"/>
      <c r="AK111" s="21"/>
      <c r="AL111" s="21"/>
      <c r="AM111" s="21"/>
      <c r="AN111" s="21"/>
      <c r="AO111" s="21"/>
      <c r="AP111" s="21"/>
      <c r="AQ111" s="21"/>
      <c r="AR111" s="21"/>
      <c r="AS111" s="21"/>
      <c r="AT111" s="21"/>
      <c r="AU111" s="21"/>
      <c r="AV111" s="21"/>
      <c r="AW111" s="21"/>
      <c r="AX111" s="21"/>
      <c r="AY111" s="21"/>
      <c r="AZ111" s="21"/>
      <c r="BA111" s="21"/>
      <c r="BB111" s="21"/>
      <c r="BC111" s="21"/>
      <c r="BD111" s="21"/>
      <c r="BE111" s="21"/>
      <c r="BF111" s="21"/>
      <c r="BG111" s="21"/>
      <c r="BH111" s="21"/>
      <c r="BI111" s="21"/>
      <c r="BJ111" s="21"/>
    </row>
    <row r="112" spans="29:62" ht="15" customHeight="1">
      <c r="AC112" s="21"/>
      <c r="AD112" s="21"/>
      <c r="AE112" s="21"/>
      <c r="AF112" s="21"/>
      <c r="AG112" s="21"/>
      <c r="AH112" s="21"/>
      <c r="AI112" s="21"/>
      <c r="AJ112" s="21"/>
      <c r="AK112" s="21"/>
      <c r="AL112" s="21"/>
      <c r="AM112" s="21"/>
      <c r="AN112" s="21"/>
      <c r="AO112" s="21"/>
      <c r="AP112" s="21"/>
      <c r="AQ112" s="21"/>
      <c r="AR112" s="21"/>
      <c r="AS112" s="21"/>
      <c r="AT112" s="21"/>
      <c r="AU112" s="21"/>
      <c r="AV112" s="21"/>
      <c r="AW112" s="21"/>
      <c r="AX112" s="21"/>
      <c r="AY112" s="21"/>
      <c r="AZ112" s="21"/>
      <c r="BA112" s="21"/>
      <c r="BB112" s="21"/>
      <c r="BC112" s="21"/>
      <c r="BD112" s="21"/>
      <c r="BE112" s="21"/>
      <c r="BF112" s="21"/>
      <c r="BG112" s="21"/>
      <c r="BH112" s="21"/>
      <c r="BI112" s="21"/>
      <c r="BJ112" s="21"/>
    </row>
    <row r="113" spans="29:62" ht="15" customHeight="1">
      <c r="AC113" s="21"/>
      <c r="AD113" s="21"/>
      <c r="AE113" s="21"/>
      <c r="AF113" s="21"/>
      <c r="AG113" s="21"/>
      <c r="AH113" s="21"/>
      <c r="AI113" s="21"/>
      <c r="AJ113" s="21"/>
      <c r="AK113" s="21"/>
      <c r="AL113" s="21"/>
      <c r="AM113" s="21"/>
      <c r="AN113" s="21"/>
      <c r="AO113" s="21"/>
      <c r="AP113" s="21"/>
      <c r="AQ113" s="21"/>
      <c r="AR113" s="21"/>
      <c r="AS113" s="21"/>
      <c r="AT113" s="21"/>
      <c r="AU113" s="21"/>
      <c r="AV113" s="21"/>
      <c r="AW113" s="21"/>
      <c r="AX113" s="21"/>
      <c r="AY113" s="21"/>
      <c r="AZ113" s="21"/>
      <c r="BA113" s="21"/>
      <c r="BB113" s="21"/>
      <c r="BC113" s="21"/>
      <c r="BD113" s="21"/>
      <c r="BE113" s="21"/>
      <c r="BF113" s="21"/>
      <c r="BG113" s="21"/>
      <c r="BH113" s="21"/>
      <c r="BI113" s="21"/>
      <c r="BJ113" s="21"/>
    </row>
    <row r="114" spans="29:62" ht="15" customHeight="1">
      <c r="AC114" s="21"/>
      <c r="AD114" s="21"/>
      <c r="AE114" s="21"/>
      <c r="AF114" s="21"/>
      <c r="AG114" s="21"/>
      <c r="AH114" s="21"/>
      <c r="AI114" s="21"/>
      <c r="AJ114" s="21"/>
      <c r="AK114" s="21"/>
      <c r="AL114" s="21"/>
      <c r="AM114" s="21"/>
      <c r="AN114" s="21"/>
      <c r="AO114" s="21"/>
      <c r="AP114" s="21"/>
      <c r="AQ114" s="21"/>
      <c r="AR114" s="21"/>
      <c r="AS114" s="21"/>
      <c r="AT114" s="21"/>
      <c r="AU114" s="21"/>
      <c r="AV114" s="21"/>
      <c r="AW114" s="21"/>
      <c r="AX114" s="21"/>
      <c r="AY114" s="21"/>
      <c r="AZ114" s="21"/>
      <c r="BA114" s="21"/>
      <c r="BB114" s="21"/>
      <c r="BC114" s="21"/>
      <c r="BD114" s="21"/>
      <c r="BE114" s="21"/>
      <c r="BF114" s="21"/>
      <c r="BG114" s="21"/>
      <c r="BH114" s="21"/>
      <c r="BI114" s="21"/>
      <c r="BJ114" s="21"/>
    </row>
    <row r="115" spans="29:62" ht="15" customHeight="1">
      <c r="AC115" s="21"/>
      <c r="AD115" s="21"/>
      <c r="AE115" s="21"/>
      <c r="AF115" s="21"/>
      <c r="AG115" s="21"/>
      <c r="AH115" s="21"/>
      <c r="AI115" s="21"/>
      <c r="AJ115" s="21"/>
      <c r="AK115" s="21"/>
      <c r="AL115" s="21"/>
      <c r="AM115" s="21"/>
      <c r="AN115" s="21"/>
      <c r="AO115" s="21"/>
      <c r="AP115" s="21"/>
      <c r="AQ115" s="21"/>
      <c r="AR115" s="21"/>
      <c r="AS115" s="21"/>
      <c r="AT115" s="21"/>
      <c r="AU115" s="21"/>
      <c r="AV115" s="21"/>
      <c r="AW115" s="21"/>
      <c r="AX115" s="21"/>
      <c r="AY115" s="21"/>
      <c r="AZ115" s="21"/>
      <c r="BA115" s="21"/>
      <c r="BB115" s="21"/>
      <c r="BC115" s="21"/>
      <c r="BD115" s="21"/>
      <c r="BE115" s="21"/>
      <c r="BF115" s="21"/>
      <c r="BG115" s="21"/>
      <c r="BH115" s="21"/>
      <c r="BI115" s="21"/>
      <c r="BJ115" s="21"/>
    </row>
    <row r="116" spans="29:62" ht="15" customHeight="1">
      <c r="AC116" s="21"/>
      <c r="AD116" s="21"/>
      <c r="AE116" s="21"/>
      <c r="AF116" s="21"/>
      <c r="AG116" s="21"/>
      <c r="AH116" s="21"/>
      <c r="AI116" s="21"/>
      <c r="AJ116" s="21"/>
      <c r="AK116" s="21"/>
      <c r="AL116" s="21"/>
      <c r="AM116" s="21"/>
      <c r="AN116" s="21"/>
      <c r="AO116" s="21"/>
      <c r="AP116" s="21"/>
      <c r="AQ116" s="21"/>
      <c r="AR116" s="21"/>
      <c r="AS116" s="21"/>
      <c r="AT116" s="21"/>
      <c r="AU116" s="21"/>
      <c r="AV116" s="21"/>
      <c r="AW116" s="21"/>
      <c r="AX116" s="21"/>
      <c r="AY116" s="21"/>
      <c r="AZ116" s="21"/>
      <c r="BA116" s="21"/>
      <c r="BB116" s="21"/>
      <c r="BC116" s="21"/>
      <c r="BD116" s="21"/>
      <c r="BE116" s="21"/>
      <c r="BF116" s="21"/>
      <c r="BG116" s="21"/>
      <c r="BH116" s="21"/>
      <c r="BI116" s="21"/>
      <c r="BJ116" s="21"/>
    </row>
    <row r="117" spans="29:62" ht="15" customHeight="1">
      <c r="AC117" s="21"/>
      <c r="AD117" s="21"/>
      <c r="AE117" s="21"/>
      <c r="AF117" s="21"/>
      <c r="AG117" s="21"/>
      <c r="AH117" s="21"/>
      <c r="AI117" s="21"/>
      <c r="AJ117" s="21"/>
      <c r="AK117" s="21"/>
      <c r="AL117" s="21"/>
      <c r="AM117" s="21"/>
      <c r="AN117" s="21"/>
      <c r="AO117" s="21"/>
      <c r="AP117" s="21"/>
      <c r="AQ117" s="21"/>
      <c r="AR117" s="21"/>
      <c r="AS117" s="21"/>
      <c r="AT117" s="21"/>
      <c r="AU117" s="21"/>
      <c r="AV117" s="21"/>
      <c r="AW117" s="21"/>
      <c r="AX117" s="21"/>
      <c r="AY117" s="21"/>
      <c r="AZ117" s="21"/>
      <c r="BA117" s="21"/>
      <c r="BB117" s="21"/>
      <c r="BC117" s="21"/>
      <c r="BD117" s="21"/>
      <c r="BE117" s="21"/>
      <c r="BF117" s="21"/>
      <c r="BG117" s="21"/>
      <c r="BH117" s="21"/>
      <c r="BI117" s="21"/>
      <c r="BJ117" s="21"/>
    </row>
    <row r="118" spans="29:62" ht="15" customHeight="1">
      <c r="AC118" s="21"/>
      <c r="AD118" s="21"/>
      <c r="AE118" s="21"/>
      <c r="AF118" s="21"/>
      <c r="AG118" s="21"/>
      <c r="AH118" s="2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29:62" ht="15" customHeight="1">
      <c r="AC119" s="21"/>
      <c r="AD119" s="21"/>
      <c r="AE119" s="21"/>
      <c r="AF119" s="21"/>
      <c r="AG119" s="21"/>
      <c r="AH119" s="21"/>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29:62" ht="15" customHeight="1">
      <c r="AC120" s="21"/>
      <c r="AD120" s="21"/>
      <c r="AE120" s="21"/>
      <c r="AF120" s="21"/>
      <c r="AG120" s="21"/>
      <c r="AH120" s="21"/>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29:62" ht="15" customHeight="1">
      <c r="AC121" s="21"/>
      <c r="AD121" s="21"/>
      <c r="AE121" s="21"/>
      <c r="AF121" s="21"/>
      <c r="AG121" s="21"/>
      <c r="AH121" s="21"/>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29:62" ht="15" customHeight="1">
      <c r="AC122" s="21"/>
      <c r="AD122" s="21"/>
      <c r="AE122" s="21"/>
      <c r="AF122" s="21"/>
      <c r="AG122" s="21"/>
      <c r="AH122" s="21"/>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29:62" ht="15" customHeight="1">
      <c r="AC123" s="21"/>
      <c r="AD123" s="21"/>
      <c r="AE123" s="21"/>
      <c r="AF123" s="21"/>
      <c r="AG123" s="21"/>
      <c r="AH123" s="21"/>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29:62" ht="15" customHeight="1">
      <c r="AC124" s="21"/>
      <c r="AD124" s="21"/>
      <c r="AE124" s="21"/>
      <c r="AF124" s="21"/>
      <c r="AG124" s="21"/>
      <c r="AH124" s="21"/>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29:62" ht="15" customHeight="1">
      <c r="AC125" s="21"/>
      <c r="AD125" s="21"/>
      <c r="AE125" s="21"/>
      <c r="AF125" s="21"/>
      <c r="AG125" s="21"/>
      <c r="AH125" s="21"/>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29:62" ht="15" customHeight="1">
      <c r="AC126" s="21"/>
      <c r="AD126" s="21"/>
      <c r="AE126" s="21"/>
      <c r="AF126" s="21"/>
      <c r="AG126" s="21"/>
      <c r="AH126" s="21"/>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29:62" ht="15" customHeight="1">
      <c r="AC127" s="21"/>
      <c r="AD127" s="21"/>
      <c r="AE127" s="21"/>
      <c r="AF127" s="21"/>
      <c r="AG127" s="21"/>
      <c r="AH127" s="21"/>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29:62" ht="15" customHeight="1">
      <c r="AC128" s="21"/>
      <c r="AD128" s="21"/>
      <c r="AE128" s="21"/>
      <c r="AF128" s="21"/>
      <c r="AG128" s="21"/>
      <c r="AH128" s="21"/>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29:62" ht="15" customHeight="1">
      <c r="AC129" s="21"/>
      <c r="AD129" s="21"/>
      <c r="AE129" s="21"/>
      <c r="AF129" s="21"/>
      <c r="AG129" s="21"/>
      <c r="AH129" s="21"/>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29:62" ht="15" customHeight="1">
      <c r="AC130" s="21"/>
      <c r="AD130" s="21"/>
      <c r="AE130" s="21"/>
      <c r="AF130" s="21"/>
      <c r="AG130" s="21"/>
      <c r="AH130" s="21"/>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29:62" ht="15" customHeight="1">
      <c r="AC131" s="21"/>
      <c r="AD131" s="21"/>
      <c r="AE131" s="21"/>
      <c r="AF131" s="21"/>
      <c r="AG131" s="21"/>
      <c r="AH131" s="21"/>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29:62" ht="15" customHeight="1">
      <c r="AC132" s="21"/>
      <c r="AD132" s="21"/>
      <c r="AE132" s="21"/>
      <c r="AF132" s="21"/>
      <c r="AG132" s="21"/>
      <c r="AH132" s="21"/>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29:62" ht="15" customHeight="1">
      <c r="AC133" s="21"/>
      <c r="AD133" s="21"/>
      <c r="AE133" s="21"/>
      <c r="AF133" s="21"/>
      <c r="AG133" s="21"/>
      <c r="AH133" s="21"/>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29:62" ht="15" customHeight="1">
      <c r="AC134" s="21"/>
      <c r="AD134" s="21"/>
      <c r="AE134" s="21"/>
      <c r="AF134" s="21"/>
      <c r="AG134" s="21"/>
      <c r="AH134" s="21"/>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29:62" ht="15" customHeight="1">
      <c r="AC135" s="21"/>
      <c r="AD135" s="21"/>
      <c r="AE135" s="21"/>
      <c r="AF135" s="21"/>
      <c r="AG135" s="21"/>
      <c r="AH135" s="21"/>
      <c r="AI135" s="21"/>
      <c r="AJ135" s="21"/>
      <c r="AK135" s="21"/>
      <c r="AL135" s="21"/>
      <c r="AM135" s="21"/>
      <c r="AN135" s="21"/>
      <c r="AO135" s="21"/>
      <c r="AP135" s="21"/>
      <c r="AQ135" s="21"/>
      <c r="AR135" s="21"/>
      <c r="AS135" s="21"/>
      <c r="AT135" s="21"/>
      <c r="AU135" s="21"/>
      <c r="AV135" s="21"/>
      <c r="AW135" s="21"/>
      <c r="AX135" s="21"/>
      <c r="AY135" s="21"/>
      <c r="AZ135" s="21"/>
      <c r="BA135" s="21"/>
      <c r="BB135" s="21"/>
      <c r="BC135" s="21"/>
      <c r="BD135" s="21"/>
      <c r="BE135" s="21"/>
      <c r="BF135" s="21"/>
      <c r="BG135" s="21"/>
      <c r="BH135" s="21"/>
      <c r="BI135" s="21"/>
      <c r="BJ135" s="21"/>
    </row>
    <row r="136" spans="29:62" ht="15" customHeight="1">
      <c r="AC136" s="21"/>
      <c r="AD136" s="21"/>
      <c r="AE136" s="21"/>
      <c r="AF136" s="21"/>
      <c r="AG136" s="21"/>
      <c r="AH136" s="21"/>
      <c r="AI136" s="21"/>
      <c r="AJ136" s="21"/>
      <c r="AK136" s="21"/>
      <c r="AL136" s="21"/>
      <c r="AM136" s="21"/>
      <c r="AN136" s="21"/>
      <c r="AO136" s="21"/>
      <c r="AP136" s="21"/>
      <c r="AQ136" s="21"/>
      <c r="AR136" s="21"/>
      <c r="AS136" s="21"/>
      <c r="AT136" s="21"/>
      <c r="AU136" s="21"/>
      <c r="AV136" s="21"/>
      <c r="AW136" s="21"/>
      <c r="AX136" s="21"/>
      <c r="AY136" s="21"/>
      <c r="AZ136" s="21"/>
      <c r="BA136" s="21"/>
      <c r="BB136" s="21"/>
      <c r="BC136" s="21"/>
      <c r="BD136" s="21"/>
      <c r="BE136" s="21"/>
      <c r="BF136" s="21"/>
      <c r="BG136" s="21"/>
      <c r="BH136" s="21"/>
      <c r="BI136" s="21"/>
      <c r="BJ136" s="21"/>
    </row>
    <row r="137" spans="29:62" ht="15" customHeight="1">
      <c r="AC137" s="21"/>
      <c r="AD137" s="21"/>
      <c r="AE137" s="21"/>
      <c r="AF137" s="21"/>
      <c r="AG137" s="21"/>
      <c r="AH137" s="21"/>
      <c r="AI137" s="21"/>
      <c r="AJ137" s="21"/>
      <c r="AK137" s="21"/>
      <c r="AL137" s="21"/>
      <c r="AM137" s="21"/>
      <c r="AN137" s="21"/>
      <c r="AO137" s="21"/>
      <c r="AP137" s="21"/>
      <c r="AQ137" s="21"/>
      <c r="AR137" s="21"/>
      <c r="AS137" s="21"/>
      <c r="AT137" s="21"/>
      <c r="AU137" s="21"/>
      <c r="AV137" s="21"/>
      <c r="AW137" s="21"/>
      <c r="AX137" s="21"/>
      <c r="AY137" s="21"/>
      <c r="AZ137" s="21"/>
      <c r="BA137" s="21"/>
      <c r="BB137" s="21"/>
      <c r="BC137" s="21"/>
      <c r="BD137" s="21"/>
      <c r="BE137" s="21"/>
      <c r="BF137" s="21"/>
      <c r="BG137" s="21"/>
      <c r="BH137" s="21"/>
      <c r="BI137" s="21"/>
      <c r="BJ137" s="21"/>
    </row>
    <row r="138" spans="29:62" ht="15" customHeight="1">
      <c r="AC138" s="21"/>
      <c r="AD138" s="21"/>
      <c r="AE138" s="21"/>
      <c r="AF138" s="21"/>
      <c r="AG138" s="21"/>
      <c r="AH138" s="21"/>
      <c r="AI138" s="21"/>
      <c r="AJ138" s="21"/>
      <c r="AK138" s="21"/>
      <c r="AL138" s="21"/>
      <c r="AM138" s="21"/>
      <c r="AN138" s="21"/>
      <c r="AO138" s="21"/>
      <c r="AP138" s="21"/>
      <c r="AQ138" s="21"/>
      <c r="AR138" s="21"/>
      <c r="AS138" s="21"/>
      <c r="AT138" s="21"/>
      <c r="AU138" s="21"/>
      <c r="AV138" s="21"/>
      <c r="AW138" s="21"/>
      <c r="AX138" s="21"/>
      <c r="AY138" s="21"/>
      <c r="AZ138" s="21"/>
      <c r="BA138" s="21"/>
      <c r="BB138" s="21"/>
      <c r="BC138" s="21"/>
      <c r="BD138" s="21"/>
      <c r="BE138" s="21"/>
      <c r="BF138" s="21"/>
      <c r="BG138" s="21"/>
      <c r="BH138" s="21"/>
      <c r="BI138" s="21"/>
      <c r="BJ138" s="21"/>
    </row>
    <row r="139" spans="29:62" ht="15" customHeight="1">
      <c r="AC139" s="21"/>
      <c r="AD139" s="21"/>
      <c r="AE139" s="21"/>
      <c r="AF139" s="21"/>
      <c r="AG139" s="21"/>
      <c r="AH139" s="21"/>
      <c r="AI139" s="21"/>
      <c r="AJ139" s="21"/>
      <c r="AK139" s="21"/>
      <c r="AL139" s="21"/>
      <c r="AM139" s="21"/>
      <c r="AN139" s="21"/>
      <c r="AO139" s="21"/>
      <c r="AP139" s="21"/>
      <c r="AQ139" s="21"/>
      <c r="AR139" s="21"/>
      <c r="AS139" s="21"/>
      <c r="AT139" s="21"/>
      <c r="AU139" s="21"/>
      <c r="AV139" s="21"/>
      <c r="AW139" s="21"/>
      <c r="AX139" s="21"/>
      <c r="AY139" s="21"/>
      <c r="AZ139" s="21"/>
      <c r="BA139" s="21"/>
      <c r="BB139" s="21"/>
      <c r="BC139" s="21"/>
      <c r="BD139" s="21"/>
      <c r="BE139" s="21"/>
      <c r="BF139" s="21"/>
      <c r="BG139" s="21"/>
      <c r="BH139" s="21"/>
      <c r="BI139" s="21"/>
      <c r="BJ139" s="21"/>
    </row>
    <row r="140" spans="29:62" ht="15" customHeight="1">
      <c r="AC140" s="21"/>
      <c r="AD140" s="21"/>
      <c r="AE140" s="21"/>
      <c r="AF140" s="21"/>
      <c r="AG140" s="21"/>
      <c r="AH140" s="21"/>
      <c r="AI140" s="21"/>
      <c r="AJ140" s="21"/>
      <c r="AK140" s="21"/>
      <c r="AL140" s="21"/>
      <c r="AM140" s="21"/>
      <c r="AN140" s="21"/>
      <c r="AO140" s="21"/>
      <c r="AP140" s="21"/>
      <c r="AQ140" s="21"/>
      <c r="AR140" s="21"/>
      <c r="AS140" s="21"/>
      <c r="AT140" s="21"/>
      <c r="AU140" s="21"/>
      <c r="AV140" s="21"/>
      <c r="AW140" s="21"/>
      <c r="AX140" s="21"/>
      <c r="AY140" s="21"/>
      <c r="AZ140" s="21"/>
      <c r="BA140" s="21"/>
      <c r="BB140" s="21"/>
      <c r="BC140" s="21"/>
      <c r="BD140" s="21"/>
      <c r="BE140" s="21"/>
      <c r="BF140" s="21"/>
      <c r="BG140" s="21"/>
      <c r="BH140" s="21"/>
      <c r="BI140" s="21"/>
      <c r="BJ140" s="21"/>
    </row>
    <row r="141" spans="29:62" ht="15" customHeight="1">
      <c r="AC141" s="21"/>
      <c r="AD141" s="21"/>
      <c r="AE141" s="21"/>
      <c r="AF141" s="21"/>
      <c r="AG141" s="21"/>
      <c r="AH141" s="21"/>
      <c r="AI141" s="21"/>
      <c r="AJ141" s="21"/>
      <c r="AK141" s="21"/>
      <c r="AL141" s="21"/>
      <c r="AM141" s="21"/>
      <c r="AN141" s="21"/>
      <c r="AO141" s="21"/>
      <c r="AP141" s="21"/>
      <c r="AQ141" s="21"/>
      <c r="AR141" s="21"/>
      <c r="AS141" s="21"/>
      <c r="AT141" s="21"/>
      <c r="AU141" s="21"/>
      <c r="AV141" s="21"/>
      <c r="AW141" s="21"/>
      <c r="AX141" s="21"/>
      <c r="AY141" s="21"/>
      <c r="AZ141" s="21"/>
      <c r="BA141" s="21"/>
      <c r="BB141" s="21"/>
      <c r="BC141" s="21"/>
      <c r="BD141" s="21"/>
      <c r="BE141" s="21"/>
      <c r="BF141" s="21"/>
      <c r="BG141" s="21"/>
      <c r="BH141" s="21"/>
      <c r="BI141" s="21"/>
      <c r="BJ141" s="21"/>
    </row>
    <row r="142" spans="29:62" ht="15" customHeight="1">
      <c r="AC142" s="21"/>
      <c r="AD142" s="21"/>
      <c r="AE142" s="21"/>
      <c r="AF142" s="21"/>
      <c r="AG142" s="21"/>
      <c r="AH142" s="21"/>
      <c r="AI142" s="21"/>
      <c r="AJ142" s="21"/>
      <c r="AK142" s="21"/>
      <c r="AL142" s="21"/>
      <c r="AM142" s="21"/>
      <c r="AN142" s="21"/>
      <c r="AO142" s="21"/>
      <c r="AP142" s="21"/>
      <c r="AQ142" s="21"/>
      <c r="AR142" s="21"/>
      <c r="AS142" s="21"/>
      <c r="AT142" s="21"/>
      <c r="AU142" s="21"/>
      <c r="AV142" s="21"/>
      <c r="AW142" s="21"/>
      <c r="AX142" s="21"/>
      <c r="AY142" s="21"/>
      <c r="AZ142" s="21"/>
      <c r="BA142" s="21"/>
      <c r="BB142" s="21"/>
      <c r="BC142" s="21"/>
      <c r="BD142" s="21"/>
      <c r="BE142" s="21"/>
      <c r="BF142" s="21"/>
      <c r="BG142" s="21"/>
      <c r="BH142" s="21"/>
      <c r="BI142" s="21"/>
      <c r="BJ142" s="21"/>
    </row>
    <row r="143" spans="29:62" ht="15" customHeight="1">
      <c r="AC143" s="21"/>
      <c r="AD143" s="21"/>
      <c r="AE143" s="21"/>
      <c r="AF143" s="21"/>
      <c r="AG143" s="21"/>
      <c r="AH143" s="21"/>
      <c r="AI143" s="21"/>
      <c r="AJ143" s="21"/>
      <c r="AK143" s="21"/>
      <c r="AL143" s="21"/>
      <c r="AM143" s="21"/>
      <c r="AN143" s="21"/>
      <c r="AO143" s="21"/>
      <c r="AP143" s="21"/>
      <c r="AQ143" s="21"/>
      <c r="AR143" s="21"/>
      <c r="AS143" s="21"/>
      <c r="AT143" s="21"/>
      <c r="AU143" s="21"/>
      <c r="AV143" s="21"/>
      <c r="AW143" s="21"/>
      <c r="AX143" s="21"/>
      <c r="AY143" s="21"/>
      <c r="AZ143" s="21"/>
      <c r="BA143" s="21"/>
      <c r="BB143" s="21"/>
      <c r="BC143" s="21"/>
      <c r="BD143" s="21"/>
      <c r="BE143" s="21"/>
      <c r="BF143" s="21"/>
      <c r="BG143" s="21"/>
      <c r="BH143" s="21"/>
      <c r="BI143" s="21"/>
      <c r="BJ143" s="21"/>
    </row>
    <row r="144" spans="29:62" ht="15" customHeight="1">
      <c r="AC144" s="21"/>
      <c r="AD144" s="21"/>
      <c r="AE144" s="21"/>
      <c r="AF144" s="21"/>
      <c r="AG144" s="21"/>
      <c r="AH144" s="21"/>
      <c r="AI144" s="21"/>
      <c r="AJ144" s="21"/>
      <c r="AK144" s="21"/>
      <c r="AL144" s="21"/>
      <c r="AM144" s="21"/>
      <c r="AN144" s="21"/>
      <c r="AO144" s="21"/>
      <c r="AP144" s="21"/>
      <c r="AQ144" s="21"/>
      <c r="AR144" s="21"/>
      <c r="AS144" s="21"/>
      <c r="AT144" s="21"/>
      <c r="AU144" s="21"/>
      <c r="AV144" s="21"/>
      <c r="AW144" s="21"/>
      <c r="AX144" s="21"/>
      <c r="AY144" s="21"/>
      <c r="AZ144" s="21"/>
      <c r="BA144" s="21"/>
      <c r="BB144" s="21"/>
      <c r="BC144" s="21"/>
      <c r="BD144" s="21"/>
      <c r="BE144" s="21"/>
      <c r="BF144" s="21"/>
      <c r="BG144" s="21"/>
      <c r="BH144" s="21"/>
      <c r="BI144" s="21"/>
      <c r="BJ144" s="21"/>
    </row>
    <row r="145" spans="29:62" ht="15" customHeight="1">
      <c r="AC145" s="21"/>
      <c r="AD145" s="21"/>
      <c r="AE145" s="21"/>
      <c r="AF145" s="21"/>
      <c r="AG145" s="21"/>
      <c r="AH145" s="21"/>
      <c r="AI145" s="21"/>
      <c r="AJ145" s="21"/>
      <c r="AK145" s="21"/>
      <c r="AL145" s="21"/>
      <c r="AM145" s="21"/>
      <c r="AN145" s="21"/>
      <c r="AO145" s="21"/>
      <c r="AP145" s="21"/>
      <c r="AQ145" s="21"/>
      <c r="AR145" s="21"/>
      <c r="AS145" s="21"/>
      <c r="AT145" s="21"/>
      <c r="AU145" s="21"/>
      <c r="AV145" s="21"/>
      <c r="AW145" s="21"/>
      <c r="AX145" s="21"/>
      <c r="AY145" s="21"/>
      <c r="AZ145" s="21"/>
      <c r="BA145" s="21"/>
      <c r="BB145" s="21"/>
      <c r="BC145" s="21"/>
      <c r="BD145" s="21"/>
      <c r="BE145" s="21"/>
      <c r="BF145" s="21"/>
      <c r="BG145" s="21"/>
      <c r="BH145" s="21"/>
      <c r="BI145" s="21"/>
      <c r="BJ145" s="21"/>
    </row>
    <row r="146" spans="29:62" ht="15" customHeight="1">
      <c r="AC146" s="21"/>
      <c r="AD146" s="21"/>
      <c r="AE146" s="21"/>
      <c r="AF146" s="21"/>
      <c r="AG146" s="21"/>
      <c r="AH146" s="21"/>
      <c r="AI146" s="21"/>
      <c r="AJ146" s="21"/>
      <c r="AK146" s="21"/>
      <c r="AL146" s="21"/>
      <c r="AM146" s="21"/>
      <c r="AN146" s="21"/>
      <c r="AO146" s="21"/>
      <c r="AP146" s="21"/>
      <c r="AQ146" s="21"/>
      <c r="AR146" s="21"/>
      <c r="AS146" s="21"/>
      <c r="AT146" s="21"/>
      <c r="AU146" s="21"/>
      <c r="AV146" s="21"/>
      <c r="AW146" s="21"/>
      <c r="AX146" s="21"/>
      <c r="AY146" s="21"/>
      <c r="AZ146" s="21"/>
      <c r="BA146" s="21"/>
      <c r="BB146" s="21"/>
      <c r="BC146" s="21"/>
      <c r="BD146" s="21"/>
      <c r="BE146" s="21"/>
      <c r="BF146" s="21"/>
      <c r="BG146" s="21"/>
      <c r="BH146" s="21"/>
      <c r="BI146" s="21"/>
      <c r="BJ146" s="21"/>
    </row>
    <row r="147" spans="29:62" ht="15" customHeight="1">
      <c r="AC147" s="21"/>
      <c r="AD147" s="21"/>
      <c r="AE147" s="21"/>
      <c r="AF147" s="21"/>
      <c r="AG147" s="21"/>
      <c r="AH147" s="21"/>
      <c r="AI147" s="21"/>
      <c r="AJ147" s="21"/>
      <c r="AK147" s="21"/>
      <c r="AL147" s="21"/>
      <c r="AM147" s="21"/>
      <c r="AN147" s="21"/>
      <c r="AO147" s="21"/>
      <c r="AP147" s="21"/>
      <c r="AQ147" s="21"/>
      <c r="AR147" s="21"/>
      <c r="AS147" s="21"/>
      <c r="AT147" s="21"/>
      <c r="AU147" s="21"/>
      <c r="AV147" s="21"/>
      <c r="AW147" s="21"/>
      <c r="AX147" s="21"/>
      <c r="AY147" s="21"/>
      <c r="AZ147" s="21"/>
      <c r="BA147" s="21"/>
      <c r="BB147" s="21"/>
      <c r="BC147" s="21"/>
      <c r="BD147" s="21"/>
      <c r="BE147" s="21"/>
      <c r="BF147" s="21"/>
      <c r="BG147" s="21"/>
      <c r="BH147" s="21"/>
      <c r="BI147" s="21"/>
      <c r="BJ147" s="21"/>
    </row>
    <row r="148" spans="29:62" ht="15" customHeight="1">
      <c r="AC148" s="21"/>
      <c r="AD148" s="21"/>
      <c r="AE148" s="21"/>
      <c r="AF148" s="21"/>
      <c r="AG148" s="21"/>
      <c r="AH148" s="21"/>
      <c r="AI148" s="21"/>
      <c r="AJ148" s="21"/>
      <c r="AK148" s="21"/>
      <c r="AL148" s="21"/>
      <c r="AM148" s="21"/>
      <c r="AN148" s="21"/>
      <c r="AO148" s="21"/>
      <c r="AP148" s="21"/>
      <c r="AQ148" s="21"/>
      <c r="AR148" s="21"/>
      <c r="AS148" s="21"/>
      <c r="AT148" s="21"/>
      <c r="AU148" s="21"/>
      <c r="AV148" s="21"/>
      <c r="AW148" s="21"/>
      <c r="AX148" s="21"/>
      <c r="AY148" s="21"/>
      <c r="AZ148" s="21"/>
      <c r="BA148" s="21"/>
      <c r="BB148" s="21"/>
      <c r="BC148" s="21"/>
      <c r="BD148" s="21"/>
      <c r="BE148" s="21"/>
      <c r="BF148" s="21"/>
      <c r="BG148" s="21"/>
      <c r="BH148" s="21"/>
      <c r="BI148" s="21"/>
      <c r="BJ148" s="21"/>
    </row>
    <row r="149" spans="29:62" ht="15" customHeight="1">
      <c r="AC149" s="21"/>
      <c r="AD149" s="21"/>
      <c r="AE149" s="21"/>
      <c r="AF149" s="21"/>
      <c r="AG149" s="21"/>
      <c r="AH149" s="21"/>
      <c r="AI149" s="21"/>
      <c r="AJ149" s="21"/>
      <c r="AK149" s="21"/>
      <c r="AL149" s="21"/>
      <c r="AM149" s="21"/>
      <c r="AN149" s="21"/>
      <c r="AO149" s="21"/>
      <c r="AP149" s="21"/>
      <c r="AQ149" s="21"/>
      <c r="AR149" s="21"/>
      <c r="AS149" s="21"/>
      <c r="AT149" s="21"/>
      <c r="AU149" s="21"/>
      <c r="AV149" s="21"/>
      <c r="AW149" s="21"/>
      <c r="AX149" s="21"/>
      <c r="AY149" s="21"/>
      <c r="AZ149" s="21"/>
      <c r="BA149" s="21"/>
      <c r="BB149" s="21"/>
      <c r="BC149" s="21"/>
      <c r="BD149" s="21"/>
      <c r="BE149" s="21"/>
      <c r="BF149" s="21"/>
      <c r="BG149" s="21"/>
      <c r="BH149" s="21"/>
      <c r="BI149" s="21"/>
      <c r="BJ149" s="21"/>
    </row>
    <row r="150" spans="29:62" ht="15" customHeight="1">
      <c r="AC150" s="21"/>
      <c r="AD150" s="21"/>
      <c r="AE150" s="21"/>
      <c r="AF150" s="21"/>
      <c r="AG150" s="21"/>
      <c r="AH150" s="21"/>
      <c r="AI150" s="21"/>
      <c r="AJ150" s="21"/>
      <c r="AK150" s="21"/>
      <c r="AL150" s="21"/>
      <c r="AM150" s="21"/>
      <c r="AN150" s="21"/>
      <c r="AO150" s="21"/>
      <c r="AP150" s="21"/>
      <c r="AQ150" s="21"/>
      <c r="AR150" s="21"/>
      <c r="AS150" s="21"/>
      <c r="AT150" s="21"/>
      <c r="AU150" s="21"/>
      <c r="AV150" s="21"/>
      <c r="AW150" s="21"/>
      <c r="AX150" s="21"/>
      <c r="AY150" s="21"/>
      <c r="AZ150" s="21"/>
      <c r="BA150" s="21"/>
      <c r="BB150" s="21"/>
      <c r="BC150" s="21"/>
      <c r="BD150" s="21"/>
      <c r="BE150" s="21"/>
      <c r="BF150" s="21"/>
      <c r="BG150" s="21"/>
      <c r="BH150" s="21"/>
      <c r="BI150" s="21"/>
      <c r="BJ150" s="21"/>
    </row>
    <row r="151" spans="29:62" ht="15" customHeight="1">
      <c r="AC151" s="21"/>
      <c r="AD151" s="21"/>
      <c r="AE151" s="21"/>
      <c r="AF151" s="21"/>
      <c r="AG151" s="21"/>
      <c r="AH151" s="21"/>
      <c r="AI151" s="21"/>
      <c r="AJ151" s="21"/>
      <c r="AK151" s="21"/>
      <c r="AL151" s="21"/>
      <c r="AM151" s="21"/>
      <c r="AN151" s="21"/>
      <c r="AO151" s="21"/>
      <c r="AP151" s="21"/>
      <c r="AQ151" s="21"/>
      <c r="AR151" s="21"/>
      <c r="AS151" s="21"/>
      <c r="AT151" s="21"/>
      <c r="AU151" s="21"/>
      <c r="AV151" s="21"/>
      <c r="AW151" s="21"/>
      <c r="AX151" s="21"/>
      <c r="AY151" s="21"/>
      <c r="AZ151" s="21"/>
      <c r="BA151" s="21"/>
      <c r="BB151" s="21"/>
      <c r="BC151" s="21"/>
      <c r="BD151" s="21"/>
      <c r="BE151" s="21"/>
      <c r="BF151" s="21"/>
      <c r="BG151" s="21"/>
      <c r="BH151" s="21"/>
      <c r="BI151" s="21"/>
      <c r="BJ151" s="21"/>
    </row>
    <row r="152" spans="29:62" ht="15" customHeight="1">
      <c r="AC152" s="21"/>
      <c r="AD152" s="21"/>
      <c r="AE152" s="21"/>
      <c r="AF152" s="21"/>
      <c r="AG152" s="21"/>
      <c r="AH152" s="21"/>
      <c r="AI152" s="21"/>
      <c r="AJ152" s="21"/>
      <c r="AK152" s="21"/>
      <c r="AL152" s="21"/>
      <c r="AM152" s="21"/>
      <c r="AN152" s="21"/>
      <c r="AO152" s="21"/>
      <c r="AP152" s="21"/>
      <c r="AQ152" s="21"/>
      <c r="AR152" s="21"/>
      <c r="AS152" s="21"/>
      <c r="AT152" s="21"/>
      <c r="AU152" s="21"/>
      <c r="AV152" s="21"/>
      <c r="AW152" s="21"/>
      <c r="AX152" s="21"/>
      <c r="AY152" s="21"/>
      <c r="AZ152" s="21"/>
      <c r="BA152" s="21"/>
      <c r="BB152" s="21"/>
      <c r="BC152" s="21"/>
      <c r="BD152" s="21"/>
      <c r="BE152" s="21"/>
      <c r="BF152" s="21"/>
      <c r="BG152" s="21"/>
      <c r="BH152" s="21"/>
      <c r="BI152" s="21"/>
      <c r="BJ152" s="21"/>
    </row>
    <row r="153" spans="29:62" ht="15" customHeight="1">
      <c r="AC153" s="21"/>
      <c r="AD153" s="21"/>
      <c r="AE153" s="21"/>
      <c r="AF153" s="21"/>
      <c r="AG153" s="21"/>
      <c r="AH153" s="21"/>
      <c r="AI153" s="21"/>
      <c r="AJ153" s="21"/>
      <c r="AK153" s="21"/>
      <c r="AL153" s="21"/>
      <c r="AM153" s="21"/>
      <c r="AN153" s="21"/>
      <c r="AO153" s="21"/>
      <c r="AP153" s="21"/>
      <c r="AQ153" s="21"/>
      <c r="AR153" s="21"/>
      <c r="AS153" s="21"/>
      <c r="AT153" s="21"/>
      <c r="AU153" s="21"/>
      <c r="AV153" s="21"/>
      <c r="AW153" s="21"/>
      <c r="AX153" s="21"/>
      <c r="AY153" s="21"/>
      <c r="AZ153" s="21"/>
      <c r="BA153" s="21"/>
      <c r="BB153" s="21"/>
      <c r="BC153" s="21"/>
      <c r="BD153" s="21"/>
      <c r="BE153" s="21"/>
      <c r="BF153" s="21"/>
      <c r="BG153" s="21"/>
      <c r="BH153" s="21"/>
      <c r="BI153" s="21"/>
      <c r="BJ153" s="21"/>
    </row>
    <row r="154" spans="29:62" ht="15" customHeight="1">
      <c r="AC154" s="21"/>
      <c r="AD154" s="21"/>
      <c r="AE154" s="21"/>
      <c r="AF154" s="21"/>
      <c r="AG154" s="21"/>
      <c r="AH154" s="21"/>
      <c r="AI154" s="21"/>
      <c r="AJ154" s="21"/>
      <c r="AK154" s="21"/>
      <c r="AL154" s="21"/>
      <c r="AM154" s="21"/>
      <c r="AN154" s="21"/>
      <c r="AO154" s="21"/>
      <c r="AP154" s="21"/>
      <c r="AQ154" s="21"/>
      <c r="AR154" s="21"/>
      <c r="AS154" s="21"/>
      <c r="AT154" s="21"/>
      <c r="AU154" s="21"/>
      <c r="AV154" s="21"/>
      <c r="AW154" s="21"/>
      <c r="AX154" s="21"/>
      <c r="AY154" s="21"/>
      <c r="AZ154" s="21"/>
      <c r="BA154" s="21"/>
      <c r="BB154" s="21"/>
      <c r="BC154" s="21"/>
      <c r="BD154" s="21"/>
      <c r="BE154" s="21"/>
      <c r="BF154" s="21"/>
      <c r="BG154" s="21"/>
      <c r="BH154" s="21"/>
      <c r="BI154" s="21"/>
      <c r="BJ154" s="21"/>
    </row>
    <row r="155" spans="29:62" ht="15" customHeight="1">
      <c r="AC155" s="21"/>
      <c r="AD155" s="21"/>
      <c r="AE155" s="21"/>
      <c r="AF155" s="21"/>
      <c r="AG155" s="21"/>
      <c r="AH155" s="21"/>
      <c r="AI155" s="21"/>
      <c r="AJ155" s="21"/>
      <c r="AK155" s="21"/>
      <c r="AL155" s="21"/>
      <c r="AM155" s="21"/>
      <c r="AN155" s="21"/>
      <c r="AO155" s="21"/>
      <c r="AP155" s="21"/>
      <c r="AQ155" s="21"/>
      <c r="AR155" s="21"/>
      <c r="AS155" s="21"/>
      <c r="AT155" s="21"/>
      <c r="AU155" s="21"/>
      <c r="AV155" s="21"/>
      <c r="AW155" s="21"/>
      <c r="AX155" s="21"/>
      <c r="AY155" s="21"/>
      <c r="AZ155" s="21"/>
      <c r="BA155" s="21"/>
      <c r="BB155" s="21"/>
      <c r="BC155" s="21"/>
      <c r="BD155" s="21"/>
      <c r="BE155" s="21"/>
      <c r="BF155" s="21"/>
      <c r="BG155" s="21"/>
      <c r="BH155" s="21"/>
      <c r="BI155" s="21"/>
      <c r="BJ155" s="21"/>
    </row>
    <row r="156" spans="29:62" ht="15" customHeight="1">
      <c r="AC156" s="21"/>
      <c r="AD156" s="21"/>
      <c r="AE156" s="21"/>
      <c r="AF156" s="21"/>
      <c r="AG156" s="21"/>
      <c r="AH156" s="21"/>
      <c r="AI156" s="21"/>
      <c r="AJ156" s="21"/>
      <c r="AK156" s="21"/>
      <c r="AL156" s="21"/>
      <c r="AM156" s="21"/>
      <c r="AN156" s="21"/>
      <c r="AO156" s="21"/>
      <c r="AP156" s="21"/>
      <c r="AQ156" s="21"/>
      <c r="AR156" s="21"/>
      <c r="AS156" s="21"/>
      <c r="AT156" s="21"/>
      <c r="AU156" s="21"/>
      <c r="AV156" s="21"/>
      <c r="AW156" s="21"/>
      <c r="AX156" s="21"/>
      <c r="AY156" s="21"/>
      <c r="AZ156" s="21"/>
      <c r="BA156" s="21"/>
      <c r="BB156" s="21"/>
      <c r="BC156" s="21"/>
      <c r="BD156" s="21"/>
      <c r="BE156" s="21"/>
      <c r="BF156" s="21"/>
      <c r="BG156" s="21"/>
      <c r="BH156" s="21"/>
      <c r="BI156" s="21"/>
      <c r="BJ156" s="21"/>
    </row>
    <row r="157" spans="29:62" ht="15" customHeight="1">
      <c r="AC157" s="21"/>
      <c r="AD157" s="21"/>
      <c r="AE157" s="21"/>
      <c r="AF157" s="21"/>
      <c r="AG157" s="21"/>
      <c r="AH157" s="21"/>
      <c r="AI157" s="21"/>
      <c r="AJ157" s="21"/>
      <c r="AK157" s="21"/>
      <c r="AL157" s="21"/>
      <c r="AM157" s="21"/>
      <c r="AN157" s="21"/>
      <c r="AO157" s="21"/>
      <c r="AP157" s="21"/>
      <c r="AQ157" s="21"/>
      <c r="AR157" s="21"/>
      <c r="AS157" s="21"/>
      <c r="AT157" s="21"/>
      <c r="AU157" s="21"/>
      <c r="AV157" s="21"/>
      <c r="AW157" s="21"/>
      <c r="AX157" s="21"/>
      <c r="AY157" s="21"/>
      <c r="AZ157" s="21"/>
      <c r="BA157" s="21"/>
      <c r="BB157" s="21"/>
      <c r="BC157" s="21"/>
      <c r="BD157" s="21"/>
      <c r="BE157" s="21"/>
      <c r="BF157" s="21"/>
      <c r="BG157" s="21"/>
      <c r="BH157" s="21"/>
      <c r="BI157" s="21"/>
      <c r="BJ157" s="21"/>
    </row>
    <row r="158" spans="29:62" ht="15" customHeight="1">
      <c r="AC158" s="21"/>
      <c r="AD158" s="21"/>
      <c r="AE158" s="21"/>
      <c r="AF158" s="21"/>
      <c r="AG158" s="21"/>
      <c r="AH158" s="21"/>
      <c r="AI158" s="21"/>
      <c r="AJ158" s="21"/>
      <c r="AK158" s="21"/>
      <c r="AL158" s="21"/>
      <c r="AM158" s="21"/>
      <c r="AN158" s="21"/>
      <c r="AO158" s="21"/>
      <c r="AP158" s="21"/>
      <c r="AQ158" s="21"/>
      <c r="AR158" s="21"/>
      <c r="AS158" s="21"/>
      <c r="AT158" s="21"/>
      <c r="AU158" s="21"/>
      <c r="AV158" s="21"/>
      <c r="AW158" s="21"/>
      <c r="AX158" s="21"/>
      <c r="AY158" s="21"/>
      <c r="AZ158" s="21"/>
      <c r="BA158" s="21"/>
      <c r="BB158" s="21"/>
      <c r="BC158" s="21"/>
      <c r="BD158" s="21"/>
      <c r="BE158" s="21"/>
      <c r="BF158" s="21"/>
      <c r="BG158" s="21"/>
      <c r="BH158" s="21"/>
      <c r="BI158" s="21"/>
      <c r="BJ158" s="21"/>
    </row>
    <row r="159" spans="29:62" ht="15" customHeight="1">
      <c r="AC159" s="21"/>
      <c r="AD159" s="21"/>
      <c r="AE159" s="21"/>
      <c r="AF159" s="21"/>
      <c r="AG159" s="21"/>
      <c r="AH159" s="21"/>
      <c r="AI159" s="21"/>
      <c r="AJ159" s="21"/>
      <c r="AK159" s="21"/>
      <c r="AL159" s="21"/>
      <c r="AM159" s="21"/>
      <c r="AN159" s="21"/>
      <c r="AO159" s="21"/>
      <c r="AP159" s="21"/>
      <c r="AQ159" s="21"/>
      <c r="AR159" s="21"/>
      <c r="AS159" s="21"/>
      <c r="AT159" s="21"/>
      <c r="AU159" s="21"/>
      <c r="AV159" s="21"/>
      <c r="AW159" s="21"/>
      <c r="AX159" s="21"/>
      <c r="AY159" s="21"/>
      <c r="AZ159" s="21"/>
      <c r="BA159" s="21"/>
      <c r="BB159" s="21"/>
      <c r="BC159" s="21"/>
      <c r="BD159" s="21"/>
      <c r="BE159" s="21"/>
      <c r="BF159" s="21"/>
      <c r="BG159" s="21"/>
      <c r="BH159" s="21"/>
      <c r="BI159" s="21"/>
      <c r="BJ159" s="21"/>
    </row>
    <row r="160" spans="29:62" ht="15" customHeight="1">
      <c r="AC160" s="21"/>
      <c r="AD160" s="21"/>
      <c r="AE160" s="21"/>
      <c r="AF160" s="21"/>
      <c r="AG160" s="21"/>
      <c r="AH160" s="21"/>
      <c r="AI160" s="21"/>
      <c r="AJ160" s="21"/>
      <c r="AK160" s="21"/>
      <c r="AL160" s="21"/>
      <c r="AM160" s="21"/>
      <c r="AN160" s="21"/>
      <c r="AO160" s="21"/>
      <c r="AP160" s="21"/>
      <c r="AQ160" s="21"/>
      <c r="AR160" s="21"/>
      <c r="AS160" s="21"/>
      <c r="AT160" s="21"/>
      <c r="AU160" s="21"/>
      <c r="AV160" s="21"/>
      <c r="AW160" s="21"/>
      <c r="AX160" s="21"/>
      <c r="AY160" s="21"/>
      <c r="AZ160" s="21"/>
      <c r="BA160" s="21"/>
      <c r="BB160" s="21"/>
      <c r="BC160" s="21"/>
      <c r="BD160" s="21"/>
      <c r="BE160" s="21"/>
      <c r="BF160" s="21"/>
      <c r="BG160" s="21"/>
      <c r="BH160" s="21"/>
      <c r="BI160" s="21"/>
      <c r="BJ160" s="21"/>
    </row>
    <row r="161" spans="29:62" ht="15" customHeight="1">
      <c r="AC161" s="21"/>
      <c r="AD161" s="21"/>
      <c r="AE161" s="21"/>
      <c r="AF161" s="21"/>
      <c r="AG161" s="21"/>
      <c r="AH161" s="21"/>
      <c r="AI161" s="21"/>
      <c r="AJ161" s="21"/>
      <c r="AK161" s="21"/>
      <c r="AL161" s="21"/>
      <c r="AM161" s="21"/>
      <c r="AN161" s="21"/>
      <c r="AO161" s="21"/>
      <c r="AP161" s="21"/>
      <c r="AQ161" s="21"/>
      <c r="AR161" s="21"/>
      <c r="AS161" s="21"/>
      <c r="AT161" s="21"/>
      <c r="AU161" s="21"/>
      <c r="AV161" s="21"/>
      <c r="AW161" s="21"/>
      <c r="AX161" s="21"/>
      <c r="AY161" s="21"/>
      <c r="AZ161" s="21"/>
      <c r="BA161" s="21"/>
      <c r="BB161" s="21"/>
      <c r="BC161" s="21"/>
      <c r="BD161" s="21"/>
      <c r="BE161" s="21"/>
      <c r="BF161" s="21"/>
      <c r="BG161" s="21"/>
      <c r="BH161" s="21"/>
      <c r="BI161" s="21"/>
      <c r="BJ161" s="21"/>
    </row>
    <row r="162" spans="29:62" ht="15" customHeight="1">
      <c r="AC162" s="21"/>
      <c r="AD162" s="21"/>
      <c r="AE162" s="21"/>
      <c r="AF162" s="21"/>
      <c r="AG162" s="21"/>
      <c r="AH162" s="21"/>
      <c r="AI162" s="21"/>
      <c r="AJ162" s="21"/>
      <c r="AK162" s="21"/>
      <c r="AL162" s="21"/>
      <c r="AM162" s="21"/>
      <c r="AN162" s="21"/>
      <c r="AO162" s="21"/>
      <c r="AP162" s="21"/>
      <c r="AQ162" s="21"/>
      <c r="AR162" s="21"/>
      <c r="AS162" s="21"/>
      <c r="AT162" s="21"/>
      <c r="AU162" s="21"/>
      <c r="AV162" s="21"/>
      <c r="AW162" s="21"/>
      <c r="AX162" s="21"/>
      <c r="AY162" s="21"/>
      <c r="AZ162" s="21"/>
      <c r="BA162" s="21"/>
      <c r="BB162" s="21"/>
      <c r="BC162" s="21"/>
      <c r="BD162" s="21"/>
      <c r="BE162" s="21"/>
      <c r="BF162" s="21"/>
      <c r="BG162" s="21"/>
      <c r="BH162" s="21"/>
      <c r="BI162" s="21"/>
      <c r="BJ162" s="21"/>
    </row>
    <row r="163" spans="29:62" ht="15" customHeight="1">
      <c r="AC163" s="21"/>
      <c r="AD163" s="21"/>
      <c r="AE163" s="21"/>
      <c r="AF163" s="21"/>
      <c r="AG163" s="21"/>
      <c r="AH163" s="21"/>
      <c r="AI163" s="21"/>
      <c r="AJ163" s="21"/>
      <c r="AK163" s="21"/>
      <c r="AL163" s="21"/>
      <c r="AM163" s="21"/>
      <c r="AN163" s="21"/>
      <c r="AO163" s="21"/>
      <c r="AP163" s="21"/>
      <c r="AQ163" s="21"/>
      <c r="AR163" s="21"/>
      <c r="AS163" s="21"/>
      <c r="AT163" s="21"/>
      <c r="AU163" s="21"/>
      <c r="AV163" s="21"/>
      <c r="AW163" s="21"/>
      <c r="AX163" s="21"/>
      <c r="AY163" s="21"/>
      <c r="AZ163" s="21"/>
      <c r="BA163" s="21"/>
      <c r="BB163" s="21"/>
      <c r="BC163" s="21"/>
      <c r="BD163" s="21"/>
      <c r="BE163" s="21"/>
      <c r="BF163" s="21"/>
      <c r="BG163" s="21"/>
      <c r="BH163" s="21"/>
      <c r="BI163" s="21"/>
      <c r="BJ163" s="21"/>
    </row>
    <row r="164" spans="29:62" ht="15" customHeight="1">
      <c r="AC164" s="21"/>
      <c r="AD164" s="21"/>
      <c r="AE164" s="21"/>
      <c r="AF164" s="21"/>
      <c r="AG164" s="21"/>
      <c r="AH164" s="21"/>
      <c r="AI164" s="21"/>
      <c r="AJ164" s="21"/>
      <c r="AK164" s="21"/>
      <c r="AL164" s="21"/>
      <c r="AM164" s="21"/>
      <c r="AN164" s="21"/>
      <c r="AO164" s="21"/>
      <c r="AP164" s="21"/>
      <c r="AQ164" s="21"/>
      <c r="AR164" s="21"/>
      <c r="AS164" s="21"/>
      <c r="AT164" s="21"/>
      <c r="AU164" s="21"/>
      <c r="AV164" s="21"/>
      <c r="AW164" s="21"/>
      <c r="AX164" s="21"/>
      <c r="AY164" s="21"/>
      <c r="AZ164" s="21"/>
      <c r="BA164" s="21"/>
      <c r="BB164" s="21"/>
      <c r="BC164" s="21"/>
      <c r="BD164" s="21"/>
      <c r="BE164" s="21"/>
      <c r="BF164" s="21"/>
      <c r="BG164" s="21"/>
      <c r="BH164" s="21"/>
      <c r="BI164" s="21"/>
      <c r="BJ164" s="21"/>
    </row>
    <row r="165" spans="29:62" ht="15" customHeight="1">
      <c r="AC165" s="21"/>
      <c r="AD165" s="21"/>
      <c r="AE165" s="21"/>
      <c r="AF165" s="21"/>
      <c r="AG165" s="21"/>
      <c r="AH165" s="21"/>
      <c r="AI165" s="21"/>
      <c r="AJ165" s="21"/>
      <c r="AK165" s="21"/>
      <c r="AL165" s="21"/>
      <c r="AM165" s="21"/>
      <c r="AN165" s="21"/>
      <c r="AO165" s="21"/>
      <c r="AP165" s="21"/>
      <c r="AQ165" s="21"/>
      <c r="AR165" s="21"/>
      <c r="AS165" s="21"/>
      <c r="AT165" s="21"/>
      <c r="AU165" s="21"/>
      <c r="AV165" s="21"/>
      <c r="AW165" s="21"/>
      <c r="AX165" s="21"/>
      <c r="AY165" s="21"/>
      <c r="AZ165" s="21"/>
      <c r="BA165" s="21"/>
      <c r="BB165" s="21"/>
      <c r="BC165" s="21"/>
      <c r="BD165" s="21"/>
      <c r="BE165" s="21"/>
      <c r="BF165" s="21"/>
      <c r="BG165" s="21"/>
      <c r="BH165" s="21"/>
      <c r="BI165" s="21"/>
      <c r="BJ165" s="21"/>
    </row>
    <row r="166" spans="29:62" ht="15" customHeight="1">
      <c r="AC166" s="21"/>
      <c r="AD166" s="21"/>
      <c r="AE166" s="21"/>
      <c r="AF166" s="21"/>
      <c r="AG166" s="21"/>
      <c r="AH166" s="21"/>
      <c r="AI166" s="21"/>
      <c r="AJ166" s="21"/>
      <c r="AK166" s="21"/>
      <c r="AL166" s="21"/>
      <c r="AM166" s="21"/>
      <c r="AN166" s="21"/>
      <c r="AO166" s="21"/>
      <c r="AP166" s="21"/>
      <c r="AQ166" s="21"/>
      <c r="AR166" s="21"/>
      <c r="AS166" s="21"/>
      <c r="AT166" s="21"/>
      <c r="AU166" s="21"/>
      <c r="AV166" s="21"/>
      <c r="AW166" s="21"/>
      <c r="AX166" s="21"/>
      <c r="AY166" s="21"/>
      <c r="AZ166" s="21"/>
      <c r="BA166" s="21"/>
      <c r="BB166" s="21"/>
      <c r="BC166" s="21"/>
      <c r="BD166" s="21"/>
      <c r="BE166" s="21"/>
      <c r="BF166" s="21"/>
      <c r="BG166" s="21"/>
      <c r="BH166" s="21"/>
      <c r="BI166" s="21"/>
      <c r="BJ166" s="21"/>
    </row>
    <row r="167" spans="29:62" ht="15" customHeight="1">
      <c r="AC167" s="21"/>
      <c r="AD167" s="21"/>
      <c r="AE167" s="21"/>
      <c r="AF167" s="21"/>
      <c r="AG167" s="21"/>
      <c r="AH167" s="21"/>
      <c r="AI167" s="21"/>
      <c r="AJ167" s="21"/>
      <c r="AK167" s="21"/>
      <c r="AL167" s="21"/>
      <c r="AM167" s="21"/>
      <c r="AN167" s="21"/>
      <c r="AO167" s="21"/>
      <c r="AP167" s="21"/>
      <c r="AQ167" s="21"/>
      <c r="AR167" s="21"/>
      <c r="AS167" s="21"/>
      <c r="AT167" s="21"/>
      <c r="AU167" s="21"/>
      <c r="AV167" s="21"/>
      <c r="AW167" s="21"/>
      <c r="AX167" s="21"/>
      <c r="AY167" s="21"/>
      <c r="AZ167" s="21"/>
      <c r="BA167" s="21"/>
      <c r="BB167" s="21"/>
      <c r="BC167" s="21"/>
      <c r="BD167" s="21"/>
      <c r="BE167" s="21"/>
      <c r="BF167" s="21"/>
      <c r="BG167" s="21"/>
      <c r="BH167" s="21"/>
      <c r="BI167" s="21"/>
      <c r="BJ167" s="21"/>
    </row>
    <row r="168" spans="29:62" ht="15" customHeight="1">
      <c r="AC168" s="21"/>
      <c r="AD168" s="21"/>
      <c r="AE168" s="21"/>
      <c r="AF168" s="21"/>
      <c r="AG168" s="21"/>
      <c r="AH168" s="21"/>
      <c r="AI168" s="21"/>
      <c r="AJ168" s="21"/>
      <c r="AK168" s="21"/>
      <c r="AL168" s="21"/>
      <c r="AM168" s="21"/>
      <c r="AN168" s="21"/>
      <c r="AO168" s="21"/>
      <c r="AP168" s="21"/>
      <c r="AQ168" s="21"/>
      <c r="AR168" s="21"/>
      <c r="AS168" s="21"/>
      <c r="AT168" s="21"/>
      <c r="AU168" s="21"/>
      <c r="AV168" s="21"/>
      <c r="AW168" s="21"/>
      <c r="AX168" s="21"/>
      <c r="AY168" s="21"/>
      <c r="AZ168" s="21"/>
      <c r="BA168" s="21"/>
      <c r="BB168" s="21"/>
      <c r="BC168" s="21"/>
      <c r="BD168" s="21"/>
      <c r="BE168" s="21"/>
      <c r="BF168" s="21"/>
      <c r="BG168" s="21"/>
      <c r="BH168" s="21"/>
      <c r="BI168" s="21"/>
      <c r="BJ168" s="21"/>
    </row>
    <row r="169" spans="29:62" ht="15" customHeight="1">
      <c r="AC169" s="21"/>
      <c r="AD169" s="21"/>
      <c r="AE169" s="21"/>
      <c r="AF169" s="21"/>
      <c r="AG169" s="21"/>
      <c r="AH169" s="21"/>
      <c r="AI169" s="21"/>
      <c r="AJ169" s="21"/>
      <c r="AK169" s="21"/>
      <c r="AL169" s="21"/>
      <c r="AM169" s="21"/>
      <c r="AN169" s="21"/>
      <c r="AO169" s="21"/>
      <c r="AP169" s="21"/>
      <c r="AQ169" s="21"/>
      <c r="AR169" s="21"/>
      <c r="AS169" s="21"/>
      <c r="AT169" s="21"/>
      <c r="AU169" s="21"/>
      <c r="AV169" s="21"/>
      <c r="AW169" s="21"/>
      <c r="AX169" s="21"/>
      <c r="AY169" s="21"/>
      <c r="AZ169" s="21"/>
      <c r="BA169" s="21"/>
      <c r="BB169" s="21"/>
      <c r="BC169" s="21"/>
      <c r="BD169" s="21"/>
      <c r="BE169" s="21"/>
      <c r="BF169" s="21"/>
      <c r="BG169" s="21"/>
      <c r="BH169" s="21"/>
      <c r="BI169" s="21"/>
      <c r="BJ169" s="21"/>
    </row>
    <row r="170" spans="29:62" ht="15" customHeight="1">
      <c r="AC170" s="21"/>
      <c r="AD170" s="21"/>
      <c r="AE170" s="21"/>
      <c r="AF170" s="21"/>
      <c r="AG170" s="21"/>
      <c r="AH170" s="21"/>
      <c r="AI170" s="21"/>
      <c r="AJ170" s="21"/>
      <c r="AK170" s="21"/>
      <c r="AL170" s="21"/>
      <c r="AM170" s="21"/>
      <c r="AN170" s="21"/>
      <c r="AO170" s="21"/>
      <c r="AP170" s="21"/>
      <c r="AQ170" s="21"/>
      <c r="AR170" s="21"/>
      <c r="AS170" s="21"/>
      <c r="AT170" s="21"/>
      <c r="AU170" s="21"/>
      <c r="AV170" s="21"/>
      <c r="AW170" s="21"/>
      <c r="AX170" s="21"/>
      <c r="AY170" s="21"/>
      <c r="AZ170" s="21"/>
      <c r="BA170" s="21"/>
      <c r="BB170" s="21"/>
      <c r="BC170" s="21"/>
      <c r="BD170" s="21"/>
      <c r="BE170" s="21"/>
      <c r="BF170" s="21"/>
      <c r="BG170" s="21"/>
      <c r="BH170" s="21"/>
      <c r="BI170" s="21"/>
      <c r="BJ170" s="21"/>
    </row>
    <row r="171" spans="29:62" ht="15" customHeight="1">
      <c r="AC171" s="21"/>
      <c r="AD171" s="21"/>
      <c r="AE171" s="21"/>
      <c r="AF171" s="21"/>
      <c r="AG171" s="21"/>
      <c r="AH171" s="21"/>
      <c r="AI171" s="21"/>
      <c r="AJ171" s="21"/>
      <c r="AK171" s="21"/>
      <c r="AL171" s="21"/>
      <c r="AM171" s="21"/>
      <c r="AN171" s="21"/>
      <c r="AO171" s="21"/>
      <c r="AP171" s="21"/>
      <c r="AQ171" s="21"/>
      <c r="AR171" s="21"/>
      <c r="AS171" s="21"/>
      <c r="AT171" s="21"/>
      <c r="AU171" s="21"/>
      <c r="AV171" s="21"/>
      <c r="AW171" s="21"/>
      <c r="AX171" s="21"/>
      <c r="AY171" s="21"/>
      <c r="AZ171" s="21"/>
      <c r="BA171" s="21"/>
      <c r="BB171" s="21"/>
      <c r="BC171" s="21"/>
      <c r="BD171" s="21"/>
      <c r="BE171" s="21"/>
      <c r="BF171" s="21"/>
      <c r="BG171" s="21"/>
      <c r="BH171" s="21"/>
      <c r="BI171" s="21"/>
      <c r="BJ171" s="21"/>
    </row>
    <row r="172" spans="29:62" ht="15" customHeight="1">
      <c r="AC172" s="21"/>
      <c r="AD172" s="21"/>
      <c r="AE172" s="21"/>
      <c r="AF172" s="21"/>
      <c r="AG172" s="21"/>
      <c r="AH172" s="21"/>
      <c r="AI172" s="21"/>
      <c r="AJ172" s="21"/>
      <c r="AK172" s="21"/>
      <c r="AL172" s="21"/>
      <c r="AM172" s="21"/>
      <c r="AN172" s="21"/>
      <c r="AO172" s="21"/>
      <c r="AP172" s="21"/>
      <c r="AQ172" s="21"/>
      <c r="AR172" s="21"/>
      <c r="AS172" s="21"/>
      <c r="AT172" s="21"/>
      <c r="AU172" s="21"/>
      <c r="AV172" s="21"/>
      <c r="AW172" s="21"/>
      <c r="AX172" s="21"/>
      <c r="AY172" s="21"/>
      <c r="AZ172" s="21"/>
      <c r="BA172" s="21"/>
      <c r="BB172" s="21"/>
      <c r="BC172" s="21"/>
      <c r="BD172" s="21"/>
      <c r="BE172" s="21"/>
      <c r="BF172" s="21"/>
      <c r="BG172" s="21"/>
      <c r="BH172" s="21"/>
      <c r="BI172" s="21"/>
      <c r="BJ172" s="21"/>
    </row>
    <row r="173" spans="29:62" ht="15" customHeight="1">
      <c r="AC173" s="21"/>
      <c r="AD173" s="21"/>
      <c r="AE173" s="21"/>
      <c r="AF173" s="21"/>
      <c r="AG173" s="21"/>
      <c r="AH173" s="21"/>
      <c r="AI173" s="21"/>
      <c r="AJ173" s="21"/>
      <c r="AK173" s="21"/>
      <c r="AL173" s="21"/>
      <c r="AM173" s="21"/>
      <c r="AN173" s="21"/>
      <c r="AO173" s="21"/>
      <c r="AP173" s="21"/>
      <c r="AQ173" s="21"/>
      <c r="AR173" s="21"/>
      <c r="AS173" s="21"/>
      <c r="AT173" s="21"/>
      <c r="AU173" s="21"/>
      <c r="AV173" s="21"/>
      <c r="AW173" s="21"/>
      <c r="AX173" s="21"/>
      <c r="AY173" s="21"/>
      <c r="AZ173" s="21"/>
      <c r="BA173" s="21"/>
      <c r="BB173" s="21"/>
      <c r="BC173" s="21"/>
      <c r="BD173" s="21"/>
      <c r="BE173" s="21"/>
      <c r="BF173" s="21"/>
      <c r="BG173" s="21"/>
      <c r="BH173" s="21"/>
      <c r="BI173" s="21"/>
      <c r="BJ173" s="21"/>
    </row>
    <row r="174" spans="29:62" ht="15" customHeight="1">
      <c r="AC174" s="21"/>
      <c r="AD174" s="21"/>
      <c r="AE174" s="21"/>
      <c r="AF174" s="21"/>
      <c r="AG174" s="21"/>
      <c r="AH174" s="21"/>
      <c r="AI174" s="21"/>
      <c r="AJ174" s="21"/>
      <c r="AK174" s="21"/>
      <c r="AL174" s="21"/>
      <c r="AM174" s="21"/>
      <c r="AN174" s="21"/>
      <c r="AO174" s="21"/>
      <c r="AP174" s="21"/>
      <c r="AQ174" s="21"/>
      <c r="AR174" s="21"/>
      <c r="AS174" s="21"/>
      <c r="AT174" s="21"/>
      <c r="AU174" s="21"/>
      <c r="AV174" s="21"/>
      <c r="AW174" s="21"/>
      <c r="AX174" s="21"/>
      <c r="AY174" s="21"/>
      <c r="AZ174" s="21"/>
      <c r="BA174" s="21"/>
      <c r="BB174" s="21"/>
      <c r="BC174" s="21"/>
      <c r="BD174" s="21"/>
      <c r="BE174" s="21"/>
      <c r="BF174" s="21"/>
      <c r="BG174" s="21"/>
      <c r="BH174" s="21"/>
      <c r="BI174" s="21"/>
      <c r="BJ174" s="21"/>
    </row>
    <row r="175" spans="29:62" ht="15" customHeight="1">
      <c r="AC175" s="21"/>
      <c r="AD175" s="21"/>
      <c r="AE175" s="21"/>
      <c r="AF175" s="21"/>
      <c r="AG175" s="21"/>
      <c r="AH175" s="21"/>
      <c r="AI175" s="21"/>
      <c r="AJ175" s="21"/>
      <c r="AK175" s="21"/>
      <c r="AL175" s="21"/>
      <c r="AM175" s="21"/>
      <c r="AN175" s="21"/>
      <c r="AO175" s="21"/>
      <c r="AP175" s="21"/>
      <c r="AQ175" s="21"/>
      <c r="AR175" s="21"/>
      <c r="AS175" s="21"/>
      <c r="AT175" s="21"/>
      <c r="AU175" s="21"/>
      <c r="AV175" s="21"/>
      <c r="AW175" s="21"/>
      <c r="AX175" s="21"/>
      <c r="AY175" s="21"/>
      <c r="AZ175" s="21"/>
      <c r="BA175" s="21"/>
      <c r="BB175" s="21"/>
      <c r="BC175" s="21"/>
      <c r="BD175" s="21"/>
      <c r="BE175" s="21"/>
      <c r="BF175" s="21"/>
      <c r="BG175" s="21"/>
      <c r="BH175" s="21"/>
      <c r="BI175" s="21"/>
      <c r="BJ175" s="21"/>
    </row>
    <row r="176" spans="29:62" ht="15" customHeight="1">
      <c r="AC176" s="21"/>
      <c r="AD176" s="21"/>
      <c r="AE176" s="21"/>
      <c r="AF176" s="21"/>
      <c r="AG176" s="21"/>
      <c r="AH176" s="21"/>
      <c r="AI176" s="21"/>
      <c r="AJ176" s="21"/>
      <c r="AK176" s="21"/>
      <c r="AL176" s="21"/>
      <c r="AM176" s="21"/>
      <c r="AN176" s="21"/>
      <c r="AO176" s="21"/>
      <c r="AP176" s="21"/>
      <c r="AQ176" s="21"/>
      <c r="AR176" s="21"/>
      <c r="AS176" s="21"/>
      <c r="AT176" s="21"/>
      <c r="AU176" s="21"/>
      <c r="AV176" s="21"/>
      <c r="AW176" s="21"/>
      <c r="AX176" s="21"/>
      <c r="AY176" s="21"/>
      <c r="AZ176" s="21"/>
      <c r="BA176" s="21"/>
      <c r="BB176" s="21"/>
      <c r="BC176" s="21"/>
      <c r="BD176" s="21"/>
      <c r="BE176" s="21"/>
      <c r="BF176" s="21"/>
      <c r="BG176" s="21"/>
      <c r="BH176" s="21"/>
      <c r="BI176" s="21"/>
      <c r="BJ176" s="21"/>
    </row>
    <row r="177" spans="29:62" ht="15" customHeight="1">
      <c r="AC177" s="21"/>
      <c r="AD177" s="21"/>
      <c r="AE177" s="21"/>
      <c r="AF177" s="21"/>
      <c r="AG177" s="21"/>
      <c r="AH177" s="21"/>
      <c r="AI177" s="21"/>
      <c r="AJ177" s="21"/>
      <c r="AK177" s="21"/>
      <c r="AL177" s="21"/>
      <c r="AM177" s="21"/>
      <c r="AN177" s="21"/>
      <c r="AO177" s="21"/>
      <c r="AP177" s="21"/>
      <c r="AQ177" s="21"/>
      <c r="AR177" s="21"/>
      <c r="AS177" s="21"/>
      <c r="AT177" s="21"/>
      <c r="AU177" s="21"/>
      <c r="AV177" s="21"/>
      <c r="AW177" s="21"/>
      <c r="AX177" s="21"/>
      <c r="AY177" s="21"/>
      <c r="AZ177" s="21"/>
      <c r="BA177" s="21"/>
      <c r="BB177" s="21"/>
      <c r="BC177" s="21"/>
      <c r="BD177" s="21"/>
      <c r="BE177" s="21"/>
      <c r="BF177" s="21"/>
      <c r="BG177" s="21"/>
      <c r="BH177" s="21"/>
      <c r="BI177" s="21"/>
      <c r="BJ177" s="21"/>
    </row>
    <row r="178" spans="29:62" ht="15" customHeight="1">
      <c r="AC178" s="21"/>
      <c r="AD178" s="21"/>
      <c r="AE178" s="21"/>
      <c r="AF178" s="21"/>
      <c r="AG178" s="21"/>
      <c r="AH178" s="21"/>
      <c r="AI178" s="21"/>
      <c r="AJ178" s="21"/>
      <c r="AK178" s="21"/>
      <c r="AL178" s="21"/>
      <c r="AM178" s="21"/>
      <c r="AN178" s="21"/>
      <c r="AO178" s="21"/>
      <c r="AP178" s="21"/>
      <c r="AQ178" s="21"/>
      <c r="AR178" s="21"/>
      <c r="AS178" s="21"/>
      <c r="AT178" s="21"/>
      <c r="AU178" s="21"/>
      <c r="AV178" s="21"/>
      <c r="AW178" s="21"/>
      <c r="AX178" s="21"/>
      <c r="AY178" s="21"/>
      <c r="AZ178" s="21"/>
      <c r="BA178" s="21"/>
      <c r="BB178" s="21"/>
      <c r="BC178" s="21"/>
      <c r="BD178" s="21"/>
      <c r="BE178" s="21"/>
      <c r="BF178" s="21"/>
      <c r="BG178" s="21"/>
      <c r="BH178" s="21"/>
      <c r="BI178" s="21"/>
      <c r="BJ178" s="21"/>
    </row>
    <row r="179" spans="29:62" ht="15" customHeight="1">
      <c r="AC179" s="21"/>
      <c r="AD179" s="21"/>
      <c r="AE179" s="21"/>
      <c r="AF179" s="21"/>
      <c r="AG179" s="21"/>
      <c r="AH179" s="21"/>
      <c r="AI179" s="21"/>
      <c r="AJ179" s="21"/>
      <c r="AK179" s="21"/>
      <c r="AL179" s="21"/>
      <c r="AM179" s="21"/>
      <c r="AN179" s="21"/>
      <c r="AO179" s="21"/>
      <c r="AP179" s="21"/>
      <c r="AQ179" s="21"/>
      <c r="AR179" s="21"/>
      <c r="AS179" s="21"/>
      <c r="AT179" s="21"/>
      <c r="AU179" s="21"/>
      <c r="AV179" s="21"/>
      <c r="AW179" s="21"/>
      <c r="AX179" s="21"/>
      <c r="AY179" s="21"/>
      <c r="AZ179" s="21"/>
      <c r="BA179" s="21"/>
      <c r="BB179" s="21"/>
      <c r="BC179" s="21"/>
      <c r="BD179" s="21"/>
      <c r="BE179" s="21"/>
      <c r="BF179" s="21"/>
      <c r="BG179" s="21"/>
      <c r="BH179" s="21"/>
      <c r="BI179" s="21"/>
      <c r="BJ179" s="21"/>
    </row>
    <row r="180" spans="29:62" ht="15" customHeight="1">
      <c r="AC180" s="21"/>
      <c r="AD180" s="21"/>
      <c r="AE180" s="21"/>
      <c r="AF180" s="21"/>
      <c r="AG180" s="21"/>
      <c r="AH180" s="21"/>
      <c r="AI180" s="21"/>
      <c r="AJ180" s="21"/>
      <c r="AK180" s="21"/>
      <c r="AL180" s="21"/>
      <c r="AM180" s="21"/>
      <c r="AN180" s="21"/>
      <c r="AO180" s="21"/>
      <c r="AP180" s="21"/>
      <c r="AQ180" s="21"/>
      <c r="AR180" s="21"/>
      <c r="AS180" s="21"/>
      <c r="AT180" s="21"/>
      <c r="AU180" s="21"/>
      <c r="AV180" s="21"/>
      <c r="AW180" s="21"/>
      <c r="AX180" s="21"/>
      <c r="AY180" s="21"/>
      <c r="AZ180" s="21"/>
      <c r="BA180" s="21"/>
      <c r="BB180" s="21"/>
      <c r="BC180" s="21"/>
      <c r="BD180" s="21"/>
      <c r="BE180" s="21"/>
      <c r="BF180" s="21"/>
      <c r="BG180" s="21"/>
      <c r="BH180" s="21"/>
      <c r="BI180" s="21"/>
      <c r="BJ180" s="21"/>
    </row>
    <row r="181" spans="29:62" ht="15" customHeight="1">
      <c r="AC181" s="21"/>
      <c r="AD181" s="21"/>
      <c r="AE181" s="21"/>
      <c r="AF181" s="21"/>
      <c r="AG181" s="21"/>
      <c r="AH181" s="21"/>
      <c r="AI181" s="21"/>
      <c r="AJ181" s="21"/>
      <c r="AK181" s="21"/>
      <c r="AL181" s="21"/>
      <c r="AM181" s="21"/>
      <c r="AN181" s="21"/>
      <c r="AO181" s="21"/>
      <c r="AP181" s="21"/>
      <c r="AQ181" s="21"/>
      <c r="AR181" s="21"/>
      <c r="AS181" s="21"/>
      <c r="AT181" s="21"/>
      <c r="AU181" s="21"/>
      <c r="AV181" s="21"/>
      <c r="AW181" s="21"/>
      <c r="AX181" s="21"/>
      <c r="AY181" s="21"/>
      <c r="AZ181" s="21"/>
      <c r="BA181" s="21"/>
      <c r="BB181" s="21"/>
      <c r="BC181" s="21"/>
      <c r="BD181" s="21"/>
      <c r="BE181" s="21"/>
      <c r="BF181" s="21"/>
      <c r="BG181" s="21"/>
      <c r="BH181" s="21"/>
      <c r="BI181" s="21"/>
      <c r="BJ181" s="21"/>
    </row>
    <row r="182" spans="29:62" ht="15" customHeight="1">
      <c r="AC182" s="21"/>
      <c r="AD182" s="21"/>
      <c r="AE182" s="21"/>
      <c r="AF182" s="21"/>
      <c r="AG182" s="21"/>
      <c r="AH182" s="21"/>
      <c r="AI182" s="21"/>
      <c r="AJ182" s="21"/>
      <c r="AK182" s="21"/>
      <c r="AL182" s="21"/>
      <c r="AM182" s="21"/>
      <c r="AN182" s="21"/>
      <c r="AO182" s="21"/>
      <c r="AP182" s="21"/>
      <c r="AQ182" s="21"/>
      <c r="AR182" s="21"/>
      <c r="AS182" s="21"/>
      <c r="AT182" s="21"/>
      <c r="AU182" s="21"/>
      <c r="AV182" s="21"/>
      <c r="AW182" s="21"/>
      <c r="AX182" s="21"/>
      <c r="AY182" s="21"/>
      <c r="AZ182" s="21"/>
      <c r="BA182" s="21"/>
      <c r="BB182" s="21"/>
      <c r="BC182" s="21"/>
      <c r="BD182" s="21"/>
      <c r="BE182" s="21"/>
      <c r="BF182" s="21"/>
      <c r="BG182" s="21"/>
      <c r="BH182" s="21"/>
      <c r="BI182" s="21"/>
      <c r="BJ182" s="21"/>
    </row>
    <row r="183" spans="29:62" ht="15" customHeight="1">
      <c r="AC183" s="21"/>
      <c r="AD183" s="21"/>
      <c r="AE183" s="21"/>
      <c r="AF183" s="21"/>
      <c r="AG183" s="21"/>
      <c r="AH183" s="21"/>
      <c r="AI183" s="21"/>
      <c r="AJ183" s="21"/>
      <c r="AK183" s="21"/>
      <c r="AL183" s="21"/>
      <c r="AM183" s="21"/>
      <c r="AN183" s="21"/>
      <c r="AO183" s="21"/>
      <c r="AP183" s="21"/>
      <c r="AQ183" s="21"/>
      <c r="AR183" s="21"/>
      <c r="AS183" s="21"/>
      <c r="AT183" s="21"/>
      <c r="AU183" s="21"/>
      <c r="AV183" s="21"/>
      <c r="AW183" s="21"/>
      <c r="AX183" s="21"/>
      <c r="AY183" s="21"/>
      <c r="AZ183" s="21"/>
      <c r="BA183" s="21"/>
      <c r="BB183" s="21"/>
      <c r="BC183" s="21"/>
      <c r="BD183" s="21"/>
      <c r="BE183" s="21"/>
      <c r="BF183" s="21"/>
      <c r="BG183" s="21"/>
      <c r="BH183" s="21"/>
      <c r="BI183" s="21"/>
      <c r="BJ183" s="21"/>
    </row>
    <row r="184" spans="29:62" ht="15" customHeight="1">
      <c r="AC184" s="21"/>
      <c r="AD184" s="21"/>
      <c r="AE184" s="21"/>
      <c r="AF184" s="21"/>
      <c r="AG184" s="21"/>
      <c r="AH184" s="21"/>
      <c r="AI184" s="21"/>
      <c r="AJ184" s="21"/>
      <c r="AK184" s="21"/>
      <c r="AL184" s="21"/>
      <c r="AM184" s="21"/>
      <c r="AN184" s="21"/>
      <c r="AO184" s="21"/>
      <c r="AP184" s="21"/>
      <c r="AQ184" s="21"/>
      <c r="AR184" s="21"/>
      <c r="AS184" s="21"/>
      <c r="AT184" s="21"/>
      <c r="AU184" s="21"/>
      <c r="AV184" s="21"/>
      <c r="AW184" s="21"/>
      <c r="AX184" s="21"/>
      <c r="AY184" s="21"/>
      <c r="AZ184" s="21"/>
      <c r="BA184" s="21"/>
      <c r="BB184" s="21"/>
      <c r="BC184" s="21"/>
      <c r="BD184" s="21"/>
      <c r="BE184" s="21"/>
      <c r="BF184" s="21"/>
      <c r="BG184" s="21"/>
      <c r="BH184" s="21"/>
      <c r="BI184" s="21"/>
      <c r="BJ184" s="21"/>
    </row>
    <row r="185" spans="29:62" ht="15" customHeight="1">
      <c r="AC185" s="21"/>
      <c r="AD185" s="21"/>
      <c r="AE185" s="21"/>
      <c r="AF185" s="21"/>
      <c r="AG185" s="21"/>
      <c r="AH185" s="21"/>
      <c r="AI185" s="21"/>
      <c r="AJ185" s="21"/>
      <c r="AK185" s="21"/>
      <c r="AL185" s="21"/>
      <c r="AM185" s="21"/>
      <c r="AN185" s="21"/>
      <c r="AO185" s="21"/>
      <c r="AP185" s="21"/>
      <c r="AQ185" s="21"/>
      <c r="AR185" s="21"/>
      <c r="AS185" s="21"/>
      <c r="AT185" s="21"/>
      <c r="AU185" s="21"/>
      <c r="AV185" s="21"/>
      <c r="AW185" s="21"/>
      <c r="AX185" s="21"/>
      <c r="AY185" s="21"/>
      <c r="AZ185" s="21"/>
      <c r="BA185" s="21"/>
      <c r="BB185" s="21"/>
      <c r="BC185" s="21"/>
      <c r="BD185" s="21"/>
      <c r="BE185" s="21"/>
      <c r="BF185" s="21"/>
      <c r="BG185" s="21"/>
      <c r="BH185" s="21"/>
      <c r="BI185" s="21"/>
      <c r="BJ185" s="21"/>
    </row>
    <row r="186" spans="29:62" ht="15" customHeight="1">
      <c r="AC186" s="21"/>
      <c r="AD186" s="21"/>
      <c r="AE186" s="21"/>
      <c r="AF186" s="21"/>
      <c r="AG186" s="21"/>
      <c r="AH186" s="21"/>
      <c r="AI186" s="21"/>
      <c r="AJ186" s="21"/>
      <c r="AK186" s="21"/>
      <c r="AL186" s="21"/>
      <c r="AM186" s="21"/>
      <c r="AN186" s="21"/>
      <c r="AO186" s="21"/>
      <c r="AP186" s="21"/>
      <c r="AQ186" s="21"/>
      <c r="AR186" s="21"/>
      <c r="AS186" s="21"/>
      <c r="AT186" s="21"/>
      <c r="AU186" s="21"/>
      <c r="AV186" s="21"/>
      <c r="AW186" s="21"/>
      <c r="AX186" s="21"/>
      <c r="AY186" s="21"/>
      <c r="AZ186" s="21"/>
      <c r="BA186" s="21"/>
      <c r="BB186" s="21"/>
      <c r="BC186" s="21"/>
      <c r="BD186" s="21"/>
      <c r="BE186" s="21"/>
      <c r="BF186" s="21"/>
      <c r="BG186" s="21"/>
      <c r="BH186" s="21"/>
      <c r="BI186" s="21"/>
      <c r="BJ186" s="21"/>
    </row>
    <row r="187" spans="29:62" ht="15" customHeight="1">
      <c r="AC187" s="21"/>
      <c r="AD187" s="21"/>
      <c r="AE187" s="21"/>
      <c r="AF187" s="21"/>
      <c r="AG187" s="21"/>
      <c r="AH187" s="21"/>
      <c r="AI187" s="21"/>
      <c r="AJ187" s="21"/>
      <c r="AK187" s="21"/>
      <c r="AL187" s="21"/>
      <c r="AM187" s="21"/>
      <c r="AN187" s="21"/>
      <c r="AO187" s="21"/>
      <c r="AP187" s="21"/>
      <c r="AQ187" s="21"/>
      <c r="AR187" s="21"/>
      <c r="AS187" s="21"/>
      <c r="AT187" s="21"/>
      <c r="AU187" s="21"/>
      <c r="AV187" s="21"/>
      <c r="AW187" s="21"/>
      <c r="AX187" s="21"/>
      <c r="AY187" s="21"/>
      <c r="AZ187" s="21"/>
      <c r="BA187" s="21"/>
      <c r="BB187" s="21"/>
      <c r="BC187" s="21"/>
      <c r="BD187" s="21"/>
      <c r="BE187" s="21"/>
      <c r="BF187" s="21"/>
      <c r="BG187" s="21"/>
      <c r="BH187" s="21"/>
      <c r="BI187" s="21"/>
      <c r="BJ187" s="21"/>
    </row>
    <row r="188" spans="29:62" ht="15" customHeight="1">
      <c r="AC188" s="21"/>
      <c r="AD188" s="21"/>
      <c r="AE188" s="21"/>
      <c r="AF188" s="21"/>
      <c r="AG188" s="21"/>
      <c r="AH188" s="21"/>
      <c r="AI188" s="21"/>
      <c r="AJ188" s="21"/>
      <c r="AK188" s="21"/>
      <c r="AL188" s="21"/>
      <c r="AM188" s="21"/>
      <c r="AN188" s="21"/>
      <c r="AO188" s="21"/>
      <c r="AP188" s="21"/>
      <c r="AQ188" s="21"/>
      <c r="AR188" s="21"/>
      <c r="AS188" s="21"/>
      <c r="AT188" s="21"/>
      <c r="AU188" s="21"/>
      <c r="AV188" s="21"/>
      <c r="AW188" s="21"/>
      <c r="AX188" s="21"/>
      <c r="AY188" s="21"/>
      <c r="AZ188" s="21"/>
      <c r="BA188" s="21"/>
      <c r="BB188" s="21"/>
      <c r="BC188" s="21"/>
      <c r="BD188" s="21"/>
      <c r="BE188" s="21"/>
      <c r="BF188" s="21"/>
      <c r="BG188" s="21"/>
      <c r="BH188" s="21"/>
      <c r="BI188" s="21"/>
      <c r="BJ188" s="21"/>
    </row>
    <row r="189" spans="29:62" ht="15" customHeight="1">
      <c r="AC189" s="21"/>
      <c r="AD189" s="21"/>
      <c r="AE189" s="21"/>
      <c r="AF189" s="21"/>
      <c r="AG189" s="21"/>
      <c r="AH189" s="21"/>
      <c r="AI189" s="21"/>
      <c r="AJ189" s="21"/>
      <c r="AK189" s="21"/>
      <c r="AL189" s="21"/>
      <c r="AM189" s="21"/>
      <c r="AN189" s="21"/>
      <c r="AO189" s="21"/>
      <c r="AP189" s="21"/>
      <c r="AQ189" s="21"/>
      <c r="AR189" s="21"/>
      <c r="AS189" s="21"/>
      <c r="AT189" s="21"/>
      <c r="AU189" s="21"/>
      <c r="AV189" s="21"/>
      <c r="AW189" s="21"/>
      <c r="AX189" s="21"/>
      <c r="AY189" s="21"/>
      <c r="AZ189" s="21"/>
      <c r="BA189" s="21"/>
      <c r="BB189" s="21"/>
      <c r="BC189" s="21"/>
      <c r="BD189" s="21"/>
      <c r="BE189" s="21"/>
      <c r="BF189" s="21"/>
      <c r="BG189" s="21"/>
      <c r="BH189" s="21"/>
      <c r="BI189" s="21"/>
      <c r="BJ189" s="21"/>
    </row>
    <row r="190" spans="29:62" ht="15" customHeight="1">
      <c r="AC190" s="21"/>
      <c r="AD190" s="21"/>
      <c r="AE190" s="21"/>
      <c r="AF190" s="21"/>
      <c r="AG190" s="21"/>
      <c r="AH190" s="21"/>
      <c r="AI190" s="21"/>
      <c r="AJ190" s="21"/>
      <c r="AK190" s="21"/>
      <c r="AL190" s="21"/>
      <c r="AM190" s="21"/>
      <c r="AN190" s="21"/>
      <c r="AO190" s="21"/>
      <c r="AP190" s="21"/>
      <c r="AQ190" s="21"/>
      <c r="AR190" s="21"/>
      <c r="AS190" s="21"/>
      <c r="AT190" s="21"/>
      <c r="AU190" s="21"/>
      <c r="AV190" s="21"/>
      <c r="AW190" s="21"/>
      <c r="AX190" s="21"/>
      <c r="AY190" s="21"/>
      <c r="AZ190" s="21"/>
      <c r="BA190" s="21"/>
      <c r="BB190" s="21"/>
      <c r="BC190" s="21"/>
      <c r="BD190" s="21"/>
      <c r="BE190" s="21"/>
      <c r="BF190" s="21"/>
      <c r="BG190" s="21"/>
      <c r="BH190" s="21"/>
      <c r="BI190" s="21"/>
      <c r="BJ190" s="21"/>
    </row>
    <row r="191" spans="29:62" ht="15" customHeight="1">
      <c r="AC191" s="21"/>
      <c r="AD191" s="21"/>
      <c r="AE191" s="21"/>
      <c r="AF191" s="21"/>
      <c r="AG191" s="21"/>
      <c r="AH191" s="21"/>
      <c r="AI191" s="21"/>
      <c r="AJ191" s="21"/>
      <c r="AK191" s="21"/>
      <c r="AL191" s="21"/>
      <c r="AM191" s="21"/>
      <c r="AN191" s="21"/>
      <c r="AO191" s="21"/>
      <c r="AP191" s="21"/>
      <c r="AQ191" s="21"/>
      <c r="AR191" s="21"/>
      <c r="AS191" s="21"/>
      <c r="AT191" s="21"/>
      <c r="AU191" s="21"/>
      <c r="AV191" s="21"/>
      <c r="AW191" s="21"/>
      <c r="AX191" s="21"/>
      <c r="AY191" s="21"/>
      <c r="AZ191" s="21"/>
      <c r="BA191" s="21"/>
      <c r="BB191" s="21"/>
      <c r="BC191" s="21"/>
      <c r="BD191" s="21"/>
      <c r="BE191" s="21"/>
      <c r="BF191" s="21"/>
      <c r="BG191" s="21"/>
      <c r="BH191" s="21"/>
      <c r="BI191" s="21"/>
      <c r="BJ191" s="21"/>
    </row>
    <row r="192" spans="29:62" ht="15" customHeight="1">
      <c r="AC192" s="21"/>
      <c r="AD192" s="21"/>
      <c r="AE192" s="21"/>
      <c r="AF192" s="21"/>
      <c r="AG192" s="21"/>
      <c r="AH192" s="21"/>
      <c r="AI192" s="21"/>
      <c r="AJ192" s="21"/>
      <c r="AK192" s="21"/>
      <c r="AL192" s="21"/>
      <c r="AM192" s="21"/>
      <c r="AN192" s="21"/>
      <c r="AO192" s="21"/>
      <c r="AP192" s="21"/>
      <c r="AQ192" s="21"/>
      <c r="AR192" s="21"/>
      <c r="AS192" s="21"/>
      <c r="AT192" s="21"/>
      <c r="AU192" s="21"/>
      <c r="AV192" s="21"/>
      <c r="AW192" s="21"/>
      <c r="AX192" s="21"/>
      <c r="AY192" s="21"/>
      <c r="AZ192" s="21"/>
      <c r="BA192" s="21"/>
      <c r="BB192" s="21"/>
      <c r="BC192" s="21"/>
      <c r="BD192" s="21"/>
      <c r="BE192" s="21"/>
      <c r="BF192" s="21"/>
      <c r="BG192" s="21"/>
      <c r="BH192" s="21"/>
      <c r="BI192" s="21"/>
      <c r="BJ192" s="21"/>
    </row>
    <row r="193" spans="29:62" ht="15" customHeight="1">
      <c r="AC193" s="21"/>
      <c r="AD193" s="21"/>
      <c r="AE193" s="21"/>
      <c r="AF193" s="21"/>
      <c r="AG193" s="21"/>
      <c r="AH193" s="21"/>
      <c r="AI193" s="21"/>
      <c r="AJ193" s="21"/>
      <c r="AK193" s="21"/>
      <c r="AL193" s="21"/>
      <c r="AM193" s="21"/>
      <c r="AN193" s="21"/>
      <c r="AO193" s="21"/>
      <c r="AP193" s="21"/>
      <c r="AQ193" s="21"/>
      <c r="AR193" s="21"/>
      <c r="AS193" s="21"/>
      <c r="AT193" s="21"/>
      <c r="AU193" s="21"/>
      <c r="AV193" s="21"/>
      <c r="AW193" s="21"/>
      <c r="AX193" s="21"/>
      <c r="AY193" s="21"/>
      <c r="AZ193" s="21"/>
      <c r="BA193" s="21"/>
      <c r="BB193" s="21"/>
      <c r="BC193" s="21"/>
      <c r="BD193" s="21"/>
      <c r="BE193" s="21"/>
      <c r="BF193" s="21"/>
      <c r="BG193" s="21"/>
      <c r="BH193" s="21"/>
      <c r="BI193" s="21"/>
      <c r="BJ193" s="21"/>
    </row>
    <row r="194" spans="29:62" ht="15" customHeight="1">
      <c r="AC194" s="21"/>
      <c r="AD194" s="21"/>
      <c r="AE194" s="21"/>
      <c r="AF194" s="21"/>
      <c r="AG194" s="21"/>
      <c r="AH194" s="21"/>
      <c r="AI194" s="21"/>
      <c r="AJ194" s="21"/>
      <c r="AK194" s="21"/>
      <c r="AL194" s="21"/>
      <c r="AM194" s="21"/>
      <c r="AN194" s="21"/>
      <c r="AO194" s="21"/>
      <c r="AP194" s="21"/>
      <c r="AQ194" s="21"/>
      <c r="AR194" s="21"/>
      <c r="AS194" s="21"/>
      <c r="AT194" s="21"/>
      <c r="AU194" s="21"/>
      <c r="AV194" s="21"/>
      <c r="AW194" s="21"/>
      <c r="AX194" s="21"/>
      <c r="AY194" s="21"/>
      <c r="AZ194" s="21"/>
      <c r="BA194" s="21"/>
      <c r="BB194" s="21"/>
      <c r="BC194" s="21"/>
      <c r="BD194" s="21"/>
      <c r="BE194" s="21"/>
      <c r="BF194" s="21"/>
      <c r="BG194" s="21"/>
      <c r="BH194" s="21"/>
      <c r="BI194" s="21"/>
      <c r="BJ194" s="21"/>
    </row>
    <row r="195" spans="29:62" ht="15" customHeight="1">
      <c r="AC195" s="21"/>
      <c r="AD195" s="21"/>
      <c r="AE195" s="21"/>
      <c r="AF195" s="21"/>
      <c r="AG195" s="21"/>
      <c r="AH195" s="21"/>
      <c r="AI195" s="21"/>
      <c r="AJ195" s="21"/>
      <c r="AK195" s="21"/>
      <c r="AL195" s="21"/>
      <c r="AM195" s="21"/>
      <c r="AN195" s="21"/>
      <c r="AO195" s="21"/>
      <c r="AP195" s="21"/>
      <c r="AQ195" s="21"/>
      <c r="AR195" s="21"/>
      <c r="AS195" s="21"/>
      <c r="AT195" s="21"/>
      <c r="AU195" s="21"/>
      <c r="AV195" s="21"/>
      <c r="AW195" s="21"/>
      <c r="AX195" s="21"/>
      <c r="AY195" s="21"/>
      <c r="AZ195" s="21"/>
      <c r="BA195" s="21"/>
      <c r="BB195" s="21"/>
      <c r="BC195" s="21"/>
      <c r="BD195" s="21"/>
      <c r="BE195" s="21"/>
      <c r="BF195" s="21"/>
      <c r="BG195" s="21"/>
      <c r="BH195" s="21"/>
      <c r="BI195" s="21"/>
      <c r="BJ195" s="21"/>
    </row>
    <row r="196" spans="29:62" ht="15" customHeight="1">
      <c r="AC196" s="21"/>
      <c r="AD196" s="21"/>
      <c r="AE196" s="21"/>
      <c r="AF196" s="21"/>
      <c r="AG196" s="21"/>
      <c r="AH196" s="21"/>
      <c r="AI196" s="21"/>
      <c r="AJ196" s="21"/>
      <c r="AK196" s="21"/>
      <c r="AL196" s="21"/>
      <c r="AM196" s="21"/>
      <c r="AN196" s="21"/>
      <c r="AO196" s="21"/>
      <c r="AP196" s="21"/>
      <c r="AQ196" s="21"/>
      <c r="AR196" s="21"/>
      <c r="AS196" s="21"/>
      <c r="AT196" s="21"/>
      <c r="AU196" s="21"/>
      <c r="AV196" s="21"/>
      <c r="AW196" s="21"/>
      <c r="AX196" s="21"/>
      <c r="AY196" s="21"/>
      <c r="AZ196" s="21"/>
      <c r="BA196" s="21"/>
      <c r="BB196" s="21"/>
      <c r="BC196" s="21"/>
      <c r="BD196" s="21"/>
      <c r="BE196" s="21"/>
      <c r="BF196" s="21"/>
      <c r="BG196" s="21"/>
      <c r="BH196" s="21"/>
      <c r="BI196" s="21"/>
      <c r="BJ196" s="21"/>
    </row>
    <row r="197" spans="29:62" ht="15" customHeight="1">
      <c r="AC197" s="21"/>
      <c r="AD197" s="21"/>
      <c r="AE197" s="21"/>
      <c r="AF197" s="21"/>
      <c r="AG197" s="21"/>
      <c r="AH197" s="21"/>
      <c r="AI197" s="21"/>
      <c r="AJ197" s="21"/>
      <c r="AK197" s="21"/>
      <c r="AL197" s="21"/>
      <c r="AM197" s="21"/>
      <c r="AN197" s="21"/>
      <c r="AO197" s="21"/>
      <c r="AP197" s="21"/>
      <c r="AQ197" s="21"/>
      <c r="AR197" s="21"/>
      <c r="AS197" s="21"/>
      <c r="AT197" s="21"/>
      <c r="AU197" s="21"/>
      <c r="AV197" s="21"/>
      <c r="AW197" s="21"/>
      <c r="AX197" s="21"/>
      <c r="AY197" s="21"/>
      <c r="AZ197" s="21"/>
      <c r="BA197" s="21"/>
      <c r="BB197" s="21"/>
      <c r="BC197" s="21"/>
      <c r="BD197" s="21"/>
      <c r="BE197" s="21"/>
      <c r="BF197" s="21"/>
      <c r="BG197" s="21"/>
      <c r="BH197" s="21"/>
      <c r="BI197" s="21"/>
      <c r="BJ197" s="21"/>
    </row>
    <row r="198" spans="29:62" ht="15" customHeight="1">
      <c r="AC198" s="21"/>
      <c r="AD198" s="21"/>
      <c r="AE198" s="21"/>
      <c r="AF198" s="21"/>
      <c r="AG198" s="21"/>
      <c r="AH198" s="21"/>
      <c r="AI198" s="21"/>
      <c r="AJ198" s="21"/>
      <c r="AK198" s="21"/>
      <c r="AL198" s="21"/>
      <c r="AM198" s="21"/>
      <c r="AN198" s="21"/>
      <c r="AO198" s="21"/>
      <c r="AP198" s="21"/>
      <c r="AQ198" s="21"/>
      <c r="AR198" s="21"/>
      <c r="AS198" s="21"/>
      <c r="AT198" s="21"/>
      <c r="AU198" s="21"/>
      <c r="AV198" s="21"/>
      <c r="AW198" s="21"/>
      <c r="AX198" s="21"/>
      <c r="AY198" s="21"/>
      <c r="AZ198" s="21"/>
      <c r="BA198" s="21"/>
      <c r="BB198" s="21"/>
      <c r="BC198" s="21"/>
      <c r="BD198" s="21"/>
      <c r="BE198" s="21"/>
      <c r="BF198" s="21"/>
      <c r="BG198" s="21"/>
      <c r="BH198" s="21"/>
      <c r="BI198" s="21"/>
      <c r="BJ198" s="21"/>
    </row>
    <row r="199" spans="29:62" ht="15" customHeight="1">
      <c r="AC199" s="21"/>
      <c r="AD199" s="21"/>
      <c r="AE199" s="21"/>
      <c r="AF199" s="21"/>
      <c r="AG199" s="21"/>
      <c r="AH199" s="21"/>
      <c r="AI199" s="21"/>
      <c r="AJ199" s="21"/>
      <c r="AK199" s="21"/>
      <c r="AL199" s="21"/>
      <c r="AM199" s="21"/>
      <c r="AN199" s="21"/>
      <c r="AO199" s="21"/>
      <c r="AP199" s="21"/>
      <c r="AQ199" s="21"/>
      <c r="AR199" s="21"/>
      <c r="AS199" s="21"/>
      <c r="AT199" s="21"/>
      <c r="AU199" s="21"/>
      <c r="AV199" s="21"/>
      <c r="AW199" s="21"/>
      <c r="AX199" s="21"/>
      <c r="AY199" s="21"/>
      <c r="AZ199" s="21"/>
      <c r="BA199" s="21"/>
      <c r="BB199" s="21"/>
      <c r="BC199" s="21"/>
      <c r="BD199" s="21"/>
      <c r="BE199" s="21"/>
      <c r="BF199" s="21"/>
      <c r="BG199" s="21"/>
      <c r="BH199" s="21"/>
      <c r="BI199" s="21"/>
      <c r="BJ199" s="21"/>
    </row>
    <row r="200" spans="29:62" ht="15" customHeight="1">
      <c r="AC200" s="21"/>
      <c r="AD200" s="21"/>
      <c r="AE200" s="21"/>
      <c r="AF200" s="21"/>
      <c r="AG200" s="21"/>
      <c r="AH200" s="21"/>
      <c r="AI200" s="21"/>
      <c r="AJ200" s="21"/>
      <c r="AK200" s="21"/>
      <c r="AL200" s="21"/>
      <c r="AM200" s="21"/>
      <c r="AN200" s="21"/>
      <c r="AO200" s="21"/>
      <c r="AP200" s="21"/>
      <c r="AQ200" s="21"/>
      <c r="AR200" s="21"/>
      <c r="AS200" s="21"/>
      <c r="AT200" s="21"/>
      <c r="AU200" s="21"/>
      <c r="AV200" s="21"/>
      <c r="AW200" s="21"/>
      <c r="AX200" s="21"/>
      <c r="AY200" s="21"/>
      <c r="AZ200" s="21"/>
      <c r="BA200" s="21"/>
      <c r="BB200" s="21"/>
      <c r="BC200" s="21"/>
      <c r="BD200" s="21"/>
      <c r="BE200" s="21"/>
      <c r="BF200" s="21"/>
      <c r="BG200" s="21"/>
      <c r="BH200" s="21"/>
      <c r="BI200" s="21"/>
      <c r="BJ200" s="21"/>
    </row>
    <row r="201" spans="29:62" ht="15" customHeight="1">
      <c r="AC201" s="21"/>
      <c r="AD201" s="21"/>
      <c r="AE201" s="21"/>
      <c r="AF201" s="21"/>
      <c r="AG201" s="21"/>
      <c r="AH201" s="21"/>
      <c r="AI201" s="21"/>
      <c r="AJ201" s="21"/>
      <c r="AK201" s="21"/>
      <c r="AL201" s="21"/>
      <c r="AM201" s="21"/>
      <c r="AN201" s="21"/>
      <c r="AO201" s="21"/>
      <c r="AP201" s="21"/>
      <c r="AQ201" s="21"/>
      <c r="AR201" s="21"/>
      <c r="AS201" s="21"/>
      <c r="AT201" s="21"/>
      <c r="AU201" s="21"/>
      <c r="AV201" s="21"/>
      <c r="AW201" s="21"/>
      <c r="AX201" s="21"/>
      <c r="AY201" s="21"/>
      <c r="AZ201" s="21"/>
      <c r="BA201" s="21"/>
      <c r="BB201" s="21"/>
      <c r="BC201" s="21"/>
      <c r="BD201" s="21"/>
      <c r="BE201" s="21"/>
      <c r="BF201" s="21"/>
      <c r="BG201" s="21"/>
      <c r="BH201" s="21"/>
      <c r="BI201" s="21"/>
      <c r="BJ201" s="21"/>
    </row>
    <row r="202" spans="29:62" ht="15" customHeight="1">
      <c r="AC202" s="21"/>
      <c r="AD202" s="21"/>
      <c r="AE202" s="21"/>
      <c r="AF202" s="21"/>
      <c r="AG202" s="21"/>
      <c r="AH202" s="21"/>
      <c r="AI202" s="21"/>
      <c r="AJ202" s="21"/>
      <c r="AK202" s="21"/>
      <c r="AL202" s="21"/>
      <c r="AM202" s="21"/>
      <c r="AN202" s="21"/>
      <c r="AO202" s="21"/>
      <c r="AP202" s="21"/>
      <c r="AQ202" s="21"/>
      <c r="AR202" s="21"/>
      <c r="AS202" s="21"/>
      <c r="AT202" s="21"/>
      <c r="AU202" s="21"/>
      <c r="AV202" s="21"/>
      <c r="AW202" s="21"/>
      <c r="AX202" s="21"/>
      <c r="AY202" s="21"/>
      <c r="AZ202" s="21"/>
      <c r="BA202" s="21"/>
      <c r="BB202" s="21"/>
      <c r="BC202" s="21"/>
      <c r="BD202" s="21"/>
      <c r="BE202" s="21"/>
      <c r="BF202" s="21"/>
      <c r="BG202" s="21"/>
      <c r="BH202" s="21"/>
      <c r="BI202" s="21"/>
      <c r="BJ202" s="21"/>
    </row>
    <row r="203" spans="29:62" ht="15" customHeight="1">
      <c r="AC203" s="21"/>
      <c r="AD203" s="21"/>
      <c r="AE203" s="21"/>
      <c r="AF203" s="21"/>
      <c r="AG203" s="21"/>
      <c r="AH203" s="21"/>
      <c r="AI203" s="21"/>
      <c r="AJ203" s="21"/>
      <c r="AK203" s="21"/>
      <c r="AL203" s="21"/>
      <c r="AM203" s="21"/>
      <c r="AN203" s="21"/>
      <c r="AO203" s="21"/>
      <c r="AP203" s="21"/>
      <c r="AQ203" s="21"/>
      <c r="AR203" s="21"/>
      <c r="AS203" s="21"/>
      <c r="AT203" s="21"/>
      <c r="AU203" s="21"/>
      <c r="AV203" s="21"/>
      <c r="AW203" s="21"/>
      <c r="AX203" s="21"/>
      <c r="AY203" s="21"/>
      <c r="AZ203" s="21"/>
      <c r="BA203" s="21"/>
      <c r="BB203" s="21"/>
      <c r="BC203" s="21"/>
      <c r="BD203" s="21"/>
      <c r="BE203" s="21"/>
      <c r="BF203" s="21"/>
      <c r="BG203" s="21"/>
      <c r="BH203" s="21"/>
      <c r="BI203" s="21"/>
      <c r="BJ203" s="21"/>
    </row>
    <row r="204" spans="29:62" ht="15" customHeight="1">
      <c r="AC204" s="21"/>
      <c r="AD204" s="21"/>
      <c r="AE204" s="21"/>
      <c r="AF204" s="21"/>
      <c r="AG204" s="21"/>
      <c r="AH204" s="21"/>
      <c r="AI204" s="21"/>
      <c r="AJ204" s="21"/>
      <c r="AK204" s="21"/>
      <c r="AL204" s="21"/>
      <c r="AM204" s="21"/>
      <c r="AN204" s="21"/>
      <c r="AO204" s="21"/>
      <c r="AP204" s="21"/>
      <c r="AQ204" s="21"/>
      <c r="AR204" s="21"/>
      <c r="AS204" s="21"/>
      <c r="AT204" s="21"/>
      <c r="AU204" s="21"/>
      <c r="AV204" s="21"/>
      <c r="AW204" s="21"/>
      <c r="AX204" s="21"/>
      <c r="AY204" s="21"/>
      <c r="AZ204" s="21"/>
      <c r="BA204" s="21"/>
      <c r="BB204" s="21"/>
      <c r="BC204" s="21"/>
      <c r="BD204" s="21"/>
      <c r="BE204" s="21"/>
      <c r="BF204" s="21"/>
      <c r="BG204" s="21"/>
      <c r="BH204" s="21"/>
      <c r="BI204" s="21"/>
      <c r="BJ204" s="21"/>
    </row>
    <row r="205" spans="29:62" ht="15" customHeight="1">
      <c r="AC205" s="21"/>
      <c r="AD205" s="21"/>
      <c r="AE205" s="21"/>
      <c r="AF205" s="21"/>
      <c r="AG205" s="21"/>
      <c r="AH205" s="21"/>
      <c r="AI205" s="21"/>
      <c r="AJ205" s="21"/>
      <c r="AK205" s="21"/>
      <c r="AL205" s="21"/>
      <c r="AM205" s="21"/>
      <c r="AN205" s="21"/>
      <c r="AO205" s="21"/>
      <c r="AP205" s="21"/>
      <c r="AQ205" s="21"/>
      <c r="AR205" s="21"/>
      <c r="AS205" s="21"/>
      <c r="AT205" s="21"/>
      <c r="AU205" s="21"/>
      <c r="AV205" s="21"/>
      <c r="AW205" s="21"/>
      <c r="AX205" s="21"/>
      <c r="AY205" s="21"/>
      <c r="AZ205" s="21"/>
      <c r="BA205" s="21"/>
      <c r="BB205" s="21"/>
      <c r="BC205" s="21"/>
      <c r="BD205" s="21"/>
      <c r="BE205" s="21"/>
      <c r="BF205" s="21"/>
      <c r="BG205" s="21"/>
      <c r="BH205" s="21"/>
      <c r="BI205" s="21"/>
      <c r="BJ205" s="21"/>
    </row>
    <row r="206" spans="29:62" ht="15" customHeight="1">
      <c r="AC206" s="21"/>
      <c r="AD206" s="21"/>
      <c r="AE206" s="21"/>
      <c r="AF206" s="21"/>
      <c r="AG206" s="21"/>
      <c r="AH206" s="21"/>
      <c r="AI206" s="21"/>
      <c r="AJ206" s="21"/>
      <c r="AK206" s="21"/>
      <c r="AL206" s="21"/>
      <c r="AM206" s="21"/>
      <c r="AN206" s="21"/>
      <c r="AO206" s="21"/>
      <c r="AP206" s="21"/>
      <c r="AQ206" s="21"/>
      <c r="AR206" s="21"/>
      <c r="AS206" s="21"/>
      <c r="AT206" s="21"/>
      <c r="AU206" s="21"/>
      <c r="AV206" s="21"/>
      <c r="AW206" s="21"/>
      <c r="AX206" s="21"/>
      <c r="AY206" s="21"/>
      <c r="AZ206" s="21"/>
      <c r="BA206" s="21"/>
      <c r="BB206" s="21"/>
      <c r="BC206" s="21"/>
      <c r="BD206" s="21"/>
      <c r="BE206" s="21"/>
      <c r="BF206" s="21"/>
      <c r="BG206" s="21"/>
      <c r="BH206" s="21"/>
      <c r="BI206" s="21"/>
      <c r="BJ206" s="21"/>
    </row>
    <row r="207" spans="29:62" ht="15" customHeight="1">
      <c r="AC207" s="21"/>
      <c r="AD207" s="21"/>
      <c r="AE207" s="21"/>
      <c r="AF207" s="21"/>
      <c r="AG207" s="21"/>
      <c r="AH207" s="21"/>
      <c r="AI207" s="21"/>
      <c r="AJ207" s="21"/>
      <c r="AK207" s="21"/>
      <c r="AL207" s="21"/>
      <c r="AM207" s="21"/>
      <c r="AN207" s="21"/>
      <c r="AO207" s="21"/>
      <c r="AP207" s="21"/>
      <c r="AQ207" s="21"/>
      <c r="AR207" s="21"/>
      <c r="AS207" s="21"/>
      <c r="AT207" s="21"/>
      <c r="AU207" s="21"/>
      <c r="AV207" s="21"/>
      <c r="AW207" s="21"/>
      <c r="AX207" s="21"/>
      <c r="AY207" s="21"/>
      <c r="AZ207" s="21"/>
      <c r="BA207" s="21"/>
      <c r="BB207" s="21"/>
      <c r="BC207" s="21"/>
      <c r="BD207" s="21"/>
      <c r="BE207" s="21"/>
      <c r="BF207" s="21"/>
      <c r="BG207" s="21"/>
      <c r="BH207" s="21"/>
      <c r="BI207" s="21"/>
      <c r="BJ207" s="21"/>
    </row>
    <row r="208" spans="29:62" ht="15" customHeight="1">
      <c r="AC208" s="21"/>
      <c r="AD208" s="21"/>
      <c r="AE208" s="21"/>
      <c r="AF208" s="21"/>
      <c r="AG208" s="21"/>
      <c r="AH208" s="21"/>
      <c r="AI208" s="21"/>
      <c r="AJ208" s="21"/>
      <c r="AK208" s="21"/>
      <c r="AL208" s="21"/>
      <c r="AM208" s="21"/>
      <c r="AN208" s="21"/>
      <c r="AO208" s="21"/>
      <c r="AP208" s="21"/>
      <c r="AQ208" s="21"/>
      <c r="AR208" s="21"/>
      <c r="AS208" s="21"/>
      <c r="AT208" s="21"/>
      <c r="AU208" s="21"/>
      <c r="AV208" s="21"/>
      <c r="AW208" s="21"/>
      <c r="AX208" s="21"/>
      <c r="AY208" s="21"/>
      <c r="AZ208" s="21"/>
      <c r="BA208" s="21"/>
      <c r="BB208" s="21"/>
      <c r="BC208" s="21"/>
      <c r="BD208" s="21"/>
      <c r="BE208" s="21"/>
      <c r="BF208" s="21"/>
      <c r="BG208" s="21"/>
      <c r="BH208" s="21"/>
      <c r="BI208" s="21"/>
      <c r="BJ208" s="21"/>
    </row>
    <row r="209" spans="29:62" ht="15" customHeight="1">
      <c r="AC209" s="21"/>
      <c r="AD209" s="21"/>
      <c r="AE209" s="21"/>
      <c r="AF209" s="21"/>
      <c r="AG209" s="21"/>
      <c r="AH209" s="21"/>
      <c r="AI209" s="21"/>
      <c r="AJ209" s="21"/>
      <c r="AK209" s="21"/>
      <c r="AL209" s="21"/>
      <c r="AM209" s="21"/>
      <c r="AN209" s="21"/>
      <c r="AO209" s="21"/>
      <c r="AP209" s="21"/>
      <c r="AQ209" s="21"/>
      <c r="AR209" s="21"/>
      <c r="AS209" s="21"/>
      <c r="AT209" s="21"/>
      <c r="AU209" s="21"/>
      <c r="AV209" s="21"/>
      <c r="AW209" s="21"/>
      <c r="AX209" s="21"/>
      <c r="AY209" s="21"/>
      <c r="AZ209" s="21"/>
      <c r="BA209" s="21"/>
      <c r="BB209" s="21"/>
      <c r="BC209" s="21"/>
      <c r="BD209" s="21"/>
      <c r="BE209" s="21"/>
      <c r="BF209" s="21"/>
      <c r="BG209" s="21"/>
      <c r="BH209" s="21"/>
      <c r="BI209" s="21"/>
      <c r="BJ209" s="21"/>
    </row>
    <row r="210" spans="29:62" ht="15" customHeight="1">
      <c r="AC210" s="21"/>
      <c r="AD210" s="21"/>
      <c r="AE210" s="21"/>
      <c r="AF210" s="21"/>
      <c r="AG210" s="21"/>
      <c r="AH210" s="21"/>
      <c r="AI210" s="21"/>
      <c r="AJ210" s="21"/>
      <c r="AK210" s="21"/>
      <c r="AL210" s="21"/>
      <c r="AM210" s="21"/>
      <c r="AN210" s="21"/>
      <c r="AO210" s="21"/>
      <c r="AP210" s="21"/>
      <c r="AQ210" s="21"/>
      <c r="AR210" s="21"/>
      <c r="AS210" s="21"/>
      <c r="AT210" s="21"/>
      <c r="AU210" s="21"/>
      <c r="AV210" s="21"/>
      <c r="AW210" s="21"/>
      <c r="AX210" s="21"/>
      <c r="AY210" s="21"/>
      <c r="AZ210" s="21"/>
      <c r="BA210" s="21"/>
      <c r="BB210" s="21"/>
      <c r="BC210" s="21"/>
      <c r="BD210" s="21"/>
      <c r="BE210" s="21"/>
      <c r="BF210" s="21"/>
      <c r="BG210" s="21"/>
      <c r="BH210" s="21"/>
      <c r="BI210" s="21"/>
      <c r="BJ210" s="21"/>
    </row>
    <row r="211" spans="29:62" ht="15" customHeight="1">
      <c r="AC211" s="21"/>
      <c r="AD211" s="21"/>
      <c r="AE211" s="21"/>
      <c r="AF211" s="21"/>
      <c r="AG211" s="21"/>
      <c r="AH211" s="21"/>
      <c r="AI211" s="21"/>
      <c r="AJ211" s="21"/>
      <c r="AK211" s="21"/>
      <c r="AL211" s="21"/>
      <c r="AM211" s="21"/>
      <c r="AN211" s="21"/>
      <c r="AO211" s="21"/>
      <c r="AP211" s="21"/>
      <c r="AQ211" s="21"/>
      <c r="AR211" s="21"/>
      <c r="AS211" s="21"/>
      <c r="AT211" s="21"/>
      <c r="AU211" s="21"/>
      <c r="AV211" s="21"/>
      <c r="AW211" s="21"/>
      <c r="AX211" s="21"/>
      <c r="AY211" s="21"/>
      <c r="AZ211" s="21"/>
      <c r="BA211" s="21"/>
      <c r="BB211" s="21"/>
      <c r="BC211" s="21"/>
      <c r="BD211" s="21"/>
      <c r="BE211" s="21"/>
      <c r="BF211" s="21"/>
      <c r="BG211" s="21"/>
      <c r="BH211" s="21"/>
      <c r="BI211" s="21"/>
      <c r="BJ211" s="21"/>
    </row>
    <row r="212" spans="29:62" ht="15" customHeight="1">
      <c r="AC212" s="21"/>
      <c r="AD212" s="21"/>
      <c r="AE212" s="21"/>
      <c r="AF212" s="21"/>
      <c r="AG212" s="21"/>
      <c r="AH212" s="21"/>
      <c r="AI212" s="21"/>
      <c r="AJ212" s="21"/>
      <c r="AK212" s="21"/>
      <c r="AL212" s="21"/>
      <c r="AM212" s="21"/>
      <c r="AN212" s="21"/>
      <c r="AO212" s="21"/>
      <c r="AP212" s="21"/>
      <c r="AQ212" s="21"/>
      <c r="AR212" s="21"/>
      <c r="AS212" s="21"/>
      <c r="AT212" s="21"/>
      <c r="AU212" s="21"/>
      <c r="AV212" s="21"/>
      <c r="AW212" s="21"/>
      <c r="AX212" s="21"/>
      <c r="AY212" s="21"/>
      <c r="AZ212" s="21"/>
      <c r="BA212" s="21"/>
      <c r="BB212" s="21"/>
      <c r="BC212" s="21"/>
      <c r="BD212" s="21"/>
      <c r="BE212" s="21"/>
      <c r="BF212" s="21"/>
      <c r="BG212" s="21"/>
      <c r="BH212" s="21"/>
      <c r="BI212" s="21"/>
      <c r="BJ212" s="21"/>
    </row>
    <row r="213" spans="29:62" ht="15" customHeight="1">
      <c r="AC213" s="21"/>
      <c r="AD213" s="21"/>
      <c r="AE213" s="21"/>
      <c r="AF213" s="21"/>
      <c r="AG213" s="21"/>
      <c r="AH213" s="21"/>
      <c r="AI213" s="21"/>
      <c r="AJ213" s="21"/>
      <c r="AK213" s="21"/>
      <c r="AL213" s="21"/>
      <c r="AM213" s="21"/>
      <c r="AN213" s="21"/>
      <c r="AO213" s="21"/>
      <c r="AP213" s="21"/>
      <c r="AQ213" s="21"/>
      <c r="AR213" s="21"/>
      <c r="AS213" s="21"/>
      <c r="AT213" s="21"/>
      <c r="AU213" s="21"/>
      <c r="AV213" s="21"/>
      <c r="AW213" s="21"/>
      <c r="AX213" s="21"/>
      <c r="AY213" s="21"/>
      <c r="AZ213" s="21"/>
      <c r="BA213" s="21"/>
      <c r="BB213" s="21"/>
      <c r="BC213" s="21"/>
      <c r="BD213" s="21"/>
      <c r="BE213" s="21"/>
      <c r="BF213" s="21"/>
      <c r="BG213" s="21"/>
      <c r="BH213" s="21"/>
      <c r="BI213" s="21"/>
      <c r="BJ213" s="21"/>
    </row>
    <row r="214" spans="29:62" ht="15" customHeight="1">
      <c r="AC214" s="21"/>
      <c r="AD214" s="21"/>
      <c r="AE214" s="21"/>
      <c r="AF214" s="21"/>
      <c r="AG214" s="21"/>
      <c r="AH214" s="21"/>
      <c r="AI214" s="21"/>
      <c r="AJ214" s="21"/>
      <c r="AK214" s="21"/>
      <c r="AL214" s="21"/>
      <c r="AM214" s="21"/>
      <c r="AN214" s="21"/>
      <c r="AO214" s="21"/>
      <c r="AP214" s="21"/>
      <c r="AQ214" s="21"/>
      <c r="AR214" s="21"/>
      <c r="AS214" s="21"/>
      <c r="AT214" s="21"/>
      <c r="AU214" s="21"/>
      <c r="AV214" s="21"/>
      <c r="AW214" s="21"/>
      <c r="AX214" s="21"/>
      <c r="AY214" s="21"/>
      <c r="AZ214" s="21"/>
      <c r="BA214" s="21"/>
      <c r="BB214" s="21"/>
      <c r="BC214" s="21"/>
      <c r="BD214" s="21"/>
      <c r="BE214" s="21"/>
      <c r="BF214" s="21"/>
      <c r="BG214" s="21"/>
      <c r="BH214" s="21"/>
      <c r="BI214" s="21"/>
      <c r="BJ214" s="21"/>
    </row>
    <row r="215" spans="29:62" ht="15" customHeight="1">
      <c r="AC215" s="21"/>
      <c r="AD215" s="21"/>
      <c r="AE215" s="21"/>
      <c r="AF215" s="21"/>
      <c r="AG215" s="21"/>
      <c r="AH215" s="21"/>
      <c r="AI215" s="21"/>
      <c r="AJ215" s="21"/>
      <c r="AK215" s="21"/>
      <c r="AL215" s="21"/>
      <c r="AM215" s="21"/>
      <c r="AN215" s="21"/>
      <c r="AO215" s="21"/>
      <c r="AP215" s="21"/>
      <c r="AQ215" s="21"/>
      <c r="AR215" s="21"/>
      <c r="AS215" s="21"/>
      <c r="AT215" s="21"/>
      <c r="AU215" s="21"/>
      <c r="AV215" s="21"/>
      <c r="AW215" s="21"/>
      <c r="AX215" s="21"/>
      <c r="AY215" s="21"/>
      <c r="AZ215" s="21"/>
      <c r="BA215" s="21"/>
      <c r="BB215" s="21"/>
      <c r="BC215" s="21"/>
      <c r="BD215" s="21"/>
      <c r="BE215" s="21"/>
      <c r="BF215" s="21"/>
      <c r="BG215" s="21"/>
      <c r="BH215" s="21"/>
      <c r="BI215" s="21"/>
      <c r="BJ215" s="21"/>
    </row>
    <row r="216" spans="29:62" ht="15" customHeight="1">
      <c r="AC216" s="21"/>
      <c r="AD216" s="21"/>
      <c r="AE216" s="21"/>
      <c r="AF216" s="21"/>
      <c r="AG216" s="21"/>
      <c r="AH216" s="21"/>
      <c r="AI216" s="21"/>
      <c r="AJ216" s="21"/>
      <c r="AK216" s="21"/>
      <c r="AL216" s="21"/>
      <c r="AM216" s="21"/>
      <c r="AN216" s="21"/>
      <c r="AO216" s="21"/>
      <c r="AP216" s="21"/>
      <c r="AQ216" s="21"/>
      <c r="AR216" s="21"/>
      <c r="AS216" s="21"/>
      <c r="AT216" s="21"/>
      <c r="AU216" s="21"/>
      <c r="AV216" s="21"/>
      <c r="AW216" s="21"/>
      <c r="AX216" s="21"/>
      <c r="AY216" s="21"/>
      <c r="AZ216" s="21"/>
      <c r="BA216" s="21"/>
      <c r="BB216" s="21"/>
      <c r="BC216" s="21"/>
      <c r="BD216" s="21"/>
      <c r="BE216" s="21"/>
      <c r="BF216" s="21"/>
      <c r="BG216" s="21"/>
      <c r="BH216" s="21"/>
      <c r="BI216" s="21"/>
      <c r="BJ216" s="21"/>
    </row>
    <row r="217" spans="29:62" ht="15" customHeight="1">
      <c r="AC217" s="21"/>
      <c r="AD217" s="21"/>
      <c r="AE217" s="21"/>
      <c r="AF217" s="21"/>
      <c r="AG217" s="21"/>
      <c r="AH217" s="21"/>
      <c r="AI217" s="21"/>
      <c r="AJ217" s="21"/>
      <c r="AK217" s="21"/>
      <c r="AL217" s="21"/>
      <c r="AM217" s="21"/>
      <c r="AN217" s="21"/>
      <c r="AO217" s="21"/>
      <c r="AP217" s="21"/>
      <c r="AQ217" s="21"/>
      <c r="AR217" s="21"/>
      <c r="AS217" s="21"/>
      <c r="AT217" s="21"/>
      <c r="AU217" s="21"/>
      <c r="AV217" s="21"/>
      <c r="AW217" s="21"/>
      <c r="AX217" s="21"/>
      <c r="AY217" s="21"/>
      <c r="AZ217" s="21"/>
      <c r="BA217" s="21"/>
      <c r="BB217" s="21"/>
      <c r="BC217" s="21"/>
      <c r="BD217" s="21"/>
      <c r="BE217" s="21"/>
      <c r="BF217" s="21"/>
      <c r="BG217" s="21"/>
      <c r="BH217" s="21"/>
      <c r="BI217" s="21"/>
      <c r="BJ217" s="21"/>
    </row>
    <row r="218" spans="29:62" ht="15" customHeight="1">
      <c r="AC218" s="21"/>
      <c r="AD218" s="21"/>
      <c r="AE218" s="21"/>
      <c r="AF218" s="21"/>
      <c r="AG218" s="21"/>
      <c r="AH218" s="21"/>
      <c r="AI218" s="21"/>
      <c r="AJ218" s="21"/>
      <c r="AK218" s="21"/>
      <c r="AL218" s="21"/>
      <c r="AM218" s="21"/>
      <c r="AN218" s="21"/>
      <c r="AO218" s="21"/>
      <c r="AP218" s="21"/>
      <c r="AQ218" s="21"/>
      <c r="AR218" s="21"/>
      <c r="AS218" s="21"/>
      <c r="AT218" s="21"/>
      <c r="AU218" s="21"/>
      <c r="AV218" s="21"/>
      <c r="AW218" s="21"/>
      <c r="AX218" s="21"/>
      <c r="AY218" s="21"/>
      <c r="AZ218" s="21"/>
      <c r="BA218" s="21"/>
      <c r="BB218" s="21"/>
      <c r="BC218" s="21"/>
      <c r="BD218" s="21"/>
      <c r="BE218" s="21"/>
      <c r="BF218" s="21"/>
      <c r="BG218" s="21"/>
      <c r="BH218" s="21"/>
      <c r="BI218" s="21"/>
      <c r="BJ218" s="21"/>
    </row>
    <row r="219" spans="29:62" ht="15" customHeight="1">
      <c r="AC219" s="21"/>
      <c r="AD219" s="21"/>
      <c r="AE219" s="21"/>
      <c r="AF219" s="21"/>
      <c r="AG219" s="21"/>
      <c r="AH219" s="21"/>
      <c r="AI219" s="21"/>
      <c r="AJ219" s="21"/>
      <c r="AK219" s="21"/>
      <c r="AL219" s="21"/>
      <c r="AM219" s="21"/>
      <c r="AN219" s="21"/>
      <c r="AO219" s="21"/>
      <c r="AP219" s="21"/>
      <c r="AQ219" s="21"/>
      <c r="AR219" s="21"/>
      <c r="AS219" s="21"/>
      <c r="AT219" s="21"/>
      <c r="AU219" s="21"/>
      <c r="AV219" s="21"/>
      <c r="AW219" s="21"/>
      <c r="AX219" s="21"/>
      <c r="AY219" s="21"/>
      <c r="AZ219" s="21"/>
      <c r="BA219" s="21"/>
      <c r="BB219" s="21"/>
      <c r="BC219" s="21"/>
      <c r="BD219" s="21"/>
      <c r="BE219" s="21"/>
      <c r="BF219" s="21"/>
      <c r="BG219" s="21"/>
      <c r="BH219" s="21"/>
      <c r="BI219" s="21"/>
      <c r="BJ219" s="21"/>
    </row>
    <row r="220" spans="29:62" ht="15" customHeight="1">
      <c r="AC220" s="21"/>
      <c r="AD220" s="21"/>
      <c r="AE220" s="21"/>
      <c r="AF220" s="21"/>
      <c r="AG220" s="21"/>
      <c r="AH220" s="21"/>
      <c r="AI220" s="21"/>
      <c r="AJ220" s="21"/>
      <c r="AK220" s="21"/>
      <c r="AL220" s="21"/>
      <c r="AM220" s="21"/>
      <c r="AN220" s="21"/>
      <c r="AO220" s="21"/>
      <c r="AP220" s="21"/>
      <c r="AQ220" s="21"/>
      <c r="AR220" s="21"/>
      <c r="AS220" s="21"/>
      <c r="AT220" s="21"/>
      <c r="AU220" s="21"/>
      <c r="AV220" s="21"/>
      <c r="AW220" s="21"/>
      <c r="AX220" s="21"/>
      <c r="AY220" s="21"/>
      <c r="AZ220" s="21"/>
      <c r="BA220" s="21"/>
      <c r="BB220" s="21"/>
      <c r="BC220" s="21"/>
      <c r="BD220" s="21"/>
      <c r="BE220" s="21"/>
      <c r="BF220" s="21"/>
      <c r="BG220" s="21"/>
      <c r="BH220" s="21"/>
      <c r="BI220" s="21"/>
      <c r="BJ220" s="21"/>
    </row>
    <row r="221" spans="29:62" ht="15" customHeight="1">
      <c r="AC221" s="21"/>
      <c r="AD221" s="21"/>
      <c r="AE221" s="21"/>
      <c r="AF221" s="21"/>
      <c r="AG221" s="21"/>
      <c r="AH221" s="21"/>
      <c r="AI221" s="21"/>
      <c r="AJ221" s="21"/>
      <c r="AK221" s="21"/>
      <c r="AL221" s="21"/>
      <c r="AM221" s="21"/>
      <c r="AN221" s="21"/>
      <c r="AO221" s="21"/>
      <c r="AP221" s="21"/>
      <c r="AQ221" s="21"/>
      <c r="AR221" s="21"/>
      <c r="AS221" s="21"/>
      <c r="AT221" s="21"/>
      <c r="AU221" s="21"/>
      <c r="AV221" s="21"/>
      <c r="AW221" s="21"/>
      <c r="AX221" s="21"/>
      <c r="AY221" s="21"/>
      <c r="AZ221" s="21"/>
      <c r="BA221" s="21"/>
      <c r="BB221" s="21"/>
      <c r="BC221" s="21"/>
      <c r="BD221" s="21"/>
      <c r="BE221" s="21"/>
      <c r="BF221" s="21"/>
      <c r="BG221" s="21"/>
      <c r="BH221" s="21"/>
      <c r="BI221" s="21"/>
      <c r="BJ221" s="21"/>
    </row>
    <row r="222" spans="29:62" ht="15" customHeight="1">
      <c r="AC222" s="21"/>
      <c r="AD222" s="21"/>
      <c r="AE222" s="21"/>
      <c r="AF222" s="21"/>
      <c r="AG222" s="21"/>
      <c r="AH222" s="21"/>
      <c r="AI222" s="21"/>
      <c r="AJ222" s="21"/>
      <c r="AK222" s="21"/>
      <c r="AL222" s="21"/>
      <c r="AM222" s="21"/>
      <c r="AN222" s="21"/>
      <c r="AO222" s="21"/>
      <c r="AP222" s="21"/>
      <c r="AQ222" s="21"/>
      <c r="AR222" s="21"/>
      <c r="AS222" s="21"/>
      <c r="AT222" s="21"/>
      <c r="AU222" s="21"/>
      <c r="AV222" s="21"/>
      <c r="AW222" s="21"/>
      <c r="AX222" s="21"/>
      <c r="AY222" s="21"/>
      <c r="AZ222" s="21"/>
      <c r="BA222" s="21"/>
      <c r="BB222" s="21"/>
      <c r="BC222" s="21"/>
      <c r="BD222" s="21"/>
      <c r="BE222" s="21"/>
      <c r="BF222" s="21"/>
      <c r="BG222" s="21"/>
      <c r="BH222" s="21"/>
      <c r="BI222" s="21"/>
      <c r="BJ222" s="21"/>
    </row>
    <row r="223" spans="29:62" ht="15" customHeight="1">
      <c r="AC223" s="21"/>
      <c r="AD223" s="21"/>
      <c r="AE223" s="21"/>
      <c r="AF223" s="21"/>
      <c r="AG223" s="21"/>
      <c r="AH223" s="21"/>
      <c r="AI223" s="21"/>
      <c r="AJ223" s="21"/>
      <c r="AK223" s="21"/>
      <c r="AL223" s="21"/>
      <c r="AM223" s="21"/>
      <c r="AN223" s="21"/>
      <c r="AO223" s="21"/>
      <c r="AP223" s="21"/>
      <c r="AQ223" s="21"/>
      <c r="AR223" s="21"/>
      <c r="AS223" s="21"/>
      <c r="AT223" s="21"/>
      <c r="AU223" s="21"/>
      <c r="AV223" s="21"/>
      <c r="AW223" s="21"/>
      <c r="AX223" s="21"/>
      <c r="AY223" s="21"/>
      <c r="AZ223" s="21"/>
      <c r="BA223" s="21"/>
      <c r="BB223" s="21"/>
      <c r="BC223" s="21"/>
      <c r="BD223" s="21"/>
      <c r="BE223" s="21"/>
      <c r="BF223" s="21"/>
      <c r="BG223" s="21"/>
      <c r="BH223" s="21"/>
      <c r="BI223" s="21"/>
      <c r="BJ223" s="21"/>
    </row>
    <row r="224" spans="29:62" ht="15" customHeight="1">
      <c r="AC224" s="21"/>
      <c r="AD224" s="21"/>
      <c r="AE224" s="21"/>
      <c r="AF224" s="21"/>
      <c r="AG224" s="21"/>
      <c r="AH224" s="21"/>
      <c r="AI224" s="21"/>
      <c r="AJ224" s="21"/>
      <c r="AK224" s="21"/>
      <c r="AL224" s="21"/>
      <c r="AM224" s="21"/>
      <c r="AN224" s="21"/>
      <c r="AO224" s="21"/>
      <c r="AP224" s="21"/>
      <c r="AQ224" s="21"/>
      <c r="AR224" s="21"/>
      <c r="AS224" s="21"/>
      <c r="AT224" s="21"/>
      <c r="AU224" s="21"/>
      <c r="AV224" s="21"/>
      <c r="AW224" s="21"/>
      <c r="AX224" s="21"/>
      <c r="AY224" s="21"/>
      <c r="AZ224" s="21"/>
      <c r="BA224" s="21"/>
      <c r="BB224" s="21"/>
      <c r="BC224" s="21"/>
      <c r="BD224" s="21"/>
      <c r="BE224" s="21"/>
      <c r="BF224" s="21"/>
      <c r="BG224" s="21"/>
      <c r="BH224" s="21"/>
      <c r="BI224" s="21"/>
      <c r="BJ224" s="21"/>
    </row>
    <row r="225" spans="29:62" ht="15" customHeight="1">
      <c r="AC225" s="21"/>
      <c r="AD225" s="21"/>
      <c r="AE225" s="21"/>
      <c r="AF225" s="21"/>
      <c r="AG225" s="21"/>
      <c r="AH225" s="21"/>
      <c r="AI225" s="21"/>
      <c r="AJ225" s="21"/>
      <c r="AK225" s="21"/>
      <c r="AL225" s="21"/>
      <c r="AM225" s="21"/>
      <c r="AN225" s="21"/>
      <c r="AO225" s="21"/>
      <c r="AP225" s="21"/>
      <c r="AQ225" s="21"/>
      <c r="AR225" s="21"/>
      <c r="AS225" s="21"/>
      <c r="AT225" s="21"/>
      <c r="AU225" s="21"/>
      <c r="AV225" s="21"/>
      <c r="AW225" s="21"/>
      <c r="AX225" s="21"/>
      <c r="AY225" s="21"/>
      <c r="AZ225" s="21"/>
      <c r="BA225" s="21"/>
      <c r="BB225" s="21"/>
      <c r="BC225" s="21"/>
      <c r="BD225" s="21"/>
      <c r="BE225" s="21"/>
      <c r="BF225" s="21"/>
      <c r="BG225" s="21"/>
      <c r="BH225" s="21"/>
      <c r="BI225" s="21"/>
      <c r="BJ225" s="21"/>
    </row>
    <row r="226" spans="29:62" ht="15" customHeight="1">
      <c r="AC226" s="21"/>
      <c r="AD226" s="21"/>
      <c r="AE226" s="21"/>
      <c r="AF226" s="21"/>
      <c r="AG226" s="21"/>
      <c r="AH226" s="21"/>
      <c r="AI226" s="21"/>
      <c r="AJ226" s="21"/>
      <c r="AK226" s="21"/>
      <c r="AL226" s="21"/>
      <c r="AM226" s="21"/>
      <c r="AN226" s="21"/>
      <c r="AO226" s="21"/>
      <c r="AP226" s="21"/>
      <c r="AQ226" s="21"/>
      <c r="AR226" s="21"/>
      <c r="AS226" s="21"/>
      <c r="AT226" s="21"/>
      <c r="AU226" s="21"/>
      <c r="AV226" s="21"/>
      <c r="AW226" s="21"/>
      <c r="AX226" s="21"/>
      <c r="AY226" s="21"/>
      <c r="AZ226" s="21"/>
      <c r="BA226" s="21"/>
      <c r="BB226" s="21"/>
      <c r="BC226" s="21"/>
      <c r="BD226" s="21"/>
      <c r="BE226" s="21"/>
      <c r="BF226" s="21"/>
      <c r="BG226" s="21"/>
      <c r="BH226" s="21"/>
      <c r="BI226" s="21"/>
      <c r="BJ226" s="21"/>
    </row>
    <row r="227" spans="29:62" ht="15" customHeight="1">
      <c r="AC227" s="21"/>
      <c r="AD227" s="21"/>
      <c r="AE227" s="21"/>
      <c r="AF227" s="21"/>
      <c r="AG227" s="21"/>
      <c r="AH227" s="21"/>
      <c r="AI227" s="21"/>
      <c r="AJ227" s="21"/>
      <c r="AK227" s="21"/>
      <c r="AL227" s="21"/>
      <c r="AM227" s="21"/>
      <c r="AN227" s="21"/>
      <c r="AO227" s="21"/>
      <c r="AP227" s="21"/>
      <c r="AQ227" s="21"/>
      <c r="AR227" s="21"/>
      <c r="AS227" s="21"/>
      <c r="AT227" s="21"/>
      <c r="AU227" s="21"/>
      <c r="AV227" s="21"/>
      <c r="AW227" s="21"/>
      <c r="AX227" s="21"/>
      <c r="AY227" s="21"/>
      <c r="AZ227" s="21"/>
      <c r="BA227" s="21"/>
      <c r="BB227" s="21"/>
      <c r="BC227" s="21"/>
      <c r="BD227" s="21"/>
      <c r="BE227" s="21"/>
      <c r="BF227" s="21"/>
      <c r="BG227" s="21"/>
      <c r="BH227" s="21"/>
      <c r="BI227" s="21"/>
      <c r="BJ227" s="21"/>
    </row>
    <row r="228" spans="29:62" ht="15" customHeight="1">
      <c r="AC228" s="21"/>
      <c r="AD228" s="21"/>
      <c r="AE228" s="21"/>
      <c r="AF228" s="21"/>
      <c r="AG228" s="21"/>
      <c r="AH228" s="21"/>
      <c r="AI228" s="21"/>
      <c r="AJ228" s="21"/>
      <c r="AK228" s="21"/>
      <c r="AL228" s="21"/>
      <c r="AM228" s="21"/>
      <c r="AN228" s="21"/>
      <c r="AO228" s="21"/>
      <c r="AP228" s="21"/>
      <c r="AQ228" s="21"/>
      <c r="AR228" s="21"/>
      <c r="AS228" s="21"/>
      <c r="AT228" s="21"/>
      <c r="AU228" s="21"/>
      <c r="AV228" s="21"/>
      <c r="AW228" s="21"/>
      <c r="AX228" s="21"/>
      <c r="AY228" s="21"/>
      <c r="AZ228" s="21"/>
      <c r="BA228" s="21"/>
      <c r="BB228" s="21"/>
      <c r="BC228" s="21"/>
      <c r="BD228" s="21"/>
      <c r="BE228" s="21"/>
      <c r="BF228" s="21"/>
      <c r="BG228" s="21"/>
      <c r="BH228" s="21"/>
      <c r="BI228" s="21"/>
      <c r="BJ228" s="21"/>
    </row>
    <row r="229" spans="29:62" ht="15" customHeight="1">
      <c r="AC229" s="21"/>
      <c r="AD229" s="21"/>
      <c r="AE229" s="21"/>
      <c r="AF229" s="21"/>
      <c r="AG229" s="21"/>
      <c r="AH229" s="21"/>
      <c r="AI229" s="21"/>
      <c r="AJ229" s="21"/>
      <c r="AK229" s="21"/>
      <c r="AL229" s="21"/>
      <c r="AM229" s="21"/>
      <c r="AN229" s="21"/>
      <c r="AO229" s="21"/>
      <c r="AP229" s="21"/>
      <c r="AQ229" s="21"/>
      <c r="AR229" s="21"/>
      <c r="AS229" s="21"/>
      <c r="AT229" s="21"/>
      <c r="AU229" s="21"/>
      <c r="AV229" s="21"/>
      <c r="AW229" s="21"/>
      <c r="AX229" s="21"/>
      <c r="AY229" s="21"/>
      <c r="AZ229" s="21"/>
      <c r="BA229" s="21"/>
      <c r="BB229" s="21"/>
      <c r="BC229" s="21"/>
      <c r="BD229" s="21"/>
      <c r="BE229" s="21"/>
      <c r="BF229" s="21"/>
      <c r="BG229" s="21"/>
      <c r="BH229" s="21"/>
      <c r="BI229" s="21"/>
      <c r="BJ229" s="21"/>
    </row>
    <row r="230" spans="29:62" ht="15" customHeight="1">
      <c r="AC230" s="21"/>
      <c r="AD230" s="21"/>
      <c r="AE230" s="21"/>
      <c r="AF230" s="21"/>
      <c r="AG230" s="21"/>
      <c r="AH230" s="21"/>
      <c r="AI230" s="21"/>
      <c r="AJ230" s="21"/>
      <c r="AK230" s="21"/>
      <c r="AL230" s="21"/>
      <c r="AM230" s="21"/>
      <c r="AN230" s="21"/>
      <c r="AO230" s="21"/>
      <c r="AP230" s="21"/>
      <c r="AQ230" s="21"/>
      <c r="AR230" s="21"/>
      <c r="AS230" s="21"/>
      <c r="AT230" s="21"/>
      <c r="AU230" s="21"/>
      <c r="AV230" s="21"/>
      <c r="AW230" s="21"/>
      <c r="AX230" s="21"/>
      <c r="AY230" s="21"/>
      <c r="AZ230" s="21"/>
      <c r="BA230" s="21"/>
      <c r="BB230" s="21"/>
      <c r="BC230" s="21"/>
      <c r="BD230" s="21"/>
      <c r="BE230" s="21"/>
      <c r="BF230" s="21"/>
      <c r="BG230" s="21"/>
      <c r="BH230" s="21"/>
      <c r="BI230" s="21"/>
      <c r="BJ230" s="21"/>
    </row>
    <row r="231" spans="29:62" ht="15" customHeight="1">
      <c r="AC231" s="21"/>
      <c r="AD231" s="21"/>
      <c r="AE231" s="21"/>
      <c r="AF231" s="21"/>
      <c r="AG231" s="21"/>
      <c r="AH231" s="21"/>
      <c r="AI231" s="21"/>
      <c r="AJ231" s="21"/>
      <c r="AK231" s="21"/>
      <c r="AL231" s="21"/>
      <c r="AM231" s="21"/>
      <c r="AN231" s="21"/>
      <c r="AO231" s="21"/>
      <c r="AP231" s="21"/>
      <c r="AQ231" s="21"/>
      <c r="AR231" s="21"/>
      <c r="AS231" s="21"/>
      <c r="AT231" s="21"/>
      <c r="AU231" s="21"/>
      <c r="AV231" s="21"/>
      <c r="AW231" s="21"/>
      <c r="AX231" s="21"/>
      <c r="AY231" s="21"/>
      <c r="AZ231" s="21"/>
      <c r="BA231" s="21"/>
      <c r="BB231" s="21"/>
      <c r="BC231" s="21"/>
      <c r="BD231" s="21"/>
      <c r="BE231" s="21"/>
      <c r="BF231" s="21"/>
      <c r="BG231" s="21"/>
      <c r="BH231" s="21"/>
      <c r="BI231" s="21"/>
      <c r="BJ231" s="21"/>
    </row>
    <row r="232" spans="29:62" ht="15" customHeight="1">
      <c r="AC232" s="21"/>
      <c r="AD232" s="21"/>
      <c r="AE232" s="21"/>
      <c r="AF232" s="21"/>
      <c r="AG232" s="21"/>
      <c r="AH232" s="21"/>
      <c r="AI232" s="21"/>
      <c r="AJ232" s="21"/>
      <c r="AK232" s="21"/>
      <c r="AL232" s="21"/>
      <c r="AM232" s="21"/>
      <c r="AN232" s="21"/>
      <c r="AO232" s="21"/>
      <c r="AP232" s="21"/>
      <c r="AQ232" s="21"/>
      <c r="AR232" s="21"/>
      <c r="AS232" s="21"/>
      <c r="AT232" s="21"/>
      <c r="AU232" s="21"/>
      <c r="AV232" s="21"/>
      <c r="AW232" s="21"/>
      <c r="AX232" s="21"/>
      <c r="AY232" s="21"/>
      <c r="AZ232" s="21"/>
      <c r="BA232" s="21"/>
      <c r="BB232" s="21"/>
      <c r="BC232" s="21"/>
      <c r="BD232" s="21"/>
      <c r="BE232" s="21"/>
      <c r="BF232" s="21"/>
      <c r="BG232" s="21"/>
      <c r="BH232" s="21"/>
      <c r="BI232" s="21"/>
      <c r="BJ232" s="21"/>
    </row>
    <row r="233" spans="29:62" ht="15" customHeight="1">
      <c r="AC233" s="21"/>
      <c r="AD233" s="21"/>
      <c r="AE233" s="21"/>
      <c r="AF233" s="21"/>
      <c r="AG233" s="21"/>
      <c r="AH233" s="21"/>
      <c r="AI233" s="21"/>
      <c r="AJ233" s="21"/>
      <c r="AK233" s="21"/>
      <c r="AL233" s="21"/>
      <c r="AM233" s="21"/>
      <c r="AN233" s="21"/>
      <c r="AO233" s="21"/>
      <c r="AP233" s="21"/>
      <c r="AQ233" s="21"/>
      <c r="AR233" s="21"/>
      <c r="AS233" s="21"/>
      <c r="AT233" s="21"/>
      <c r="AU233" s="21"/>
      <c r="AV233" s="21"/>
      <c r="AW233" s="21"/>
      <c r="AX233" s="21"/>
      <c r="AY233" s="21"/>
      <c r="AZ233" s="21"/>
      <c r="BA233" s="21"/>
      <c r="BB233" s="21"/>
      <c r="BC233" s="21"/>
      <c r="BD233" s="21"/>
      <c r="BE233" s="21"/>
      <c r="BF233" s="21"/>
      <c r="BG233" s="21"/>
      <c r="BH233" s="21"/>
      <c r="BI233" s="21"/>
      <c r="BJ233" s="21"/>
    </row>
    <row r="234" spans="29:62" ht="15" customHeight="1">
      <c r="AC234" s="21"/>
      <c r="AD234" s="21"/>
      <c r="AE234" s="21"/>
      <c r="AF234" s="21"/>
      <c r="AG234" s="21"/>
      <c r="AH234" s="21"/>
      <c r="AI234" s="21"/>
      <c r="AJ234" s="21"/>
      <c r="AK234" s="21"/>
      <c r="AL234" s="21"/>
      <c r="AM234" s="21"/>
      <c r="AN234" s="21"/>
      <c r="AO234" s="21"/>
      <c r="AP234" s="21"/>
      <c r="AQ234" s="21"/>
      <c r="AR234" s="21"/>
      <c r="AS234" s="21"/>
      <c r="AT234" s="21"/>
      <c r="AU234" s="21"/>
      <c r="AV234" s="21"/>
      <c r="AW234" s="21"/>
      <c r="AX234" s="21"/>
      <c r="AY234" s="21"/>
      <c r="AZ234" s="21"/>
      <c r="BA234" s="21"/>
      <c r="BB234" s="21"/>
      <c r="BC234" s="21"/>
      <c r="BD234" s="21"/>
      <c r="BE234" s="21"/>
      <c r="BF234" s="21"/>
      <c r="BG234" s="21"/>
      <c r="BH234" s="21"/>
      <c r="BI234" s="21"/>
      <c r="BJ234" s="21"/>
    </row>
    <row r="235" spans="29:62" ht="15" customHeight="1">
      <c r="AC235" s="21"/>
      <c r="AD235" s="21"/>
      <c r="AE235" s="21"/>
      <c r="AF235" s="21"/>
      <c r="AG235" s="21"/>
      <c r="AH235" s="21"/>
      <c r="AI235" s="21"/>
      <c r="AJ235" s="21"/>
      <c r="AK235" s="21"/>
      <c r="AL235" s="21"/>
      <c r="AM235" s="21"/>
      <c r="AN235" s="21"/>
      <c r="AO235" s="21"/>
      <c r="AP235" s="21"/>
      <c r="AQ235" s="21"/>
      <c r="AR235" s="21"/>
      <c r="AS235" s="21"/>
      <c r="AT235" s="21"/>
      <c r="AU235" s="21"/>
      <c r="AV235" s="21"/>
      <c r="AW235" s="21"/>
      <c r="AX235" s="21"/>
      <c r="AY235" s="21"/>
      <c r="AZ235" s="21"/>
      <c r="BA235" s="21"/>
      <c r="BB235" s="21"/>
      <c r="BC235" s="21"/>
      <c r="BD235" s="21"/>
      <c r="BE235" s="21"/>
      <c r="BF235" s="21"/>
      <c r="BG235" s="21"/>
      <c r="BH235" s="21"/>
      <c r="BI235" s="21"/>
      <c r="BJ235" s="21"/>
    </row>
    <row r="236" spans="29:62" ht="15" customHeight="1">
      <c r="AC236" s="21"/>
      <c r="AD236" s="21"/>
      <c r="AE236" s="21"/>
      <c r="AF236" s="21"/>
      <c r="AG236" s="21"/>
      <c r="AH236" s="21"/>
      <c r="AI236" s="21"/>
      <c r="AJ236" s="21"/>
      <c r="AK236" s="21"/>
      <c r="AL236" s="21"/>
      <c r="AM236" s="21"/>
      <c r="AN236" s="21"/>
      <c r="AO236" s="21"/>
      <c r="AP236" s="21"/>
      <c r="AQ236" s="21"/>
      <c r="AR236" s="21"/>
      <c r="AS236" s="21"/>
      <c r="AT236" s="21"/>
      <c r="AU236" s="21"/>
      <c r="AV236" s="21"/>
      <c r="AW236" s="21"/>
      <c r="AX236" s="21"/>
      <c r="AY236" s="21"/>
      <c r="AZ236" s="21"/>
      <c r="BA236" s="21"/>
      <c r="BB236" s="21"/>
      <c r="BC236" s="21"/>
      <c r="BD236" s="21"/>
      <c r="BE236" s="21"/>
      <c r="BF236" s="21"/>
      <c r="BG236" s="21"/>
      <c r="BH236" s="21"/>
      <c r="BI236" s="21"/>
      <c r="BJ236" s="21"/>
    </row>
    <row r="237" spans="29:62" ht="15" customHeight="1">
      <c r="AC237" s="21"/>
      <c r="AD237" s="21"/>
      <c r="AE237" s="21"/>
      <c r="AF237" s="21"/>
      <c r="AG237" s="21"/>
      <c r="AH237" s="21"/>
      <c r="AI237" s="21"/>
      <c r="AJ237" s="21"/>
      <c r="AK237" s="21"/>
      <c r="AL237" s="21"/>
      <c r="AM237" s="21"/>
      <c r="AN237" s="21"/>
      <c r="AO237" s="21"/>
      <c r="AP237" s="21"/>
      <c r="AQ237" s="21"/>
      <c r="AR237" s="21"/>
      <c r="AS237" s="21"/>
      <c r="AT237" s="21"/>
      <c r="AU237" s="21"/>
      <c r="AV237" s="21"/>
      <c r="AW237" s="21"/>
      <c r="AX237" s="21"/>
      <c r="AY237" s="21"/>
      <c r="AZ237" s="21"/>
      <c r="BA237" s="21"/>
      <c r="BB237" s="21"/>
      <c r="BC237" s="21"/>
      <c r="BD237" s="21"/>
      <c r="BE237" s="21"/>
      <c r="BF237" s="21"/>
      <c r="BG237" s="21"/>
      <c r="BH237" s="21"/>
      <c r="BI237" s="21"/>
      <c r="BJ237" s="21"/>
    </row>
    <row r="238" spans="29:62" ht="15" customHeight="1">
      <c r="AC238" s="21"/>
      <c r="AD238" s="21"/>
      <c r="AE238" s="21"/>
      <c r="AF238" s="21"/>
      <c r="AG238" s="21"/>
      <c r="AH238" s="21"/>
      <c r="AI238" s="21"/>
      <c r="AJ238" s="21"/>
      <c r="AK238" s="21"/>
      <c r="AL238" s="21"/>
      <c r="AM238" s="21"/>
      <c r="AN238" s="21"/>
      <c r="AO238" s="21"/>
      <c r="AP238" s="21"/>
      <c r="AQ238" s="21"/>
      <c r="AR238" s="21"/>
      <c r="AS238" s="21"/>
      <c r="AT238" s="21"/>
      <c r="AU238" s="21"/>
      <c r="AV238" s="21"/>
      <c r="AW238" s="21"/>
      <c r="AX238" s="21"/>
      <c r="AY238" s="21"/>
      <c r="AZ238" s="21"/>
      <c r="BA238" s="21"/>
      <c r="BB238" s="21"/>
      <c r="BC238" s="21"/>
      <c r="BD238" s="21"/>
      <c r="BE238" s="21"/>
      <c r="BF238" s="21"/>
      <c r="BG238" s="21"/>
      <c r="BH238" s="21"/>
      <c r="BI238" s="21"/>
      <c r="BJ238" s="21"/>
    </row>
    <row r="239" spans="29:62" ht="15" customHeight="1">
      <c r="AC239" s="21"/>
      <c r="AD239" s="21"/>
      <c r="AE239" s="21"/>
      <c r="AF239" s="21"/>
      <c r="AG239" s="21"/>
      <c r="AH239" s="21"/>
      <c r="AI239" s="21"/>
      <c r="AJ239" s="21"/>
      <c r="AK239" s="21"/>
      <c r="AL239" s="21"/>
      <c r="AM239" s="21"/>
      <c r="AN239" s="21"/>
      <c r="AO239" s="21"/>
      <c r="AP239" s="21"/>
      <c r="AQ239" s="21"/>
      <c r="AR239" s="21"/>
      <c r="AS239" s="21"/>
      <c r="AT239" s="21"/>
      <c r="AU239" s="21"/>
      <c r="AV239" s="21"/>
      <c r="AW239" s="21"/>
      <c r="AX239" s="21"/>
      <c r="AY239" s="21"/>
      <c r="AZ239" s="21"/>
      <c r="BA239" s="21"/>
      <c r="BB239" s="21"/>
      <c r="BC239" s="21"/>
      <c r="BD239" s="21"/>
      <c r="BE239" s="21"/>
      <c r="BF239" s="21"/>
      <c r="BG239" s="21"/>
      <c r="BH239" s="21"/>
      <c r="BI239" s="21"/>
      <c r="BJ239" s="21"/>
    </row>
    <row r="240" spans="29:62" ht="15" customHeight="1">
      <c r="AC240" s="21"/>
      <c r="AD240" s="21"/>
      <c r="AE240" s="21"/>
      <c r="AF240" s="21"/>
      <c r="AG240" s="21"/>
      <c r="AH240" s="21"/>
      <c r="AI240" s="21"/>
      <c r="AJ240" s="21"/>
      <c r="AK240" s="21"/>
      <c r="AL240" s="21"/>
      <c r="AM240" s="21"/>
      <c r="AN240" s="21"/>
      <c r="AO240" s="21"/>
      <c r="AP240" s="21"/>
      <c r="AQ240" s="21"/>
      <c r="AR240" s="21"/>
      <c r="AS240" s="21"/>
      <c r="AT240" s="21"/>
      <c r="AU240" s="21"/>
      <c r="AV240" s="21"/>
      <c r="AW240" s="21"/>
      <c r="AX240" s="21"/>
      <c r="AY240" s="21"/>
      <c r="AZ240" s="21"/>
      <c r="BA240" s="21"/>
      <c r="BB240" s="21"/>
      <c r="BC240" s="21"/>
      <c r="BD240" s="21"/>
      <c r="BE240" s="21"/>
      <c r="BF240" s="21"/>
      <c r="BG240" s="21"/>
      <c r="BH240" s="21"/>
      <c r="BI240" s="21"/>
      <c r="BJ240" s="21"/>
    </row>
    <row r="241" spans="29:62" ht="15" customHeight="1">
      <c r="AC241" s="21"/>
      <c r="AD241" s="21"/>
      <c r="AE241" s="21"/>
      <c r="AF241" s="21"/>
      <c r="AG241" s="21"/>
      <c r="AH241" s="21"/>
      <c r="AI241" s="21"/>
      <c r="AJ241" s="21"/>
      <c r="AK241" s="21"/>
      <c r="AL241" s="21"/>
      <c r="AM241" s="21"/>
      <c r="AN241" s="21"/>
      <c r="AO241" s="21"/>
      <c r="AP241" s="21"/>
      <c r="AQ241" s="21"/>
      <c r="AR241" s="21"/>
      <c r="AS241" s="21"/>
      <c r="AT241" s="21"/>
      <c r="AU241" s="21"/>
      <c r="AV241" s="21"/>
      <c r="AW241" s="21"/>
      <c r="AX241" s="21"/>
      <c r="AY241" s="21"/>
      <c r="AZ241" s="21"/>
      <c r="BA241" s="21"/>
      <c r="BB241" s="21"/>
      <c r="BC241" s="21"/>
      <c r="BD241" s="21"/>
      <c r="BE241" s="21"/>
      <c r="BF241" s="21"/>
      <c r="BG241" s="21"/>
      <c r="BH241" s="21"/>
      <c r="BI241" s="21"/>
      <c r="BJ241" s="21"/>
    </row>
    <row r="242" spans="29:62" ht="15" customHeight="1">
      <c r="AC242" s="21"/>
      <c r="AD242" s="21"/>
      <c r="AE242" s="21"/>
      <c r="AF242" s="21"/>
      <c r="AG242" s="21"/>
      <c r="AH242" s="21"/>
      <c r="AI242" s="21"/>
      <c r="AJ242" s="21"/>
      <c r="AK242" s="21"/>
      <c r="AL242" s="21"/>
      <c r="AM242" s="21"/>
      <c r="AN242" s="21"/>
      <c r="AO242" s="21"/>
      <c r="AP242" s="21"/>
      <c r="AQ242" s="21"/>
      <c r="AR242" s="21"/>
      <c r="AS242" s="21"/>
      <c r="AT242" s="21"/>
      <c r="AU242" s="21"/>
      <c r="AV242" s="21"/>
      <c r="AW242" s="21"/>
      <c r="AX242" s="21"/>
      <c r="AY242" s="21"/>
      <c r="AZ242" s="21"/>
      <c r="BA242" s="21"/>
      <c r="BB242" s="21"/>
      <c r="BC242" s="21"/>
      <c r="BD242" s="21"/>
      <c r="BE242" s="21"/>
      <c r="BF242" s="21"/>
      <c r="BG242" s="21"/>
      <c r="BH242" s="21"/>
      <c r="BI242" s="21"/>
      <c r="BJ242" s="21"/>
    </row>
    <row r="243" spans="29:62" ht="15" customHeight="1">
      <c r="AC243" s="21"/>
      <c r="AD243" s="21"/>
      <c r="AE243" s="21"/>
      <c r="AF243" s="21"/>
      <c r="AG243" s="21"/>
      <c r="AH243" s="21"/>
      <c r="AI243" s="21"/>
      <c r="AJ243" s="21"/>
      <c r="AK243" s="21"/>
      <c r="AL243" s="21"/>
      <c r="AM243" s="21"/>
      <c r="AN243" s="21"/>
      <c r="AO243" s="21"/>
      <c r="AP243" s="21"/>
      <c r="AQ243" s="21"/>
      <c r="AR243" s="21"/>
      <c r="AS243" s="21"/>
      <c r="AT243" s="21"/>
      <c r="AU243" s="21"/>
      <c r="AV243" s="21"/>
      <c r="AW243" s="21"/>
      <c r="AX243" s="21"/>
      <c r="AY243" s="21"/>
      <c r="AZ243" s="21"/>
      <c r="BA243" s="21"/>
      <c r="BB243" s="21"/>
      <c r="BC243" s="21"/>
      <c r="BD243" s="21"/>
      <c r="BE243" s="21"/>
      <c r="BF243" s="21"/>
      <c r="BG243" s="21"/>
      <c r="BH243" s="21"/>
      <c r="BI243" s="21"/>
      <c r="BJ243" s="21"/>
    </row>
    <row r="244" spans="29:62" ht="15" customHeight="1">
      <c r="AC244" s="21"/>
      <c r="AD244" s="21"/>
      <c r="AE244" s="21"/>
      <c r="AF244" s="21"/>
      <c r="AG244" s="21"/>
      <c r="AH244" s="21"/>
      <c r="AI244" s="21"/>
      <c r="AJ244" s="21"/>
      <c r="AK244" s="21"/>
      <c r="AL244" s="21"/>
      <c r="AM244" s="21"/>
      <c r="AN244" s="21"/>
      <c r="AO244" s="21"/>
      <c r="AP244" s="21"/>
      <c r="AQ244" s="21"/>
      <c r="AR244" s="21"/>
      <c r="AS244" s="21"/>
      <c r="AT244" s="21"/>
      <c r="AU244" s="21"/>
      <c r="AV244" s="21"/>
      <c r="AW244" s="21"/>
      <c r="AX244" s="21"/>
      <c r="AY244" s="21"/>
      <c r="AZ244" s="21"/>
      <c r="BA244" s="21"/>
      <c r="BB244" s="21"/>
      <c r="BC244" s="21"/>
      <c r="BD244" s="21"/>
      <c r="BE244" s="21"/>
      <c r="BF244" s="21"/>
      <c r="BG244" s="21"/>
      <c r="BH244" s="21"/>
      <c r="BI244" s="21"/>
      <c r="BJ244" s="21"/>
    </row>
    <row r="245" spans="29:62" ht="15" customHeight="1">
      <c r="AC245" s="21"/>
      <c r="AD245" s="21"/>
      <c r="AE245" s="21"/>
      <c r="AF245" s="21"/>
      <c r="AG245" s="21"/>
      <c r="AH245" s="21"/>
      <c r="AI245" s="21"/>
      <c r="AJ245" s="21"/>
      <c r="AK245" s="21"/>
      <c r="AL245" s="21"/>
      <c r="AM245" s="21"/>
      <c r="AN245" s="21"/>
      <c r="AO245" s="21"/>
      <c r="AP245" s="21"/>
      <c r="AQ245" s="21"/>
      <c r="AR245" s="21"/>
      <c r="AS245" s="21"/>
      <c r="AT245" s="21"/>
      <c r="AU245" s="21"/>
      <c r="AV245" s="21"/>
      <c r="AW245" s="21"/>
      <c r="AX245" s="21"/>
      <c r="AY245" s="21"/>
      <c r="AZ245" s="21"/>
      <c r="BA245" s="21"/>
      <c r="BB245" s="21"/>
      <c r="BC245" s="21"/>
      <c r="BD245" s="21"/>
      <c r="BE245" s="21"/>
      <c r="BF245" s="21"/>
      <c r="BG245" s="21"/>
      <c r="BH245" s="21"/>
      <c r="BI245" s="21"/>
      <c r="BJ245" s="21"/>
    </row>
    <row r="246" spans="29:62" ht="15" customHeight="1">
      <c r="AC246" s="21"/>
      <c r="AD246" s="21"/>
      <c r="AE246" s="21"/>
      <c r="AF246" s="21"/>
      <c r="AG246" s="21"/>
      <c r="AH246" s="21"/>
      <c r="AI246" s="21"/>
      <c r="AJ246" s="21"/>
      <c r="AK246" s="21"/>
      <c r="AL246" s="21"/>
      <c r="AM246" s="21"/>
      <c r="AN246" s="21"/>
      <c r="AO246" s="21"/>
      <c r="AP246" s="21"/>
      <c r="AQ246" s="21"/>
      <c r="AR246" s="21"/>
      <c r="AS246" s="21"/>
      <c r="AT246" s="21"/>
      <c r="AU246" s="21"/>
      <c r="AV246" s="21"/>
      <c r="AW246" s="21"/>
      <c r="AX246" s="21"/>
      <c r="AY246" s="21"/>
      <c r="AZ246" s="21"/>
      <c r="BA246" s="21"/>
      <c r="BB246" s="21"/>
      <c r="BC246" s="21"/>
      <c r="BD246" s="21"/>
      <c r="BE246" s="21"/>
      <c r="BF246" s="21"/>
      <c r="BG246" s="21"/>
      <c r="BH246" s="21"/>
      <c r="BI246" s="21"/>
      <c r="BJ246" s="21"/>
    </row>
    <row r="247" spans="29:62" ht="15" customHeight="1">
      <c r="AC247" s="21"/>
      <c r="AD247" s="21"/>
      <c r="AE247" s="21"/>
      <c r="AF247" s="21"/>
      <c r="AG247" s="21"/>
      <c r="AH247" s="21"/>
      <c r="AI247" s="21"/>
      <c r="AJ247" s="21"/>
      <c r="AK247" s="21"/>
      <c r="AL247" s="21"/>
      <c r="AM247" s="21"/>
      <c r="AN247" s="21"/>
      <c r="AO247" s="21"/>
      <c r="AP247" s="21"/>
      <c r="AQ247" s="21"/>
      <c r="AR247" s="21"/>
      <c r="AS247" s="21"/>
      <c r="AT247" s="21"/>
      <c r="AU247" s="21"/>
      <c r="AV247" s="21"/>
      <c r="AW247" s="21"/>
      <c r="AX247" s="21"/>
      <c r="AY247" s="21"/>
      <c r="AZ247" s="21"/>
      <c r="BA247" s="21"/>
      <c r="BB247" s="21"/>
      <c r="BC247" s="21"/>
      <c r="BD247" s="21"/>
      <c r="BE247" s="21"/>
      <c r="BF247" s="21"/>
      <c r="BG247" s="21"/>
      <c r="BH247" s="21"/>
      <c r="BI247" s="21"/>
      <c r="BJ247" s="21"/>
    </row>
    <row r="248" spans="29:62" ht="15" customHeight="1">
      <c r="AC248" s="21"/>
      <c r="AD248" s="21"/>
      <c r="AE248" s="21"/>
      <c r="AF248" s="21"/>
      <c r="AG248" s="21"/>
      <c r="AH248" s="21"/>
      <c r="AI248" s="21"/>
      <c r="AJ248" s="21"/>
      <c r="AK248" s="21"/>
      <c r="AL248" s="21"/>
      <c r="AM248" s="21"/>
      <c r="AN248" s="21"/>
      <c r="AO248" s="21"/>
      <c r="AP248" s="21"/>
      <c r="AQ248" s="21"/>
      <c r="AR248" s="21"/>
      <c r="AS248" s="21"/>
      <c r="AT248" s="21"/>
      <c r="AU248" s="21"/>
      <c r="AV248" s="21"/>
      <c r="AW248" s="21"/>
      <c r="AX248" s="21"/>
      <c r="AY248" s="21"/>
      <c r="AZ248" s="21"/>
      <c r="BA248" s="21"/>
      <c r="BB248" s="21"/>
      <c r="BC248" s="21"/>
      <c r="BD248" s="21"/>
      <c r="BE248" s="21"/>
      <c r="BF248" s="21"/>
      <c r="BG248" s="21"/>
      <c r="BH248" s="21"/>
      <c r="BI248" s="21"/>
      <c r="BJ248" s="21"/>
    </row>
    <row r="249" spans="29:62" ht="15" customHeight="1">
      <c r="AC249" s="21"/>
      <c r="AD249" s="21"/>
      <c r="AE249" s="21"/>
      <c r="AF249" s="21"/>
      <c r="AG249" s="21"/>
      <c r="AH249" s="21"/>
      <c r="AI249" s="21"/>
      <c r="AJ249" s="21"/>
      <c r="AK249" s="21"/>
      <c r="AL249" s="21"/>
      <c r="AM249" s="21"/>
      <c r="AN249" s="21"/>
      <c r="AO249" s="21"/>
      <c r="AP249" s="21"/>
      <c r="AQ249" s="21"/>
      <c r="AR249" s="21"/>
      <c r="AS249" s="21"/>
      <c r="AT249" s="21"/>
      <c r="AU249" s="21"/>
      <c r="AV249" s="21"/>
      <c r="AW249" s="21"/>
      <c r="AX249" s="21"/>
      <c r="AY249" s="21"/>
      <c r="AZ249" s="21"/>
      <c r="BA249" s="21"/>
      <c r="BB249" s="21"/>
      <c r="BC249" s="21"/>
      <c r="BD249" s="21"/>
      <c r="BE249" s="21"/>
      <c r="BF249" s="21"/>
      <c r="BG249" s="21"/>
      <c r="BH249" s="21"/>
      <c r="BI249" s="21"/>
      <c r="BJ249" s="21"/>
    </row>
    <row r="250" spans="29:62" ht="15" customHeight="1">
      <c r="AC250" s="21"/>
      <c r="AD250" s="21"/>
      <c r="AE250" s="21"/>
      <c r="AF250" s="21"/>
      <c r="AG250" s="21"/>
      <c r="AH250" s="21"/>
      <c r="AI250" s="21"/>
      <c r="AJ250" s="21"/>
      <c r="AK250" s="21"/>
      <c r="AL250" s="21"/>
      <c r="AM250" s="21"/>
      <c r="AN250" s="21"/>
      <c r="AO250" s="21"/>
      <c r="AP250" s="21"/>
      <c r="AQ250" s="21"/>
      <c r="AR250" s="21"/>
      <c r="AS250" s="21"/>
      <c r="AT250" s="21"/>
      <c r="AU250" s="21"/>
      <c r="AV250" s="21"/>
      <c r="AW250" s="21"/>
      <c r="AX250" s="21"/>
      <c r="AY250" s="21"/>
      <c r="AZ250" s="21"/>
      <c r="BA250" s="21"/>
      <c r="BB250" s="21"/>
      <c r="BC250" s="21"/>
      <c r="BD250" s="21"/>
      <c r="BE250" s="21"/>
      <c r="BF250" s="21"/>
      <c r="BG250" s="21"/>
      <c r="BH250" s="21"/>
      <c r="BI250" s="21"/>
      <c r="BJ250" s="21"/>
    </row>
    <row r="251" spans="29:62" ht="15" customHeight="1">
      <c r="AC251" s="21"/>
      <c r="AD251" s="21"/>
      <c r="AE251" s="21"/>
      <c r="AF251" s="21"/>
      <c r="AG251" s="21"/>
      <c r="AH251" s="21"/>
      <c r="AI251" s="21"/>
      <c r="AJ251" s="21"/>
      <c r="AK251" s="21"/>
      <c r="AL251" s="21"/>
      <c r="AM251" s="21"/>
      <c r="AN251" s="21"/>
      <c r="AO251" s="21"/>
      <c r="AP251" s="21"/>
      <c r="AQ251" s="21"/>
      <c r="AR251" s="21"/>
      <c r="AS251" s="21"/>
      <c r="AT251" s="21"/>
      <c r="AU251" s="21"/>
      <c r="AV251" s="21"/>
      <c r="AW251" s="21"/>
      <c r="AX251" s="21"/>
      <c r="AY251" s="21"/>
      <c r="AZ251" s="21"/>
      <c r="BA251" s="21"/>
      <c r="BB251" s="21"/>
      <c r="BC251" s="21"/>
      <c r="BD251" s="21"/>
      <c r="BE251" s="21"/>
      <c r="BF251" s="21"/>
      <c r="BG251" s="21"/>
      <c r="BH251" s="21"/>
      <c r="BI251" s="21"/>
      <c r="BJ251" s="21"/>
    </row>
    <row r="252" spans="29:62" ht="15" customHeight="1">
      <c r="AC252" s="21"/>
      <c r="AD252" s="21"/>
      <c r="AE252" s="21"/>
      <c r="AF252" s="21"/>
      <c r="AG252" s="21"/>
      <c r="AH252" s="21"/>
      <c r="AI252" s="21"/>
      <c r="AJ252" s="21"/>
      <c r="AK252" s="21"/>
      <c r="AL252" s="21"/>
      <c r="AM252" s="21"/>
      <c r="AN252" s="21"/>
      <c r="AO252" s="21"/>
      <c r="AP252" s="21"/>
      <c r="AQ252" s="21"/>
      <c r="AR252" s="21"/>
      <c r="AS252" s="21"/>
      <c r="AT252" s="21"/>
      <c r="AU252" s="21"/>
      <c r="AV252" s="21"/>
      <c r="AW252" s="21"/>
      <c r="AX252" s="21"/>
      <c r="AY252" s="21"/>
      <c r="AZ252" s="21"/>
      <c r="BA252" s="21"/>
      <c r="BB252" s="21"/>
      <c r="BC252" s="21"/>
      <c r="BD252" s="21"/>
      <c r="BE252" s="21"/>
      <c r="BF252" s="21"/>
      <c r="BG252" s="21"/>
      <c r="BH252" s="21"/>
      <c r="BI252" s="21"/>
      <c r="BJ252" s="21"/>
    </row>
    <row r="253" spans="29:62" ht="15" customHeight="1">
      <c r="AC253" s="21"/>
      <c r="AD253" s="21"/>
      <c r="AE253" s="21"/>
      <c r="AF253" s="21"/>
      <c r="AG253" s="21"/>
      <c r="AH253" s="21"/>
      <c r="AI253" s="21"/>
      <c r="AJ253" s="21"/>
      <c r="AK253" s="21"/>
      <c r="AL253" s="21"/>
      <c r="AM253" s="21"/>
      <c r="AN253" s="21"/>
      <c r="AO253" s="21"/>
      <c r="AP253" s="21"/>
      <c r="AQ253" s="21"/>
      <c r="AR253" s="21"/>
      <c r="AS253" s="21"/>
      <c r="AT253" s="21"/>
      <c r="AU253" s="21"/>
      <c r="AV253" s="21"/>
      <c r="AW253" s="21"/>
      <c r="AX253" s="21"/>
      <c r="AY253" s="21"/>
      <c r="AZ253" s="21"/>
      <c r="BA253" s="21"/>
      <c r="BB253" s="21"/>
      <c r="BC253" s="21"/>
      <c r="BD253" s="21"/>
      <c r="BE253" s="21"/>
      <c r="BF253" s="21"/>
      <c r="BG253" s="21"/>
      <c r="BH253" s="21"/>
      <c r="BI253" s="21"/>
      <c r="BJ253" s="21"/>
    </row>
    <row r="254" spans="29:62" ht="15" customHeight="1">
      <c r="AC254" s="21"/>
      <c r="AD254" s="21"/>
      <c r="AE254" s="21"/>
      <c r="AF254" s="21"/>
      <c r="AG254" s="21"/>
      <c r="AH254" s="21"/>
      <c r="AI254" s="21"/>
      <c r="AJ254" s="21"/>
      <c r="AK254" s="21"/>
      <c r="AL254" s="21"/>
      <c r="AM254" s="21"/>
      <c r="AN254" s="21"/>
      <c r="AO254" s="21"/>
      <c r="AP254" s="21"/>
      <c r="AQ254" s="21"/>
      <c r="AR254" s="21"/>
      <c r="AS254" s="21"/>
      <c r="AT254" s="21"/>
      <c r="AU254" s="21"/>
      <c r="AV254" s="21"/>
      <c r="AW254" s="21"/>
      <c r="AX254" s="21"/>
      <c r="AY254" s="21"/>
      <c r="AZ254" s="21"/>
      <c r="BA254" s="21"/>
      <c r="BB254" s="21"/>
      <c r="BC254" s="21"/>
      <c r="BD254" s="21"/>
      <c r="BE254" s="21"/>
      <c r="BF254" s="21"/>
      <c r="BG254" s="21"/>
      <c r="BH254" s="21"/>
      <c r="BI254" s="21"/>
      <c r="BJ254" s="21"/>
    </row>
    <row r="255" spans="29:62" ht="15" customHeight="1">
      <c r="AC255" s="21"/>
      <c r="AD255" s="21"/>
      <c r="AE255" s="21"/>
      <c r="AF255" s="21"/>
      <c r="AG255" s="21"/>
      <c r="AH255" s="21"/>
      <c r="AI255" s="21"/>
      <c r="AJ255" s="21"/>
      <c r="AK255" s="21"/>
      <c r="AL255" s="21"/>
      <c r="AM255" s="21"/>
      <c r="AN255" s="21"/>
      <c r="AO255" s="21"/>
      <c r="AP255" s="21"/>
      <c r="AQ255" s="21"/>
      <c r="AR255" s="21"/>
      <c r="AS255" s="21"/>
      <c r="AT255" s="21"/>
      <c r="AU255" s="21"/>
      <c r="AV255" s="21"/>
      <c r="AW255" s="21"/>
      <c r="AX255" s="21"/>
      <c r="AY255" s="21"/>
      <c r="AZ255" s="21"/>
      <c r="BA255" s="21"/>
      <c r="BB255" s="21"/>
      <c r="BC255" s="21"/>
      <c r="BD255" s="21"/>
      <c r="BE255" s="21"/>
      <c r="BF255" s="21"/>
      <c r="BG255" s="21"/>
      <c r="BH255" s="21"/>
      <c r="BI255" s="21"/>
      <c r="BJ255" s="21"/>
    </row>
    <row r="256" spans="29:62" ht="15" customHeight="1">
      <c r="AC256" s="21"/>
      <c r="AD256" s="21"/>
      <c r="AE256" s="21"/>
      <c r="AF256" s="21"/>
      <c r="AG256" s="21"/>
      <c r="AH256" s="21"/>
      <c r="AI256" s="21"/>
      <c r="AJ256" s="21"/>
      <c r="AK256" s="21"/>
      <c r="AL256" s="21"/>
      <c r="AM256" s="21"/>
      <c r="AN256" s="21"/>
      <c r="AO256" s="21"/>
      <c r="AP256" s="21"/>
      <c r="AQ256" s="21"/>
      <c r="AR256" s="21"/>
      <c r="AS256" s="21"/>
      <c r="AT256" s="21"/>
      <c r="AU256" s="21"/>
      <c r="AV256" s="21"/>
      <c r="AW256" s="21"/>
      <c r="AX256" s="21"/>
      <c r="AY256" s="21"/>
      <c r="AZ256" s="21"/>
      <c r="BA256" s="21"/>
      <c r="BB256" s="21"/>
      <c r="BC256" s="21"/>
      <c r="BD256" s="21"/>
      <c r="BE256" s="21"/>
      <c r="BF256" s="21"/>
      <c r="BG256" s="21"/>
      <c r="BH256" s="21"/>
      <c r="BI256" s="21"/>
      <c r="BJ256" s="21"/>
    </row>
    <row r="257" spans="29:62" ht="15" customHeight="1">
      <c r="AC257" s="21"/>
      <c r="AD257" s="21"/>
      <c r="AE257" s="21"/>
      <c r="AF257" s="21"/>
      <c r="AG257" s="21"/>
      <c r="AH257" s="21"/>
      <c r="AI257" s="21"/>
      <c r="AJ257" s="21"/>
      <c r="AK257" s="21"/>
      <c r="AL257" s="21"/>
      <c r="AM257" s="21"/>
      <c r="AN257" s="21"/>
      <c r="AO257" s="21"/>
      <c r="AP257" s="21"/>
      <c r="AQ257" s="21"/>
      <c r="AR257" s="21"/>
      <c r="AS257" s="21"/>
      <c r="AT257" s="21"/>
      <c r="AU257" s="21"/>
      <c r="AV257" s="21"/>
      <c r="AW257" s="21"/>
      <c r="AX257" s="21"/>
      <c r="AY257" s="21"/>
      <c r="AZ257" s="21"/>
      <c r="BA257" s="21"/>
      <c r="BB257" s="21"/>
      <c r="BC257" s="21"/>
      <c r="BD257" s="21"/>
      <c r="BE257" s="21"/>
      <c r="BF257" s="21"/>
      <c r="BG257" s="21"/>
      <c r="BH257" s="21"/>
      <c r="BI257" s="21"/>
      <c r="BJ257" s="21"/>
    </row>
    <row r="258" spans="29:62" ht="15" customHeight="1">
      <c r="AC258" s="21"/>
      <c r="AD258" s="21"/>
      <c r="AE258" s="21"/>
      <c r="AF258" s="21"/>
      <c r="AG258" s="21"/>
      <c r="AH258" s="21"/>
      <c r="AI258" s="21"/>
      <c r="AJ258" s="21"/>
      <c r="AK258" s="21"/>
      <c r="AL258" s="21"/>
      <c r="AM258" s="21"/>
      <c r="AN258" s="21"/>
      <c r="AO258" s="21"/>
      <c r="AP258" s="21"/>
      <c r="AQ258" s="21"/>
      <c r="AR258" s="21"/>
      <c r="AS258" s="21"/>
      <c r="AT258" s="21"/>
      <c r="AU258" s="21"/>
      <c r="AV258" s="21"/>
      <c r="AW258" s="21"/>
      <c r="AX258" s="21"/>
      <c r="AY258" s="21"/>
      <c r="AZ258" s="21"/>
      <c r="BA258" s="21"/>
      <c r="BB258" s="21"/>
      <c r="BC258" s="21"/>
      <c r="BD258" s="21"/>
      <c r="BE258" s="21"/>
      <c r="BF258" s="21"/>
      <c r="BG258" s="21"/>
      <c r="BH258" s="21"/>
      <c r="BI258" s="21"/>
      <c r="BJ258" s="21"/>
    </row>
    <row r="259" spans="29:62" ht="15" customHeight="1">
      <c r="AC259" s="21"/>
      <c r="AD259" s="21"/>
      <c r="AE259" s="21"/>
      <c r="AF259" s="21"/>
      <c r="AG259" s="21"/>
      <c r="AH259" s="21"/>
      <c r="AI259" s="21"/>
      <c r="AJ259" s="21"/>
      <c r="AK259" s="21"/>
      <c r="AL259" s="21"/>
      <c r="AM259" s="21"/>
      <c r="AN259" s="21"/>
      <c r="AO259" s="21"/>
      <c r="AP259" s="21"/>
      <c r="AQ259" s="21"/>
      <c r="AR259" s="21"/>
      <c r="AS259" s="21"/>
      <c r="AT259" s="21"/>
      <c r="AU259" s="21"/>
      <c r="AV259" s="21"/>
      <c r="AW259" s="21"/>
      <c r="AX259" s="21"/>
      <c r="AY259" s="21"/>
      <c r="AZ259" s="21"/>
      <c r="BA259" s="21"/>
      <c r="BB259" s="21"/>
      <c r="BC259" s="21"/>
      <c r="BD259" s="21"/>
      <c r="BE259" s="21"/>
      <c r="BF259" s="21"/>
      <c r="BG259" s="21"/>
      <c r="BH259" s="21"/>
      <c r="BI259" s="21"/>
      <c r="BJ259" s="21"/>
    </row>
    <row r="260" spans="29:62" ht="15" customHeight="1">
      <c r="AC260" s="21"/>
      <c r="AD260" s="21"/>
      <c r="AE260" s="21"/>
      <c r="AF260" s="21"/>
      <c r="AG260" s="21"/>
      <c r="AH260" s="21"/>
      <c r="AI260" s="21"/>
      <c r="AJ260" s="21"/>
      <c r="AK260" s="21"/>
      <c r="AL260" s="21"/>
      <c r="AM260" s="21"/>
      <c r="AN260" s="21"/>
      <c r="AO260" s="21"/>
      <c r="AP260" s="21"/>
      <c r="AQ260" s="21"/>
      <c r="AR260" s="21"/>
      <c r="AS260" s="21"/>
      <c r="AT260" s="21"/>
      <c r="AU260" s="21"/>
      <c r="AV260" s="21"/>
      <c r="AW260" s="21"/>
      <c r="AX260" s="21"/>
      <c r="AY260" s="21"/>
      <c r="AZ260" s="21"/>
      <c r="BA260" s="21"/>
      <c r="BB260" s="21"/>
      <c r="BC260" s="21"/>
      <c r="BD260" s="21"/>
      <c r="BE260" s="21"/>
      <c r="BF260" s="21"/>
      <c r="BG260" s="21"/>
      <c r="BH260" s="21"/>
      <c r="BI260" s="21"/>
      <c r="BJ260" s="21"/>
    </row>
    <row r="261" spans="29:62" ht="15" customHeight="1">
      <c r="AC261" s="21"/>
      <c r="AD261" s="21"/>
      <c r="AE261" s="21"/>
      <c r="AF261" s="21"/>
      <c r="AG261" s="21"/>
      <c r="AH261" s="21"/>
      <c r="AI261" s="21"/>
      <c r="AJ261" s="21"/>
      <c r="AK261" s="21"/>
      <c r="AL261" s="21"/>
      <c r="AM261" s="21"/>
      <c r="AN261" s="21"/>
      <c r="AO261" s="21"/>
      <c r="AP261" s="21"/>
      <c r="AQ261" s="21"/>
      <c r="AR261" s="21"/>
      <c r="AS261" s="21"/>
      <c r="AT261" s="21"/>
      <c r="AU261" s="21"/>
      <c r="AV261" s="21"/>
      <c r="AW261" s="21"/>
      <c r="AX261" s="21"/>
      <c r="AY261" s="21"/>
      <c r="AZ261" s="21"/>
      <c r="BA261" s="21"/>
      <c r="BB261" s="21"/>
      <c r="BC261" s="21"/>
      <c r="BD261" s="21"/>
      <c r="BE261" s="21"/>
      <c r="BF261" s="21"/>
      <c r="BG261" s="21"/>
      <c r="BH261" s="21"/>
      <c r="BI261" s="21"/>
      <c r="BJ261" s="21"/>
    </row>
    <row r="262" spans="29:62" ht="15" customHeight="1">
      <c r="AC262" s="21"/>
      <c r="AD262" s="21"/>
      <c r="AE262" s="21"/>
      <c r="AF262" s="21"/>
      <c r="AG262" s="21"/>
      <c r="AH262" s="21"/>
      <c r="AI262" s="21"/>
      <c r="AJ262" s="21"/>
      <c r="AK262" s="21"/>
      <c r="AL262" s="21"/>
      <c r="AM262" s="21"/>
      <c r="AN262" s="21"/>
      <c r="AO262" s="21"/>
      <c r="AP262" s="21"/>
      <c r="AQ262" s="21"/>
      <c r="AR262" s="21"/>
      <c r="AS262" s="21"/>
      <c r="AT262" s="21"/>
      <c r="AU262" s="21"/>
      <c r="AV262" s="21"/>
      <c r="AW262" s="21"/>
      <c r="AX262" s="21"/>
      <c r="AY262" s="21"/>
      <c r="AZ262" s="21"/>
      <c r="BA262" s="21"/>
      <c r="BB262" s="21"/>
      <c r="BC262" s="21"/>
      <c r="BD262" s="21"/>
      <c r="BE262" s="21"/>
      <c r="BF262" s="21"/>
      <c r="BG262" s="21"/>
      <c r="BH262" s="21"/>
      <c r="BI262" s="21"/>
      <c r="BJ262" s="21"/>
    </row>
    <row r="263" spans="29:62" ht="15" customHeight="1">
      <c r="AC263" s="21"/>
      <c r="AD263" s="21"/>
      <c r="AE263" s="21"/>
      <c r="AF263" s="21"/>
      <c r="AG263" s="21"/>
      <c r="AH263" s="21"/>
      <c r="AI263" s="21"/>
      <c r="AJ263" s="21"/>
      <c r="AK263" s="21"/>
      <c r="AL263" s="21"/>
      <c r="AM263" s="21"/>
      <c r="AN263" s="21"/>
      <c r="AO263" s="21"/>
      <c r="AP263" s="21"/>
      <c r="AQ263" s="21"/>
      <c r="AR263" s="21"/>
      <c r="AS263" s="21"/>
      <c r="AT263" s="21"/>
      <c r="AU263" s="21"/>
      <c r="AV263" s="21"/>
      <c r="AW263" s="21"/>
      <c r="AX263" s="21"/>
      <c r="AY263" s="21"/>
      <c r="AZ263" s="21"/>
      <c r="BA263" s="21"/>
      <c r="BB263" s="21"/>
      <c r="BC263" s="21"/>
      <c r="BD263" s="21"/>
      <c r="BE263" s="21"/>
      <c r="BF263" s="21"/>
      <c r="BG263" s="21"/>
      <c r="BH263" s="21"/>
      <c r="BI263" s="21"/>
      <c r="BJ263" s="21"/>
    </row>
    <row r="264" spans="29:62" ht="15" customHeight="1">
      <c r="AC264" s="21"/>
      <c r="AD264" s="21"/>
      <c r="AE264" s="21"/>
      <c r="AF264" s="21"/>
      <c r="AG264" s="21"/>
      <c r="AH264" s="21"/>
      <c r="AI264" s="21"/>
      <c r="AJ264" s="21"/>
      <c r="AK264" s="21"/>
      <c r="AL264" s="21"/>
      <c r="AM264" s="21"/>
      <c r="AN264" s="21"/>
      <c r="AO264" s="21"/>
      <c r="AP264" s="21"/>
      <c r="AQ264" s="21"/>
      <c r="AR264" s="21"/>
      <c r="AS264" s="21"/>
      <c r="AT264" s="21"/>
      <c r="AU264" s="21"/>
      <c r="AV264" s="21"/>
      <c r="AW264" s="21"/>
      <c r="AX264" s="21"/>
      <c r="AY264" s="21"/>
      <c r="AZ264" s="21"/>
      <c r="BA264" s="21"/>
      <c r="BB264" s="21"/>
      <c r="BC264" s="21"/>
      <c r="BD264" s="21"/>
      <c r="BE264" s="21"/>
      <c r="BF264" s="21"/>
      <c r="BG264" s="21"/>
      <c r="BH264" s="21"/>
      <c r="BI264" s="21"/>
      <c r="BJ264" s="21"/>
    </row>
    <row r="265" spans="29:62" ht="15" customHeight="1">
      <c r="AC265" s="21"/>
      <c r="AD265" s="21"/>
      <c r="AE265" s="21"/>
      <c r="AF265" s="21"/>
      <c r="AG265" s="21"/>
      <c r="AH265" s="21"/>
      <c r="AI265" s="21"/>
      <c r="AJ265" s="21"/>
      <c r="AK265" s="21"/>
      <c r="AL265" s="21"/>
      <c r="AM265" s="21"/>
      <c r="AN265" s="21"/>
      <c r="AO265" s="21"/>
      <c r="AP265" s="21"/>
      <c r="AQ265" s="21"/>
      <c r="AR265" s="21"/>
      <c r="AS265" s="21"/>
      <c r="AT265" s="21"/>
      <c r="AU265" s="21"/>
      <c r="AV265" s="21"/>
      <c r="AW265" s="21"/>
      <c r="AX265" s="21"/>
      <c r="AY265" s="21"/>
      <c r="AZ265" s="21"/>
      <c r="BA265" s="21"/>
      <c r="BB265" s="21"/>
      <c r="BC265" s="21"/>
      <c r="BD265" s="21"/>
      <c r="BE265" s="21"/>
      <c r="BF265" s="21"/>
      <c r="BG265" s="21"/>
      <c r="BH265" s="21"/>
      <c r="BI265" s="21"/>
      <c r="BJ265" s="21"/>
    </row>
    <row r="266" spans="29:62" ht="15" customHeight="1">
      <c r="AC266" s="21"/>
      <c r="AD266" s="21"/>
      <c r="AE266" s="21"/>
      <c r="AF266" s="21"/>
      <c r="AG266" s="21"/>
      <c r="AH266" s="21"/>
      <c r="AI266" s="21"/>
      <c r="AJ266" s="21"/>
      <c r="AK266" s="21"/>
      <c r="AL266" s="21"/>
      <c r="AM266" s="21"/>
      <c r="AN266" s="21"/>
      <c r="AO266" s="21"/>
      <c r="AP266" s="21"/>
      <c r="AQ266" s="21"/>
      <c r="AR266" s="21"/>
      <c r="AS266" s="21"/>
      <c r="AT266" s="21"/>
      <c r="AU266" s="21"/>
      <c r="AV266" s="21"/>
      <c r="AW266" s="21"/>
      <c r="AX266" s="21"/>
      <c r="AY266" s="21"/>
      <c r="AZ266" s="21"/>
      <c r="BA266" s="21"/>
      <c r="BB266" s="21"/>
      <c r="BC266" s="21"/>
      <c r="BD266" s="21"/>
      <c r="BE266" s="21"/>
      <c r="BF266" s="21"/>
      <c r="BG266" s="21"/>
      <c r="BH266" s="21"/>
      <c r="BI266" s="21"/>
      <c r="BJ266" s="21"/>
    </row>
    <row r="267" spans="29:62" ht="15" customHeight="1">
      <c r="AC267" s="21"/>
      <c r="AD267" s="21"/>
      <c r="AE267" s="21"/>
      <c r="AF267" s="21"/>
      <c r="AG267" s="21"/>
      <c r="AH267" s="21"/>
      <c r="AI267" s="21"/>
      <c r="AJ267" s="21"/>
      <c r="AK267" s="21"/>
      <c r="AL267" s="21"/>
      <c r="AM267" s="21"/>
      <c r="AN267" s="21"/>
      <c r="AO267" s="21"/>
      <c r="AP267" s="21"/>
      <c r="AQ267" s="21"/>
      <c r="AR267" s="21"/>
      <c r="AS267" s="21"/>
      <c r="AT267" s="21"/>
      <c r="AU267" s="21"/>
      <c r="AV267" s="21"/>
      <c r="AW267" s="21"/>
      <c r="AX267" s="21"/>
      <c r="AY267" s="21"/>
      <c r="AZ267" s="21"/>
      <c r="BA267" s="21"/>
      <c r="BB267" s="21"/>
      <c r="BC267" s="21"/>
      <c r="BD267" s="21"/>
      <c r="BE267" s="21"/>
      <c r="BF267" s="21"/>
      <c r="BG267" s="21"/>
      <c r="BH267" s="21"/>
      <c r="BI267" s="21"/>
      <c r="BJ267" s="21"/>
    </row>
    <row r="268" spans="29:62" ht="15" customHeight="1">
      <c r="AC268" s="21"/>
      <c r="AD268" s="21"/>
      <c r="AE268" s="21"/>
      <c r="AF268" s="21"/>
      <c r="AG268" s="21"/>
      <c r="AH268" s="21"/>
      <c r="AI268" s="21"/>
      <c r="AJ268" s="21"/>
      <c r="AK268" s="21"/>
      <c r="AL268" s="21"/>
      <c r="AM268" s="21"/>
      <c r="AN268" s="21"/>
      <c r="AO268" s="21"/>
      <c r="AP268" s="21"/>
      <c r="AQ268" s="21"/>
      <c r="AR268" s="21"/>
      <c r="AS268" s="21"/>
      <c r="AT268" s="21"/>
      <c r="AU268" s="21"/>
      <c r="AV268" s="21"/>
      <c r="AW268" s="21"/>
      <c r="AX268" s="21"/>
      <c r="AY268" s="21"/>
      <c r="AZ268" s="21"/>
      <c r="BA268" s="21"/>
      <c r="BB268" s="21"/>
      <c r="BC268" s="21"/>
      <c r="BD268" s="21"/>
      <c r="BE268" s="21"/>
      <c r="BF268" s="21"/>
      <c r="BG268" s="21"/>
      <c r="BH268" s="21"/>
      <c r="BI268" s="21"/>
      <c r="BJ268" s="21"/>
    </row>
    <row r="269" spans="29:62" ht="15" customHeight="1">
      <c r="AC269" s="21"/>
      <c r="AD269" s="21"/>
      <c r="AE269" s="21"/>
      <c r="AF269" s="21"/>
      <c r="AG269" s="21"/>
      <c r="AH269" s="21"/>
      <c r="AI269" s="21"/>
      <c r="AJ269" s="21"/>
      <c r="AK269" s="21"/>
      <c r="AL269" s="21"/>
      <c r="AM269" s="21"/>
      <c r="AN269" s="21"/>
      <c r="AO269" s="21"/>
      <c r="AP269" s="21"/>
      <c r="AQ269" s="21"/>
      <c r="AR269" s="21"/>
      <c r="AS269" s="21"/>
      <c r="AT269" s="21"/>
      <c r="AU269" s="21"/>
      <c r="AV269" s="21"/>
      <c r="AW269" s="21"/>
      <c r="AX269" s="21"/>
      <c r="AY269" s="21"/>
      <c r="AZ269" s="21"/>
      <c r="BA269" s="21"/>
      <c r="BB269" s="21"/>
      <c r="BC269" s="21"/>
      <c r="BD269" s="21"/>
      <c r="BE269" s="21"/>
      <c r="BF269" s="21"/>
      <c r="BG269" s="21"/>
      <c r="BH269" s="21"/>
      <c r="BI269" s="21"/>
      <c r="BJ269" s="21"/>
    </row>
    <row r="270" spans="29:62" ht="15" customHeight="1">
      <c r="AC270" s="21"/>
      <c r="AD270" s="21"/>
      <c r="AE270" s="21"/>
      <c r="AF270" s="21"/>
      <c r="AG270" s="21"/>
      <c r="AH270" s="21"/>
      <c r="AI270" s="21"/>
      <c r="AJ270" s="21"/>
      <c r="AK270" s="21"/>
      <c r="AL270" s="21"/>
      <c r="AM270" s="21"/>
      <c r="AN270" s="21"/>
      <c r="AO270" s="21"/>
      <c r="AP270" s="21"/>
      <c r="AQ270" s="21"/>
      <c r="AR270" s="21"/>
      <c r="AS270" s="21"/>
      <c r="AT270" s="21"/>
      <c r="AU270" s="21"/>
      <c r="AV270" s="21"/>
      <c r="AW270" s="21"/>
      <c r="AX270" s="21"/>
      <c r="AY270" s="21"/>
      <c r="AZ270" s="21"/>
      <c r="BA270" s="21"/>
      <c r="BB270" s="21"/>
      <c r="BC270" s="21"/>
      <c r="BD270" s="21"/>
      <c r="BE270" s="21"/>
      <c r="BF270" s="21"/>
      <c r="BG270" s="21"/>
      <c r="BH270" s="21"/>
      <c r="BI270" s="21"/>
      <c r="BJ270" s="21"/>
    </row>
    <row r="271" spans="29:62" ht="15" customHeight="1">
      <c r="AC271" s="21"/>
      <c r="AD271" s="21"/>
      <c r="AE271" s="21"/>
      <c r="AF271" s="21"/>
      <c r="AG271" s="21"/>
      <c r="AH271" s="21"/>
      <c r="AI271" s="21"/>
      <c r="AJ271" s="21"/>
      <c r="AK271" s="21"/>
      <c r="AL271" s="21"/>
      <c r="AM271" s="21"/>
      <c r="AN271" s="21"/>
      <c r="AO271" s="21"/>
      <c r="AP271" s="21"/>
      <c r="AQ271" s="21"/>
      <c r="AR271" s="21"/>
      <c r="AS271" s="21"/>
      <c r="AT271" s="21"/>
      <c r="AU271" s="21"/>
      <c r="AV271" s="21"/>
      <c r="AW271" s="21"/>
      <c r="AX271" s="21"/>
      <c r="AY271" s="21"/>
      <c r="AZ271" s="21"/>
      <c r="BA271" s="21"/>
      <c r="BB271" s="21"/>
      <c r="BC271" s="21"/>
      <c r="BD271" s="21"/>
      <c r="BE271" s="21"/>
      <c r="BF271" s="21"/>
      <c r="BG271" s="21"/>
      <c r="BH271" s="21"/>
      <c r="BI271" s="21"/>
      <c r="BJ271" s="21"/>
    </row>
    <row r="272" spans="29:62" ht="15" customHeight="1">
      <c r="AC272" s="21"/>
      <c r="AD272" s="21"/>
      <c r="AE272" s="21"/>
      <c r="AF272" s="21"/>
      <c r="AG272" s="21"/>
      <c r="AH272" s="21"/>
      <c r="AI272" s="21"/>
      <c r="AJ272" s="21"/>
      <c r="AK272" s="21"/>
      <c r="AL272" s="21"/>
      <c r="AM272" s="21"/>
      <c r="AN272" s="21"/>
      <c r="AO272" s="21"/>
      <c r="AP272" s="21"/>
      <c r="AQ272" s="21"/>
      <c r="AR272" s="21"/>
      <c r="AS272" s="21"/>
      <c r="AT272" s="21"/>
      <c r="AU272" s="21"/>
      <c r="AV272" s="21"/>
      <c r="AW272" s="21"/>
      <c r="AX272" s="21"/>
      <c r="AY272" s="21"/>
      <c r="AZ272" s="21"/>
      <c r="BA272" s="21"/>
      <c r="BB272" s="21"/>
      <c r="BC272" s="21"/>
      <c r="BD272" s="21"/>
      <c r="BE272" s="21"/>
      <c r="BF272" s="21"/>
      <c r="BG272" s="21"/>
      <c r="BH272" s="21"/>
      <c r="BI272" s="21"/>
      <c r="BJ272" s="21"/>
    </row>
    <row r="273" spans="29:62" ht="15" customHeight="1">
      <c r="AC273" s="21"/>
      <c r="AD273" s="21"/>
      <c r="AE273" s="21"/>
      <c r="AF273" s="21"/>
      <c r="AG273" s="21"/>
      <c r="AH273" s="21"/>
      <c r="AI273" s="21"/>
      <c r="AJ273" s="21"/>
      <c r="AK273" s="21"/>
      <c r="AL273" s="21"/>
      <c r="AM273" s="21"/>
      <c r="AN273" s="21"/>
      <c r="AO273" s="21"/>
      <c r="AP273" s="21"/>
      <c r="AQ273" s="21"/>
      <c r="AR273" s="21"/>
      <c r="AS273" s="21"/>
      <c r="AT273" s="21"/>
      <c r="AU273" s="21"/>
      <c r="AV273" s="21"/>
      <c r="AW273" s="21"/>
      <c r="AX273" s="21"/>
      <c r="AY273" s="21"/>
      <c r="AZ273" s="21"/>
      <c r="BA273" s="21"/>
      <c r="BB273" s="21"/>
      <c r="BC273" s="21"/>
      <c r="BD273" s="21"/>
      <c r="BE273" s="21"/>
      <c r="BF273" s="21"/>
      <c r="BG273" s="21"/>
      <c r="BH273" s="21"/>
      <c r="BI273" s="21"/>
      <c r="BJ273" s="21"/>
    </row>
    <row r="274" spans="29:62" ht="15" customHeight="1">
      <c r="AC274" s="21"/>
      <c r="AD274" s="21"/>
      <c r="AE274" s="21"/>
      <c r="AF274" s="21"/>
      <c r="AG274" s="21"/>
      <c r="AH274" s="21"/>
      <c r="AI274" s="21"/>
      <c r="AJ274" s="21"/>
      <c r="AK274" s="21"/>
      <c r="AL274" s="21"/>
      <c r="AM274" s="21"/>
      <c r="AN274" s="21"/>
      <c r="AO274" s="21"/>
      <c r="AP274" s="21"/>
      <c r="AQ274" s="21"/>
      <c r="AR274" s="21"/>
      <c r="AS274" s="21"/>
      <c r="AT274" s="21"/>
      <c r="AU274" s="21"/>
      <c r="AV274" s="21"/>
      <c r="AW274" s="21"/>
      <c r="AX274" s="21"/>
      <c r="AY274" s="21"/>
      <c r="AZ274" s="21"/>
      <c r="BA274" s="21"/>
      <c r="BB274" s="21"/>
      <c r="BC274" s="21"/>
      <c r="BD274" s="21"/>
      <c r="BE274" s="21"/>
      <c r="BF274" s="21"/>
      <c r="BG274" s="21"/>
      <c r="BH274" s="21"/>
      <c r="BI274" s="21"/>
      <c r="BJ274" s="21"/>
    </row>
    <row r="275" spans="29:62" ht="15" customHeight="1">
      <c r="AC275" s="21"/>
      <c r="AD275" s="21"/>
      <c r="AE275" s="21"/>
      <c r="AF275" s="21"/>
      <c r="AG275" s="21"/>
      <c r="AH275" s="21"/>
      <c r="AI275" s="21"/>
      <c r="AJ275" s="21"/>
      <c r="AK275" s="21"/>
      <c r="AL275" s="21"/>
      <c r="AM275" s="21"/>
      <c r="AN275" s="21"/>
      <c r="AO275" s="21"/>
      <c r="AP275" s="21"/>
      <c r="AQ275" s="21"/>
      <c r="AR275" s="21"/>
      <c r="AS275" s="21"/>
      <c r="AT275" s="21"/>
      <c r="AU275" s="21"/>
      <c r="AV275" s="21"/>
      <c r="AW275" s="21"/>
      <c r="AX275" s="21"/>
      <c r="AY275" s="21"/>
      <c r="AZ275" s="21"/>
      <c r="BA275" s="21"/>
      <c r="BB275" s="21"/>
      <c r="BC275" s="21"/>
      <c r="BD275" s="21"/>
      <c r="BE275" s="21"/>
      <c r="BF275" s="21"/>
      <c r="BG275" s="21"/>
      <c r="BH275" s="21"/>
      <c r="BI275" s="21"/>
      <c r="BJ275" s="21"/>
    </row>
    <row r="276" spans="29:62" ht="15" customHeight="1">
      <c r="AC276" s="21"/>
      <c r="AD276" s="21"/>
      <c r="AE276" s="21"/>
      <c r="AF276" s="21"/>
      <c r="AG276" s="21"/>
      <c r="AH276" s="21"/>
      <c r="AI276" s="21"/>
      <c r="AJ276" s="21"/>
      <c r="AK276" s="21"/>
      <c r="AL276" s="21"/>
      <c r="AM276" s="21"/>
      <c r="AN276" s="21"/>
      <c r="AO276" s="21"/>
      <c r="AP276" s="21"/>
      <c r="AQ276" s="21"/>
      <c r="AR276" s="21"/>
      <c r="AS276" s="21"/>
      <c r="AT276" s="21"/>
      <c r="AU276" s="21"/>
      <c r="AV276" s="21"/>
      <c r="AW276" s="21"/>
      <c r="AX276" s="21"/>
      <c r="AY276" s="21"/>
      <c r="AZ276" s="21"/>
      <c r="BA276" s="21"/>
      <c r="BB276" s="21"/>
      <c r="BC276" s="21"/>
      <c r="BD276" s="21"/>
      <c r="BE276" s="21"/>
      <c r="BF276" s="21"/>
      <c r="BG276" s="21"/>
      <c r="BH276" s="21"/>
      <c r="BI276" s="21"/>
      <c r="BJ276" s="21"/>
    </row>
    <row r="277" spans="29:62" ht="15" customHeight="1">
      <c r="AC277" s="21"/>
      <c r="AD277" s="21"/>
      <c r="AE277" s="21"/>
      <c r="AF277" s="21"/>
      <c r="AG277" s="21"/>
      <c r="AH277" s="21"/>
      <c r="AI277" s="21"/>
      <c r="AJ277" s="21"/>
      <c r="AK277" s="21"/>
      <c r="AL277" s="21"/>
      <c r="AM277" s="21"/>
      <c r="AN277" s="21"/>
      <c r="AO277" s="21"/>
      <c r="AP277" s="21"/>
      <c r="AQ277" s="21"/>
      <c r="AR277" s="21"/>
      <c r="AS277" s="21"/>
      <c r="AT277" s="21"/>
      <c r="AU277" s="21"/>
      <c r="AV277" s="21"/>
      <c r="AW277" s="21"/>
      <c r="AX277" s="21"/>
      <c r="AY277" s="21"/>
      <c r="AZ277" s="21"/>
      <c r="BA277" s="21"/>
      <c r="BB277" s="21"/>
      <c r="BC277" s="21"/>
      <c r="BD277" s="21"/>
      <c r="BE277" s="21"/>
      <c r="BF277" s="21"/>
      <c r="BG277" s="21"/>
      <c r="BH277" s="21"/>
      <c r="BI277" s="21"/>
      <c r="BJ277" s="21"/>
    </row>
    <row r="278" spans="29:62" ht="15" customHeight="1">
      <c r="AC278" s="21"/>
      <c r="AD278" s="21"/>
      <c r="AE278" s="21"/>
      <c r="AF278" s="21"/>
      <c r="AG278" s="21"/>
      <c r="AH278" s="21"/>
      <c r="AI278" s="21"/>
      <c r="AJ278" s="21"/>
      <c r="AK278" s="21"/>
      <c r="AL278" s="21"/>
      <c r="AM278" s="21"/>
      <c r="AN278" s="21"/>
      <c r="AO278" s="21"/>
      <c r="AP278" s="21"/>
      <c r="AQ278" s="21"/>
      <c r="AR278" s="21"/>
      <c r="AS278" s="21"/>
      <c r="AT278" s="21"/>
      <c r="AU278" s="21"/>
      <c r="AV278" s="21"/>
      <c r="AW278" s="21"/>
      <c r="AX278" s="21"/>
      <c r="AY278" s="21"/>
      <c r="AZ278" s="21"/>
      <c r="BA278" s="21"/>
      <c r="BB278" s="21"/>
      <c r="BC278" s="21"/>
      <c r="BD278" s="21"/>
      <c r="BE278" s="21"/>
      <c r="BF278" s="21"/>
      <c r="BG278" s="21"/>
      <c r="BH278" s="21"/>
      <c r="BI278" s="21"/>
      <c r="BJ278" s="21"/>
    </row>
    <row r="279" spans="29:62" ht="15" customHeight="1">
      <c r="AC279" s="21"/>
      <c r="AD279" s="21"/>
      <c r="AE279" s="21"/>
      <c r="AF279" s="21"/>
      <c r="AG279" s="21"/>
      <c r="AH279" s="21"/>
      <c r="AI279" s="21"/>
      <c r="AJ279" s="21"/>
      <c r="AK279" s="21"/>
      <c r="AL279" s="21"/>
      <c r="AM279" s="21"/>
      <c r="AN279" s="21"/>
      <c r="AO279" s="21"/>
      <c r="AP279" s="21"/>
      <c r="AQ279" s="21"/>
      <c r="AR279" s="21"/>
      <c r="AS279" s="21"/>
      <c r="AT279" s="21"/>
      <c r="AU279" s="21"/>
      <c r="AV279" s="21"/>
      <c r="AW279" s="21"/>
      <c r="AX279" s="21"/>
      <c r="AY279" s="21"/>
      <c r="AZ279" s="21"/>
      <c r="BA279" s="21"/>
      <c r="BB279" s="21"/>
      <c r="BC279" s="21"/>
      <c r="BD279" s="21"/>
      <c r="BE279" s="21"/>
      <c r="BF279" s="21"/>
      <c r="BG279" s="21"/>
      <c r="BH279" s="21"/>
      <c r="BI279" s="21"/>
      <c r="BJ279" s="21"/>
    </row>
    <row r="280" spans="29:62" ht="15" customHeight="1">
      <c r="AC280" s="21"/>
      <c r="AD280" s="21"/>
      <c r="AE280" s="21"/>
      <c r="AF280" s="21"/>
      <c r="AG280" s="21"/>
      <c r="AH280" s="21"/>
      <c r="AI280" s="21"/>
      <c r="AJ280" s="21"/>
      <c r="AK280" s="21"/>
      <c r="AL280" s="21"/>
      <c r="AM280" s="21"/>
      <c r="AN280" s="21"/>
      <c r="AO280" s="21"/>
      <c r="AP280" s="21"/>
      <c r="AQ280" s="21"/>
      <c r="AR280" s="21"/>
      <c r="AS280" s="21"/>
      <c r="AT280" s="21"/>
      <c r="AU280" s="21"/>
      <c r="AV280" s="21"/>
      <c r="AW280" s="21"/>
      <c r="AX280" s="21"/>
      <c r="AY280" s="21"/>
      <c r="AZ280" s="21"/>
      <c r="BA280" s="21"/>
      <c r="BB280" s="21"/>
      <c r="BC280" s="21"/>
      <c r="BD280" s="21"/>
      <c r="BE280" s="21"/>
      <c r="BF280" s="21"/>
      <c r="BG280" s="21"/>
      <c r="BH280" s="21"/>
      <c r="BI280" s="21"/>
      <c r="BJ280" s="21"/>
    </row>
    <row r="281" spans="29:62" ht="15" customHeight="1">
      <c r="AC281" s="21"/>
      <c r="AD281" s="21"/>
      <c r="AE281" s="21"/>
      <c r="AF281" s="21"/>
      <c r="AG281" s="21"/>
      <c r="AH281" s="21"/>
      <c r="AI281" s="21"/>
      <c r="AJ281" s="21"/>
      <c r="AK281" s="21"/>
      <c r="AL281" s="21"/>
      <c r="AM281" s="21"/>
      <c r="AN281" s="21"/>
      <c r="AO281" s="21"/>
      <c r="AP281" s="21"/>
      <c r="AQ281" s="21"/>
      <c r="AR281" s="21"/>
      <c r="AS281" s="21"/>
      <c r="AT281" s="21"/>
      <c r="AU281" s="21"/>
      <c r="AV281" s="21"/>
      <c r="AW281" s="21"/>
      <c r="AX281" s="21"/>
      <c r="AY281" s="21"/>
      <c r="AZ281" s="21"/>
      <c r="BA281" s="21"/>
      <c r="BB281" s="21"/>
      <c r="BC281" s="21"/>
      <c r="BD281" s="21"/>
      <c r="BE281" s="21"/>
      <c r="BF281" s="21"/>
      <c r="BG281" s="21"/>
      <c r="BH281" s="21"/>
      <c r="BI281" s="21"/>
      <c r="BJ281" s="21"/>
    </row>
    <row r="282" spans="29:62" ht="15" customHeight="1">
      <c r="AC282" s="21"/>
      <c r="AD282" s="21"/>
      <c r="AE282" s="21"/>
      <c r="AF282" s="21"/>
      <c r="AG282" s="21"/>
      <c r="AH282" s="21"/>
      <c r="AI282" s="21"/>
      <c r="AJ282" s="21"/>
      <c r="AK282" s="21"/>
      <c r="AL282" s="21"/>
      <c r="AM282" s="21"/>
      <c r="AN282" s="21"/>
      <c r="AO282" s="21"/>
      <c r="AP282" s="21"/>
      <c r="AQ282" s="21"/>
      <c r="AR282" s="21"/>
      <c r="AS282" s="21"/>
      <c r="AT282" s="21"/>
      <c r="AU282" s="21"/>
      <c r="AV282" s="21"/>
      <c r="AW282" s="21"/>
      <c r="AX282" s="21"/>
      <c r="AY282" s="21"/>
      <c r="AZ282" s="21"/>
      <c r="BA282" s="21"/>
      <c r="BB282" s="21"/>
      <c r="BC282" s="21"/>
      <c r="BD282" s="21"/>
      <c r="BE282" s="21"/>
      <c r="BF282" s="21"/>
      <c r="BG282" s="21"/>
      <c r="BH282" s="21"/>
      <c r="BI282" s="21"/>
      <c r="BJ282" s="21"/>
    </row>
    <row r="283" spans="29:62" ht="15" customHeight="1">
      <c r="AC283" s="21"/>
      <c r="AD283" s="21"/>
      <c r="AE283" s="21"/>
      <c r="AF283" s="21"/>
      <c r="AG283" s="21"/>
      <c r="AH283" s="21"/>
      <c r="AI283" s="21"/>
      <c r="AJ283" s="21"/>
      <c r="AK283" s="21"/>
      <c r="AL283" s="21"/>
      <c r="AM283" s="21"/>
      <c r="AN283" s="21"/>
      <c r="AO283" s="21"/>
      <c r="AP283" s="21"/>
      <c r="AQ283" s="21"/>
      <c r="AR283" s="21"/>
      <c r="AS283" s="21"/>
      <c r="AT283" s="21"/>
      <c r="AU283" s="21"/>
      <c r="AV283" s="21"/>
      <c r="AW283" s="21"/>
      <c r="AX283" s="21"/>
      <c r="AY283" s="21"/>
      <c r="AZ283" s="21"/>
      <c r="BA283" s="21"/>
      <c r="BB283" s="21"/>
      <c r="BC283" s="21"/>
      <c r="BD283" s="21"/>
      <c r="BE283" s="21"/>
      <c r="BF283" s="21"/>
      <c r="BG283" s="21"/>
      <c r="BH283" s="21"/>
      <c r="BI283" s="21"/>
      <c r="BJ283" s="21"/>
    </row>
    <row r="284" spans="29:62" ht="15" customHeight="1">
      <c r="AC284" s="21"/>
      <c r="AD284" s="21"/>
      <c r="AE284" s="21"/>
      <c r="AF284" s="21"/>
      <c r="AG284" s="21"/>
      <c r="AH284" s="21"/>
      <c r="AI284" s="21"/>
      <c r="AJ284" s="21"/>
      <c r="AK284" s="21"/>
      <c r="AL284" s="21"/>
      <c r="AM284" s="21"/>
      <c r="AN284" s="21"/>
      <c r="AO284" s="21"/>
      <c r="AP284" s="21"/>
      <c r="AQ284" s="21"/>
      <c r="AR284" s="21"/>
      <c r="AS284" s="21"/>
      <c r="AT284" s="21"/>
      <c r="AU284" s="21"/>
      <c r="AV284" s="21"/>
      <c r="AW284" s="21"/>
      <c r="AX284" s="21"/>
      <c r="AY284" s="21"/>
      <c r="AZ284" s="21"/>
      <c r="BA284" s="21"/>
      <c r="BB284" s="21"/>
      <c r="BC284" s="21"/>
      <c r="BD284" s="21"/>
      <c r="BE284" s="21"/>
      <c r="BF284" s="21"/>
      <c r="BG284" s="21"/>
      <c r="BH284" s="21"/>
      <c r="BI284" s="21"/>
      <c r="BJ284" s="21"/>
    </row>
    <row r="285" spans="29:62" ht="15" customHeight="1">
      <c r="AC285" s="21"/>
      <c r="AD285" s="21"/>
      <c r="AE285" s="21"/>
      <c r="AF285" s="21"/>
      <c r="AG285" s="21"/>
      <c r="AH285" s="21"/>
      <c r="AI285" s="21"/>
      <c r="AJ285" s="21"/>
      <c r="AK285" s="21"/>
      <c r="AL285" s="21"/>
      <c r="AM285" s="21"/>
      <c r="AN285" s="21"/>
      <c r="AO285" s="21"/>
      <c r="AP285" s="21"/>
      <c r="AQ285" s="21"/>
      <c r="AR285" s="21"/>
      <c r="AS285" s="21"/>
      <c r="AT285" s="21"/>
      <c r="AU285" s="21"/>
      <c r="AV285" s="21"/>
      <c r="AW285" s="21"/>
      <c r="AX285" s="21"/>
      <c r="AY285" s="21"/>
      <c r="AZ285" s="21"/>
      <c r="BA285" s="21"/>
      <c r="BB285" s="21"/>
      <c r="BC285" s="21"/>
      <c r="BD285" s="21"/>
      <c r="BE285" s="21"/>
      <c r="BF285" s="21"/>
      <c r="BG285" s="21"/>
      <c r="BH285" s="21"/>
      <c r="BI285" s="21"/>
      <c r="BJ285" s="21"/>
    </row>
    <row r="286" spans="29:62" ht="15" customHeight="1">
      <c r="AC286" s="21"/>
      <c r="AD286" s="21"/>
      <c r="AE286" s="21"/>
      <c r="AF286" s="21"/>
      <c r="AG286" s="21"/>
      <c r="AH286" s="21"/>
      <c r="AI286" s="21"/>
      <c r="AJ286" s="21"/>
      <c r="AK286" s="21"/>
      <c r="AL286" s="21"/>
      <c r="AM286" s="21"/>
      <c r="AN286" s="21"/>
      <c r="AO286" s="21"/>
      <c r="AP286" s="21"/>
      <c r="AQ286" s="21"/>
      <c r="AR286" s="21"/>
      <c r="AS286" s="21"/>
      <c r="AT286" s="21"/>
      <c r="AU286" s="21"/>
      <c r="AV286" s="21"/>
      <c r="AW286" s="21"/>
      <c r="AX286" s="21"/>
      <c r="AY286" s="21"/>
      <c r="AZ286" s="21"/>
      <c r="BA286" s="21"/>
      <c r="BB286" s="21"/>
      <c r="BC286" s="21"/>
      <c r="BD286" s="21"/>
      <c r="BE286" s="21"/>
      <c r="BF286" s="21"/>
      <c r="BG286" s="21"/>
      <c r="BH286" s="21"/>
      <c r="BI286" s="21"/>
      <c r="BJ286" s="21"/>
    </row>
    <row r="287" spans="29:62" ht="15" customHeight="1">
      <c r="AC287" s="21"/>
      <c r="AD287" s="21"/>
      <c r="AE287" s="21"/>
      <c r="AF287" s="21"/>
      <c r="AG287" s="21"/>
      <c r="AH287" s="21"/>
      <c r="AI287" s="21"/>
      <c r="AJ287" s="21"/>
      <c r="AK287" s="21"/>
      <c r="AL287" s="21"/>
      <c r="AM287" s="21"/>
      <c r="AN287" s="21"/>
      <c r="AO287" s="21"/>
      <c r="AP287" s="21"/>
      <c r="AQ287" s="21"/>
      <c r="AR287" s="21"/>
      <c r="AS287" s="21"/>
      <c r="AT287" s="21"/>
      <c r="AU287" s="21"/>
      <c r="AV287" s="21"/>
      <c r="AW287" s="21"/>
      <c r="AX287" s="21"/>
      <c r="AY287" s="21"/>
      <c r="AZ287" s="21"/>
      <c r="BA287" s="21"/>
      <c r="BB287" s="21"/>
      <c r="BC287" s="21"/>
      <c r="BD287" s="21"/>
      <c r="BE287" s="21"/>
      <c r="BF287" s="21"/>
      <c r="BG287" s="21"/>
      <c r="BH287" s="21"/>
      <c r="BI287" s="21"/>
      <c r="BJ287" s="21"/>
    </row>
    <row r="288" spans="29:62" ht="15" customHeight="1">
      <c r="AC288" s="21"/>
      <c r="AD288" s="21"/>
      <c r="AE288" s="21"/>
      <c r="AF288" s="21"/>
      <c r="AG288" s="21"/>
      <c r="AH288" s="21"/>
      <c r="AI288" s="21"/>
      <c r="AJ288" s="21"/>
      <c r="AK288" s="21"/>
      <c r="AL288" s="21"/>
      <c r="AM288" s="21"/>
      <c r="AN288" s="21"/>
      <c r="AO288" s="21"/>
      <c r="AP288" s="21"/>
      <c r="AQ288" s="21"/>
      <c r="AR288" s="21"/>
      <c r="AS288" s="21"/>
      <c r="AT288" s="21"/>
      <c r="AU288" s="21"/>
      <c r="AV288" s="21"/>
      <c r="AW288" s="21"/>
      <c r="AX288" s="21"/>
      <c r="AY288" s="21"/>
      <c r="AZ288" s="21"/>
      <c r="BA288" s="21"/>
      <c r="BB288" s="21"/>
      <c r="BC288" s="21"/>
      <c r="BD288" s="21"/>
      <c r="BE288" s="21"/>
      <c r="BF288" s="21"/>
      <c r="BG288" s="21"/>
      <c r="BH288" s="21"/>
      <c r="BI288" s="21"/>
      <c r="BJ288" s="21"/>
    </row>
    <row r="289" spans="29:62" ht="15" customHeight="1">
      <c r="AC289" s="21"/>
      <c r="AD289" s="21"/>
      <c r="AE289" s="21"/>
      <c r="AF289" s="21"/>
      <c r="AG289" s="21"/>
      <c r="AH289" s="21"/>
      <c r="AI289" s="21"/>
      <c r="AJ289" s="21"/>
      <c r="AK289" s="21"/>
      <c r="AL289" s="21"/>
      <c r="AM289" s="21"/>
      <c r="AN289" s="21"/>
      <c r="AO289" s="21"/>
      <c r="AP289" s="21"/>
      <c r="AQ289" s="21"/>
      <c r="AR289" s="21"/>
      <c r="AS289" s="21"/>
      <c r="AT289" s="21"/>
      <c r="AU289" s="21"/>
      <c r="AV289" s="21"/>
      <c r="AW289" s="21"/>
      <c r="AX289" s="21"/>
      <c r="AY289" s="21"/>
      <c r="AZ289" s="21"/>
      <c r="BA289" s="21"/>
      <c r="BB289" s="21"/>
      <c r="BC289" s="21"/>
      <c r="BD289" s="21"/>
      <c r="BE289" s="21"/>
      <c r="BF289" s="21"/>
      <c r="BG289" s="21"/>
      <c r="BH289" s="21"/>
      <c r="BI289" s="21"/>
      <c r="BJ289" s="21"/>
    </row>
    <row r="290" spans="29:62" ht="15" customHeight="1">
      <c r="AC290" s="21"/>
      <c r="AD290" s="21"/>
      <c r="AE290" s="21"/>
      <c r="AF290" s="21"/>
      <c r="AG290" s="21"/>
      <c r="AH290" s="21"/>
      <c r="AI290" s="21"/>
      <c r="AJ290" s="21"/>
      <c r="AK290" s="21"/>
      <c r="AL290" s="21"/>
      <c r="AM290" s="21"/>
      <c r="AN290" s="21"/>
      <c r="AO290" s="21"/>
      <c r="AP290" s="21"/>
      <c r="AQ290" s="21"/>
      <c r="AR290" s="21"/>
      <c r="AS290" s="21"/>
      <c r="AT290" s="21"/>
      <c r="AU290" s="21"/>
      <c r="AV290" s="21"/>
      <c r="AW290" s="21"/>
      <c r="AX290" s="21"/>
      <c r="AY290" s="21"/>
      <c r="AZ290" s="21"/>
      <c r="BA290" s="21"/>
      <c r="BB290" s="21"/>
      <c r="BC290" s="21"/>
      <c r="BD290" s="21"/>
      <c r="BE290" s="21"/>
      <c r="BF290" s="21"/>
      <c r="BG290" s="21"/>
      <c r="BH290" s="21"/>
      <c r="BI290" s="21"/>
      <c r="BJ290" s="21"/>
    </row>
    <row r="291" spans="29:62" ht="15" customHeight="1">
      <c r="AC291" s="21"/>
      <c r="AD291" s="21"/>
      <c r="AE291" s="21"/>
      <c r="AF291" s="21"/>
      <c r="AG291" s="21"/>
      <c r="AH291" s="21"/>
      <c r="AI291" s="21"/>
      <c r="AJ291" s="21"/>
      <c r="AK291" s="21"/>
      <c r="AL291" s="21"/>
      <c r="AM291" s="21"/>
      <c r="AN291" s="21"/>
      <c r="AO291" s="21"/>
      <c r="AP291" s="21"/>
      <c r="AQ291" s="21"/>
      <c r="AR291" s="21"/>
      <c r="AS291" s="21"/>
      <c r="AT291" s="21"/>
      <c r="AU291" s="21"/>
      <c r="AV291" s="21"/>
      <c r="AW291" s="21"/>
      <c r="AX291" s="21"/>
      <c r="AY291" s="21"/>
      <c r="AZ291" s="21"/>
      <c r="BA291" s="21"/>
      <c r="BB291" s="21"/>
      <c r="BC291" s="21"/>
      <c r="BD291" s="21"/>
      <c r="BE291" s="21"/>
      <c r="BF291" s="21"/>
      <c r="BG291" s="21"/>
      <c r="BH291" s="21"/>
      <c r="BI291" s="21"/>
      <c r="BJ291" s="21"/>
    </row>
    <row r="292" spans="29:62" ht="15" customHeight="1">
      <c r="AC292" s="21"/>
      <c r="AD292" s="21"/>
      <c r="AE292" s="21"/>
      <c r="AF292" s="21"/>
      <c r="AG292" s="21"/>
      <c r="AH292" s="21"/>
      <c r="AI292" s="21"/>
      <c r="AJ292" s="21"/>
      <c r="AK292" s="21"/>
      <c r="AL292" s="21"/>
      <c r="AM292" s="21"/>
      <c r="AN292" s="21"/>
      <c r="AO292" s="21"/>
      <c r="AP292" s="21"/>
      <c r="AQ292" s="21"/>
      <c r="AR292" s="21"/>
      <c r="AS292" s="21"/>
      <c r="AT292" s="21"/>
      <c r="AU292" s="21"/>
      <c r="AV292" s="21"/>
      <c r="AW292" s="21"/>
      <c r="AX292" s="21"/>
      <c r="AY292" s="21"/>
      <c r="AZ292" s="21"/>
      <c r="BA292" s="21"/>
      <c r="BB292" s="21"/>
      <c r="BC292" s="21"/>
      <c r="BD292" s="21"/>
      <c r="BE292" s="21"/>
      <c r="BF292" s="21"/>
      <c r="BG292" s="21"/>
      <c r="BH292" s="21"/>
      <c r="BI292" s="21"/>
      <c r="BJ292" s="21"/>
    </row>
    <row r="293" spans="29:62" ht="15" customHeight="1">
      <c r="AC293" s="21"/>
      <c r="AD293" s="21"/>
      <c r="AE293" s="21"/>
      <c r="AF293" s="21"/>
      <c r="AG293" s="21"/>
      <c r="AH293" s="21"/>
      <c r="AI293" s="21"/>
      <c r="AJ293" s="21"/>
      <c r="AK293" s="21"/>
      <c r="AL293" s="21"/>
      <c r="AM293" s="21"/>
      <c r="AN293" s="21"/>
      <c r="AO293" s="21"/>
      <c r="AP293" s="21"/>
      <c r="AQ293" s="21"/>
      <c r="AR293" s="21"/>
      <c r="AS293" s="21"/>
      <c r="AT293" s="21"/>
      <c r="AU293" s="21"/>
      <c r="AV293" s="21"/>
      <c r="AW293" s="21"/>
      <c r="AX293" s="21"/>
      <c r="AY293" s="21"/>
      <c r="AZ293" s="21"/>
      <c r="BA293" s="21"/>
      <c r="BB293" s="21"/>
      <c r="BC293" s="21"/>
      <c r="BD293" s="21"/>
      <c r="BE293" s="21"/>
      <c r="BF293" s="21"/>
      <c r="BG293" s="21"/>
      <c r="BH293" s="21"/>
      <c r="BI293" s="21"/>
      <c r="BJ293" s="21"/>
    </row>
    <row r="294" spans="29:62" ht="15" customHeight="1">
      <c r="AC294" s="21"/>
      <c r="AD294" s="21"/>
      <c r="AE294" s="21"/>
      <c r="AF294" s="21"/>
      <c r="AG294" s="21"/>
      <c r="AH294" s="21"/>
      <c r="AI294" s="21"/>
      <c r="AJ294" s="21"/>
      <c r="AK294" s="21"/>
      <c r="AL294" s="21"/>
      <c r="AM294" s="21"/>
      <c r="AN294" s="21"/>
      <c r="AO294" s="21"/>
      <c r="AP294" s="21"/>
      <c r="AQ294" s="21"/>
      <c r="AR294" s="21"/>
      <c r="AS294" s="21"/>
      <c r="AT294" s="21"/>
      <c r="AU294" s="21"/>
      <c r="AV294" s="21"/>
      <c r="AW294" s="21"/>
      <c r="AX294" s="21"/>
      <c r="AY294" s="21"/>
      <c r="AZ294" s="21"/>
      <c r="BA294" s="21"/>
      <c r="BB294" s="21"/>
      <c r="BC294" s="21"/>
      <c r="BD294" s="21"/>
      <c r="BE294" s="21"/>
      <c r="BF294" s="21"/>
      <c r="BG294" s="21"/>
      <c r="BH294" s="21"/>
      <c r="BI294" s="21"/>
      <c r="BJ294" s="21"/>
    </row>
    <row r="295" spans="29:62" ht="15" customHeight="1">
      <c r="AC295" s="21"/>
      <c r="AD295" s="21"/>
      <c r="AE295" s="21"/>
      <c r="AF295" s="21"/>
      <c r="AG295" s="21"/>
      <c r="AH295" s="21"/>
      <c r="AI295" s="21"/>
      <c r="AJ295" s="21"/>
      <c r="AK295" s="21"/>
      <c r="AL295" s="21"/>
      <c r="AM295" s="21"/>
      <c r="AN295" s="21"/>
      <c r="AO295" s="21"/>
      <c r="AP295" s="21"/>
      <c r="AQ295" s="21"/>
      <c r="AR295" s="21"/>
      <c r="AS295" s="21"/>
      <c r="AT295" s="21"/>
      <c r="AU295" s="21"/>
      <c r="AV295" s="21"/>
      <c r="AW295" s="21"/>
      <c r="AX295" s="21"/>
      <c r="AY295" s="21"/>
      <c r="AZ295" s="21"/>
      <c r="BA295" s="21"/>
      <c r="BB295" s="21"/>
      <c r="BC295" s="21"/>
      <c r="BD295" s="21"/>
      <c r="BE295" s="21"/>
      <c r="BF295" s="21"/>
      <c r="BG295" s="21"/>
      <c r="BH295" s="21"/>
      <c r="BI295" s="21"/>
      <c r="BJ295" s="21"/>
    </row>
    <row r="296" spans="29:62" ht="15" customHeight="1">
      <c r="AC296" s="21"/>
      <c r="AD296" s="21"/>
      <c r="AE296" s="21"/>
      <c r="AF296" s="21"/>
      <c r="AG296" s="21"/>
      <c r="AH296" s="21"/>
      <c r="AI296" s="21"/>
      <c r="AJ296" s="21"/>
      <c r="AK296" s="21"/>
      <c r="AL296" s="21"/>
      <c r="AM296" s="21"/>
      <c r="AN296" s="21"/>
      <c r="AO296" s="21"/>
      <c r="AP296" s="21"/>
      <c r="AQ296" s="21"/>
      <c r="AR296" s="21"/>
      <c r="AS296" s="21"/>
      <c r="AT296" s="21"/>
      <c r="AU296" s="21"/>
      <c r="AV296" s="21"/>
      <c r="AW296" s="21"/>
      <c r="AX296" s="21"/>
      <c r="AY296" s="21"/>
      <c r="AZ296" s="21"/>
      <c r="BA296" s="21"/>
      <c r="BB296" s="21"/>
      <c r="BC296" s="21"/>
      <c r="BD296" s="21"/>
      <c r="BE296" s="21"/>
      <c r="BF296" s="21"/>
      <c r="BG296" s="21"/>
      <c r="BH296" s="21"/>
      <c r="BI296" s="21"/>
      <c r="BJ296" s="21"/>
    </row>
    <row r="297" spans="29:62" ht="15" customHeight="1">
      <c r="AC297" s="21"/>
      <c r="AD297" s="21"/>
      <c r="AE297" s="21"/>
      <c r="AF297" s="21"/>
      <c r="AG297" s="21"/>
      <c r="AH297" s="21"/>
      <c r="AI297" s="21"/>
      <c r="AJ297" s="21"/>
      <c r="AK297" s="21"/>
      <c r="AL297" s="21"/>
      <c r="AM297" s="21"/>
      <c r="AN297" s="21"/>
      <c r="AO297" s="21"/>
      <c r="AP297" s="21"/>
      <c r="AQ297" s="21"/>
      <c r="AR297" s="21"/>
      <c r="AS297" s="21"/>
      <c r="AT297" s="21"/>
      <c r="AU297" s="21"/>
      <c r="AV297" s="21"/>
      <c r="AW297" s="21"/>
      <c r="AX297" s="21"/>
      <c r="AY297" s="21"/>
      <c r="AZ297" s="21"/>
      <c r="BA297" s="21"/>
      <c r="BB297" s="21"/>
      <c r="BC297" s="21"/>
      <c r="BD297" s="21"/>
      <c r="BE297" s="21"/>
      <c r="BF297" s="21"/>
      <c r="BG297" s="21"/>
      <c r="BH297" s="21"/>
      <c r="BI297" s="21"/>
      <c r="BJ297" s="21"/>
    </row>
    <row r="298" spans="29:62" ht="15" customHeight="1">
      <c r="AC298" s="21"/>
      <c r="AD298" s="21"/>
      <c r="AE298" s="21"/>
      <c r="AF298" s="21"/>
      <c r="AG298" s="21"/>
      <c r="AH298" s="21"/>
      <c r="AI298" s="21"/>
      <c r="AJ298" s="21"/>
      <c r="AK298" s="21"/>
      <c r="AL298" s="21"/>
      <c r="AM298" s="21"/>
      <c r="AN298" s="21"/>
      <c r="AO298" s="21"/>
      <c r="AP298" s="21"/>
      <c r="AQ298" s="21"/>
      <c r="AR298" s="21"/>
      <c r="AS298" s="21"/>
      <c r="AT298" s="21"/>
      <c r="AU298" s="21"/>
      <c r="AV298" s="21"/>
      <c r="AW298" s="21"/>
      <c r="AX298" s="21"/>
      <c r="AY298" s="21"/>
      <c r="AZ298" s="21"/>
      <c r="BA298" s="21"/>
      <c r="BB298" s="21"/>
      <c r="BC298" s="21"/>
      <c r="BD298" s="21"/>
      <c r="BE298" s="21"/>
      <c r="BF298" s="21"/>
      <c r="BG298" s="21"/>
      <c r="BH298" s="21"/>
      <c r="BI298" s="21"/>
      <c r="BJ298" s="21"/>
    </row>
    <row r="299" spans="29:62" ht="15" customHeight="1">
      <c r="AC299" s="21"/>
      <c r="AD299" s="21"/>
      <c r="AE299" s="21"/>
      <c r="AF299" s="21"/>
      <c r="AG299" s="21"/>
      <c r="AH299" s="21"/>
      <c r="AI299" s="21"/>
      <c r="AJ299" s="21"/>
      <c r="AK299" s="21"/>
      <c r="AL299" s="21"/>
      <c r="AM299" s="21"/>
      <c r="AN299" s="21"/>
      <c r="AO299" s="21"/>
      <c r="AP299" s="21"/>
      <c r="AQ299" s="21"/>
      <c r="AR299" s="21"/>
      <c r="AS299" s="21"/>
      <c r="AT299" s="21"/>
      <c r="AU299" s="21"/>
      <c r="AV299" s="21"/>
      <c r="AW299" s="21"/>
      <c r="AX299" s="21"/>
      <c r="AY299" s="21"/>
      <c r="AZ299" s="21"/>
      <c r="BA299" s="21"/>
      <c r="BB299" s="21"/>
      <c r="BC299" s="21"/>
      <c r="BD299" s="21"/>
      <c r="BE299" s="21"/>
      <c r="BF299" s="21"/>
      <c r="BG299" s="21"/>
      <c r="BH299" s="21"/>
      <c r="BI299" s="21"/>
      <c r="BJ299" s="21"/>
    </row>
    <row r="300" spans="29:62" ht="15" customHeight="1">
      <c r="AC300" s="21"/>
      <c r="AD300" s="21"/>
      <c r="AE300" s="21"/>
      <c r="AF300" s="21"/>
      <c r="AG300" s="21"/>
      <c r="AH300" s="21"/>
      <c r="AI300" s="21"/>
      <c r="AJ300" s="21"/>
      <c r="AK300" s="21"/>
      <c r="AL300" s="21"/>
      <c r="AM300" s="21"/>
      <c r="AN300" s="21"/>
      <c r="AO300" s="21"/>
      <c r="AP300" s="21"/>
      <c r="AQ300" s="21"/>
      <c r="AR300" s="21"/>
      <c r="AS300" s="21"/>
      <c r="AT300" s="21"/>
      <c r="AU300" s="21"/>
      <c r="AV300" s="21"/>
      <c r="AW300" s="21"/>
      <c r="AX300" s="21"/>
      <c r="AY300" s="21"/>
      <c r="AZ300" s="21"/>
      <c r="BA300" s="21"/>
      <c r="BB300" s="21"/>
      <c r="BC300" s="21"/>
      <c r="BD300" s="21"/>
      <c r="BE300" s="21"/>
      <c r="BF300" s="21"/>
      <c r="BG300" s="21"/>
      <c r="BH300" s="21"/>
      <c r="BI300" s="21"/>
      <c r="BJ300" s="21"/>
    </row>
    <row r="301" spans="29:62" ht="15" customHeight="1">
      <c r="AC301" s="21"/>
      <c r="AD301" s="21"/>
      <c r="AE301" s="21"/>
      <c r="AF301" s="21"/>
      <c r="AG301" s="21"/>
      <c r="AH301" s="21"/>
      <c r="AI301" s="21"/>
      <c r="AJ301" s="21"/>
      <c r="AK301" s="21"/>
      <c r="AL301" s="21"/>
      <c r="AM301" s="21"/>
      <c r="AN301" s="21"/>
      <c r="AO301" s="21"/>
      <c r="AP301" s="21"/>
      <c r="AQ301" s="21"/>
      <c r="AR301" s="21"/>
      <c r="AS301" s="21"/>
      <c r="AT301" s="21"/>
      <c r="AU301" s="21"/>
      <c r="AV301" s="21"/>
      <c r="AW301" s="21"/>
      <c r="AX301" s="21"/>
      <c r="AY301" s="21"/>
      <c r="AZ301" s="21"/>
      <c r="BA301" s="21"/>
      <c r="BB301" s="21"/>
      <c r="BC301" s="21"/>
      <c r="BD301" s="21"/>
      <c r="BE301" s="21"/>
      <c r="BF301" s="21"/>
      <c r="BG301" s="21"/>
      <c r="BH301" s="21"/>
      <c r="BI301" s="21"/>
      <c r="BJ301" s="21"/>
    </row>
    <row r="302" spans="29:62" ht="15" customHeight="1">
      <c r="AC302" s="21"/>
      <c r="AD302" s="21"/>
      <c r="AE302" s="21"/>
      <c r="AF302" s="21"/>
      <c r="AG302" s="21"/>
      <c r="AH302" s="21"/>
      <c r="AI302" s="21"/>
      <c r="AJ302" s="21"/>
      <c r="AK302" s="21"/>
      <c r="AL302" s="21"/>
      <c r="AM302" s="21"/>
      <c r="AN302" s="21"/>
      <c r="AO302" s="21"/>
      <c r="AP302" s="21"/>
      <c r="AQ302" s="21"/>
      <c r="AR302" s="21"/>
      <c r="AS302" s="21"/>
      <c r="AT302" s="21"/>
      <c r="AU302" s="21"/>
      <c r="AV302" s="21"/>
      <c r="AW302" s="21"/>
      <c r="AX302" s="21"/>
      <c r="AY302" s="21"/>
      <c r="AZ302" s="21"/>
      <c r="BA302" s="21"/>
      <c r="BB302" s="21"/>
      <c r="BC302" s="21"/>
      <c r="BD302" s="21"/>
      <c r="BE302" s="21"/>
      <c r="BF302" s="21"/>
      <c r="BG302" s="21"/>
      <c r="BH302" s="21"/>
      <c r="BI302" s="21"/>
      <c r="BJ302" s="21"/>
    </row>
    <row r="303" spans="29:62" ht="15" customHeight="1">
      <c r="AC303" s="21"/>
      <c r="AD303" s="21"/>
      <c r="AE303" s="21"/>
      <c r="AF303" s="21"/>
      <c r="AG303" s="21"/>
      <c r="AH303" s="21"/>
      <c r="AI303" s="21"/>
      <c r="AJ303" s="21"/>
      <c r="AK303" s="21"/>
      <c r="AL303" s="21"/>
      <c r="AM303" s="21"/>
      <c r="AN303" s="21"/>
      <c r="AO303" s="21"/>
      <c r="AP303" s="21"/>
      <c r="AQ303" s="21"/>
      <c r="AR303" s="21"/>
      <c r="AS303" s="21"/>
      <c r="AT303" s="21"/>
      <c r="AU303" s="21"/>
      <c r="AV303" s="21"/>
      <c r="AW303" s="21"/>
      <c r="AX303" s="21"/>
      <c r="AY303" s="21"/>
      <c r="AZ303" s="21"/>
      <c r="BA303" s="21"/>
      <c r="BB303" s="21"/>
      <c r="BC303" s="21"/>
      <c r="BD303" s="21"/>
      <c r="BE303" s="21"/>
      <c r="BF303" s="21"/>
      <c r="BG303" s="21"/>
      <c r="BH303" s="21"/>
      <c r="BI303" s="21"/>
      <c r="BJ303" s="21"/>
    </row>
    <row r="304" spans="29:62" ht="15" customHeight="1">
      <c r="AC304" s="21"/>
      <c r="AD304" s="21"/>
      <c r="AE304" s="21"/>
      <c r="AF304" s="21"/>
      <c r="AG304" s="21"/>
      <c r="AH304" s="21"/>
      <c r="AI304" s="21"/>
      <c r="AJ304" s="21"/>
      <c r="AK304" s="21"/>
      <c r="AL304" s="21"/>
      <c r="AM304" s="21"/>
      <c r="AN304" s="21"/>
      <c r="AO304" s="21"/>
      <c r="AP304" s="21"/>
      <c r="AQ304" s="21"/>
      <c r="AR304" s="21"/>
      <c r="AS304" s="21"/>
      <c r="AT304" s="21"/>
      <c r="AU304" s="21"/>
      <c r="AV304" s="21"/>
      <c r="AW304" s="21"/>
      <c r="AX304" s="21"/>
      <c r="AY304" s="21"/>
      <c r="AZ304" s="21"/>
      <c r="BA304" s="21"/>
      <c r="BB304" s="21"/>
      <c r="BC304" s="21"/>
      <c r="BD304" s="21"/>
      <c r="BE304" s="21"/>
      <c r="BF304" s="21"/>
      <c r="BG304" s="21"/>
      <c r="BH304" s="21"/>
      <c r="BI304" s="21"/>
      <c r="BJ304" s="21"/>
    </row>
    <row r="305" spans="29:62" ht="15" customHeight="1">
      <c r="AC305" s="21"/>
      <c r="AD305" s="21"/>
      <c r="AE305" s="21"/>
      <c r="AF305" s="21"/>
      <c r="AG305" s="21"/>
      <c r="AH305" s="21"/>
      <c r="AI305" s="21"/>
      <c r="AJ305" s="21"/>
      <c r="AK305" s="21"/>
      <c r="AL305" s="21"/>
      <c r="AM305" s="21"/>
      <c r="AN305" s="21"/>
      <c r="AO305" s="21"/>
      <c r="AP305" s="21"/>
      <c r="AQ305" s="21"/>
      <c r="AR305" s="21"/>
      <c r="AS305" s="21"/>
      <c r="AT305" s="21"/>
      <c r="AU305" s="21"/>
      <c r="AV305" s="21"/>
      <c r="AW305" s="21"/>
      <c r="AX305" s="21"/>
      <c r="AY305" s="21"/>
      <c r="AZ305" s="21"/>
      <c r="BA305" s="21"/>
      <c r="BB305" s="21"/>
      <c r="BC305" s="21"/>
      <c r="BD305" s="21"/>
      <c r="BE305" s="21"/>
      <c r="BF305" s="21"/>
      <c r="BG305" s="21"/>
      <c r="BH305" s="21"/>
      <c r="BI305" s="21"/>
      <c r="BJ305" s="21"/>
    </row>
    <row r="306" spans="29:62" ht="15" customHeight="1">
      <c r="AC306" s="21"/>
      <c r="AD306" s="21"/>
      <c r="AE306" s="21"/>
      <c r="AF306" s="21"/>
      <c r="AG306" s="21"/>
      <c r="AH306" s="21"/>
      <c r="AI306" s="21"/>
      <c r="AJ306" s="21"/>
      <c r="AK306" s="21"/>
      <c r="AL306" s="21"/>
      <c r="AM306" s="21"/>
      <c r="AN306" s="21"/>
      <c r="AO306" s="21"/>
      <c r="AP306" s="21"/>
      <c r="AQ306" s="21"/>
      <c r="AR306" s="21"/>
      <c r="AS306" s="21"/>
      <c r="AT306" s="21"/>
      <c r="AU306" s="21"/>
      <c r="AV306" s="21"/>
      <c r="AW306" s="21"/>
      <c r="AX306" s="21"/>
      <c r="AY306" s="21"/>
      <c r="AZ306" s="21"/>
      <c r="BA306" s="21"/>
      <c r="BB306" s="21"/>
      <c r="BC306" s="21"/>
      <c r="BD306" s="21"/>
      <c r="BE306" s="21"/>
      <c r="BF306" s="21"/>
      <c r="BG306" s="21"/>
      <c r="BH306" s="21"/>
      <c r="BI306" s="21"/>
      <c r="BJ306" s="21"/>
    </row>
    <row r="307" spans="29:62" ht="15" customHeight="1">
      <c r="AC307" s="21"/>
      <c r="AD307" s="21"/>
      <c r="AE307" s="21"/>
      <c r="AF307" s="21"/>
      <c r="AG307" s="21"/>
      <c r="AH307" s="21"/>
      <c r="AI307" s="21"/>
      <c r="AJ307" s="21"/>
      <c r="AK307" s="21"/>
      <c r="AL307" s="21"/>
      <c r="AM307" s="21"/>
      <c r="AN307" s="21"/>
      <c r="AO307" s="21"/>
      <c r="AP307" s="21"/>
      <c r="AQ307" s="21"/>
      <c r="AR307" s="21"/>
      <c r="AS307" s="21"/>
      <c r="AT307" s="21"/>
      <c r="AU307" s="21"/>
      <c r="AV307" s="21"/>
      <c r="AW307" s="21"/>
      <c r="AX307" s="21"/>
      <c r="AY307" s="21"/>
      <c r="AZ307" s="21"/>
      <c r="BA307" s="21"/>
      <c r="BB307" s="21"/>
      <c r="BC307" s="21"/>
      <c r="BD307" s="21"/>
      <c r="BE307" s="21"/>
      <c r="BF307" s="21"/>
      <c r="BG307" s="21"/>
      <c r="BH307" s="21"/>
      <c r="BI307" s="21"/>
      <c r="BJ307" s="21"/>
    </row>
    <row r="308" spans="29:62" ht="15" customHeight="1">
      <c r="AC308" s="21"/>
      <c r="AD308" s="21"/>
      <c r="AE308" s="21"/>
      <c r="AF308" s="21"/>
      <c r="AG308" s="21"/>
      <c r="AH308" s="21"/>
      <c r="AI308" s="21"/>
      <c r="AJ308" s="21"/>
      <c r="AK308" s="21"/>
      <c r="AL308" s="21"/>
      <c r="AM308" s="21"/>
      <c r="AN308" s="21"/>
      <c r="AO308" s="21"/>
      <c r="AP308" s="21"/>
      <c r="AQ308" s="21"/>
      <c r="AR308" s="21"/>
      <c r="AS308" s="21"/>
      <c r="AT308" s="21"/>
      <c r="AU308" s="21"/>
      <c r="AV308" s="21"/>
      <c r="AW308" s="21"/>
      <c r="AX308" s="21"/>
      <c r="AY308" s="21"/>
      <c r="AZ308" s="21"/>
      <c r="BA308" s="21"/>
      <c r="BB308" s="21"/>
      <c r="BC308" s="21"/>
      <c r="BD308" s="21"/>
      <c r="BE308" s="21"/>
      <c r="BF308" s="21"/>
      <c r="BG308" s="21"/>
      <c r="BH308" s="21"/>
      <c r="BI308" s="21"/>
      <c r="BJ308" s="21"/>
    </row>
    <row r="309" spans="29:62" ht="15" customHeight="1">
      <c r="AC309" s="21"/>
      <c r="AD309" s="21"/>
      <c r="AE309" s="21"/>
      <c r="AF309" s="21"/>
      <c r="AG309" s="21"/>
      <c r="AH309" s="21"/>
      <c r="AI309" s="21"/>
      <c r="AJ309" s="21"/>
      <c r="AK309" s="21"/>
      <c r="AL309" s="21"/>
      <c r="AM309" s="21"/>
      <c r="AN309" s="21"/>
      <c r="AO309" s="21"/>
      <c r="AP309" s="21"/>
      <c r="AQ309" s="21"/>
      <c r="AR309" s="21"/>
      <c r="AS309" s="21"/>
      <c r="AT309" s="21"/>
      <c r="AU309" s="21"/>
      <c r="AV309" s="21"/>
      <c r="AW309" s="21"/>
      <c r="AX309" s="21"/>
      <c r="AY309" s="21"/>
      <c r="AZ309" s="21"/>
      <c r="BA309" s="21"/>
      <c r="BB309" s="21"/>
      <c r="BC309" s="21"/>
      <c r="BD309" s="21"/>
      <c r="BE309" s="21"/>
      <c r="BF309" s="21"/>
      <c r="BG309" s="21"/>
      <c r="BH309" s="21"/>
      <c r="BI309" s="21"/>
      <c r="BJ309" s="21"/>
    </row>
    <row r="310" spans="29:62" ht="15" customHeight="1">
      <c r="AC310" s="21"/>
      <c r="AD310" s="21"/>
      <c r="AE310" s="21"/>
      <c r="AF310" s="21"/>
      <c r="AG310" s="21"/>
      <c r="AH310" s="21"/>
      <c r="AI310" s="21"/>
      <c r="AJ310" s="21"/>
      <c r="AK310" s="21"/>
      <c r="AL310" s="21"/>
      <c r="AM310" s="21"/>
      <c r="AN310" s="21"/>
      <c r="AO310" s="21"/>
      <c r="AP310" s="21"/>
      <c r="AQ310" s="21"/>
      <c r="AR310" s="21"/>
      <c r="AS310" s="21"/>
      <c r="AT310" s="21"/>
      <c r="AU310" s="21"/>
      <c r="AV310" s="21"/>
      <c r="AW310" s="21"/>
      <c r="AX310" s="21"/>
      <c r="AY310" s="21"/>
      <c r="AZ310" s="21"/>
      <c r="BA310" s="21"/>
      <c r="BB310" s="21"/>
      <c r="BC310" s="21"/>
      <c r="BD310" s="21"/>
      <c r="BE310" s="21"/>
      <c r="BF310" s="21"/>
      <c r="BG310" s="21"/>
      <c r="BH310" s="21"/>
      <c r="BI310" s="21"/>
      <c r="BJ310" s="21"/>
    </row>
    <row r="311" spans="29:62" ht="15" customHeight="1">
      <c r="AC311" s="21"/>
      <c r="AD311" s="21"/>
      <c r="AE311" s="21"/>
      <c r="AF311" s="21"/>
      <c r="AG311" s="21"/>
      <c r="AH311" s="21"/>
      <c r="AI311" s="21"/>
      <c r="AJ311" s="21"/>
      <c r="AK311" s="21"/>
      <c r="AL311" s="21"/>
      <c r="AM311" s="21"/>
      <c r="AN311" s="21"/>
      <c r="AO311" s="21"/>
      <c r="AP311" s="21"/>
      <c r="AQ311" s="21"/>
      <c r="AR311" s="21"/>
      <c r="AS311" s="21"/>
      <c r="AT311" s="21"/>
      <c r="AU311" s="21"/>
      <c r="AV311" s="21"/>
      <c r="AW311" s="21"/>
      <c r="AX311" s="21"/>
      <c r="AY311" s="21"/>
      <c r="AZ311" s="21"/>
      <c r="BA311" s="21"/>
      <c r="BB311" s="21"/>
      <c r="BC311" s="21"/>
      <c r="BD311" s="21"/>
      <c r="BE311" s="21"/>
      <c r="BF311" s="21"/>
      <c r="BG311" s="21"/>
      <c r="BH311" s="21"/>
      <c r="BI311" s="21"/>
      <c r="BJ311" s="21"/>
    </row>
    <row r="312" spans="29:62" ht="15" customHeight="1">
      <c r="AC312" s="21"/>
      <c r="AD312" s="21"/>
      <c r="AE312" s="21"/>
      <c r="AF312" s="21"/>
      <c r="AG312" s="21"/>
      <c r="AH312" s="21"/>
      <c r="AI312" s="21"/>
      <c r="AJ312" s="21"/>
      <c r="AK312" s="21"/>
      <c r="AL312" s="21"/>
      <c r="AM312" s="21"/>
      <c r="AN312" s="21"/>
      <c r="AO312" s="21"/>
      <c r="AP312" s="21"/>
      <c r="AQ312" s="21"/>
      <c r="AR312" s="21"/>
      <c r="AS312" s="21"/>
      <c r="AT312" s="21"/>
      <c r="AU312" s="21"/>
      <c r="AV312" s="21"/>
      <c r="AW312" s="21"/>
      <c r="AX312" s="21"/>
      <c r="AY312" s="21"/>
      <c r="AZ312" s="21"/>
      <c r="BA312" s="21"/>
      <c r="BB312" s="21"/>
      <c r="BC312" s="21"/>
      <c r="BD312" s="21"/>
      <c r="BE312" s="21"/>
      <c r="BF312" s="21"/>
      <c r="BG312" s="21"/>
      <c r="BH312" s="21"/>
      <c r="BI312" s="21"/>
      <c r="BJ312" s="21"/>
    </row>
    <row r="313" spans="29:62" ht="15" customHeight="1">
      <c r="AC313" s="21"/>
      <c r="AD313" s="21"/>
      <c r="AE313" s="21"/>
      <c r="AF313" s="21"/>
      <c r="AG313" s="21"/>
      <c r="AH313" s="21"/>
      <c r="AI313" s="21"/>
      <c r="AJ313" s="21"/>
      <c r="AK313" s="21"/>
      <c r="AL313" s="21"/>
      <c r="AM313" s="21"/>
      <c r="AN313" s="21"/>
      <c r="AO313" s="21"/>
      <c r="AP313" s="21"/>
      <c r="AQ313" s="21"/>
      <c r="AR313" s="21"/>
      <c r="AS313" s="21"/>
      <c r="AT313" s="21"/>
      <c r="AU313" s="21"/>
      <c r="AV313" s="21"/>
      <c r="AW313" s="21"/>
      <c r="AX313" s="21"/>
      <c r="AY313" s="21"/>
      <c r="AZ313" s="21"/>
      <c r="BA313" s="21"/>
      <c r="BB313" s="21"/>
      <c r="BC313" s="21"/>
      <c r="BD313" s="21"/>
      <c r="BE313" s="21"/>
      <c r="BF313" s="21"/>
      <c r="BG313" s="21"/>
      <c r="BH313" s="21"/>
      <c r="BI313" s="21"/>
      <c r="BJ313" s="21"/>
    </row>
    <row r="314" spans="29:62" ht="15" customHeight="1">
      <c r="AC314" s="21"/>
      <c r="AD314" s="21"/>
      <c r="AE314" s="21"/>
      <c r="AF314" s="21"/>
      <c r="AG314" s="21"/>
      <c r="AH314" s="21"/>
      <c r="AI314" s="21"/>
      <c r="AJ314" s="21"/>
      <c r="AK314" s="21"/>
      <c r="AL314" s="21"/>
      <c r="AM314" s="21"/>
      <c r="AN314" s="21"/>
      <c r="AO314" s="21"/>
      <c r="AP314" s="21"/>
      <c r="AQ314" s="21"/>
      <c r="AR314" s="21"/>
      <c r="AS314" s="21"/>
      <c r="AT314" s="21"/>
      <c r="AU314" s="21"/>
      <c r="AV314" s="21"/>
      <c r="AW314" s="21"/>
      <c r="AX314" s="21"/>
      <c r="AY314" s="21"/>
      <c r="AZ314" s="21"/>
      <c r="BA314" s="21"/>
      <c r="BB314" s="21"/>
      <c r="BC314" s="21"/>
      <c r="BD314" s="21"/>
      <c r="BE314" s="21"/>
      <c r="BF314" s="21"/>
      <c r="BG314" s="21"/>
      <c r="BH314" s="21"/>
      <c r="BI314" s="21"/>
      <c r="BJ314" s="21"/>
    </row>
    <row r="315" spans="29:62" ht="15" customHeight="1">
      <c r="AC315" s="21"/>
      <c r="AD315" s="21"/>
      <c r="AE315" s="21"/>
      <c r="AF315" s="21"/>
      <c r="AG315" s="21"/>
      <c r="AH315" s="21"/>
      <c r="AI315" s="21"/>
      <c r="AJ315" s="21"/>
      <c r="AK315" s="21"/>
      <c r="AL315" s="21"/>
      <c r="AM315" s="21"/>
      <c r="AN315" s="21"/>
      <c r="AO315" s="21"/>
      <c r="AP315" s="21"/>
      <c r="AQ315" s="21"/>
      <c r="AR315" s="21"/>
      <c r="AS315" s="21"/>
      <c r="AT315" s="21"/>
      <c r="AU315" s="21"/>
      <c r="AV315" s="21"/>
      <c r="AW315" s="21"/>
      <c r="AX315" s="21"/>
      <c r="AY315" s="21"/>
      <c r="AZ315" s="21"/>
      <c r="BA315" s="21"/>
      <c r="BB315" s="21"/>
      <c r="BC315" s="21"/>
      <c r="BD315" s="21"/>
      <c r="BE315" s="21"/>
      <c r="BF315" s="21"/>
      <c r="BG315" s="21"/>
      <c r="BH315" s="21"/>
      <c r="BI315" s="21"/>
      <c r="BJ315" s="21"/>
    </row>
    <row r="316" spans="29:62" ht="15" customHeight="1">
      <c r="AC316" s="21"/>
      <c r="AD316" s="21"/>
      <c r="AE316" s="21"/>
      <c r="AF316" s="21"/>
      <c r="AG316" s="21"/>
      <c r="AH316" s="21"/>
      <c r="AI316" s="21"/>
      <c r="AJ316" s="21"/>
      <c r="AK316" s="21"/>
      <c r="AL316" s="21"/>
      <c r="AM316" s="21"/>
      <c r="AN316" s="21"/>
      <c r="AO316" s="21"/>
      <c r="AP316" s="21"/>
      <c r="AQ316" s="21"/>
      <c r="AR316" s="21"/>
      <c r="AS316" s="21"/>
      <c r="AT316" s="21"/>
      <c r="AU316" s="21"/>
      <c r="AV316" s="21"/>
      <c r="AW316" s="21"/>
      <c r="AX316" s="21"/>
      <c r="AY316" s="21"/>
      <c r="AZ316" s="21"/>
      <c r="BA316" s="21"/>
      <c r="BB316" s="21"/>
      <c r="BC316" s="21"/>
      <c r="BD316" s="21"/>
      <c r="BE316" s="21"/>
      <c r="BF316" s="21"/>
      <c r="BG316" s="21"/>
      <c r="BH316" s="21"/>
      <c r="BI316" s="21"/>
      <c r="BJ316" s="21"/>
    </row>
    <row r="317" spans="29:62" ht="15" customHeight="1">
      <c r="AC317" s="21"/>
      <c r="AD317" s="21"/>
      <c r="AE317" s="21"/>
      <c r="AF317" s="21"/>
      <c r="AG317" s="21"/>
      <c r="AH317" s="21"/>
      <c r="AI317" s="21"/>
      <c r="AJ317" s="21"/>
      <c r="AK317" s="21"/>
      <c r="AL317" s="21"/>
      <c r="AM317" s="21"/>
      <c r="AN317" s="21"/>
      <c r="AO317" s="21"/>
      <c r="AP317" s="21"/>
      <c r="AQ317" s="21"/>
      <c r="AR317" s="21"/>
      <c r="AS317" s="21"/>
      <c r="AT317" s="21"/>
      <c r="AU317" s="21"/>
      <c r="AV317" s="21"/>
      <c r="AW317" s="21"/>
      <c r="AX317" s="21"/>
      <c r="AY317" s="21"/>
      <c r="AZ317" s="21"/>
      <c r="BA317" s="21"/>
      <c r="BB317" s="21"/>
      <c r="BC317" s="21"/>
      <c r="BD317" s="21"/>
      <c r="BE317" s="21"/>
      <c r="BF317" s="21"/>
      <c r="BG317" s="21"/>
      <c r="BH317" s="21"/>
      <c r="BI317" s="21"/>
      <c r="BJ317" s="21"/>
    </row>
    <row r="318" spans="29:62" ht="15" customHeight="1">
      <c r="AC318" s="21"/>
      <c r="AD318" s="21"/>
      <c r="AE318" s="21"/>
      <c r="AF318" s="21"/>
      <c r="AG318" s="21"/>
      <c r="AH318" s="21"/>
      <c r="AI318" s="21"/>
      <c r="AJ318" s="21"/>
      <c r="AK318" s="21"/>
      <c r="AL318" s="21"/>
      <c r="AM318" s="21"/>
      <c r="AN318" s="21"/>
      <c r="AO318" s="21"/>
      <c r="AP318" s="21"/>
      <c r="AQ318" s="21"/>
      <c r="AR318" s="21"/>
      <c r="AS318" s="21"/>
      <c r="AT318" s="21"/>
      <c r="AU318" s="21"/>
      <c r="AV318" s="21"/>
      <c r="AW318" s="21"/>
      <c r="AX318" s="21"/>
      <c r="AY318" s="21"/>
      <c r="AZ318" s="21"/>
      <c r="BA318" s="21"/>
      <c r="BB318" s="21"/>
      <c r="BC318" s="21"/>
      <c r="BD318" s="21"/>
      <c r="BE318" s="21"/>
      <c r="BF318" s="21"/>
      <c r="BG318" s="21"/>
      <c r="BH318" s="21"/>
      <c r="BI318" s="21"/>
      <c r="BJ318" s="21"/>
    </row>
    <row r="319" spans="29:62" ht="15" customHeight="1">
      <c r="AC319" s="21"/>
      <c r="AD319" s="21"/>
      <c r="AE319" s="21"/>
      <c r="AF319" s="21"/>
      <c r="AG319" s="21"/>
      <c r="AH319" s="21"/>
      <c r="AI319" s="21"/>
      <c r="AJ319" s="21"/>
      <c r="AK319" s="21"/>
      <c r="AL319" s="21"/>
      <c r="AM319" s="21"/>
      <c r="AN319" s="21"/>
      <c r="AO319" s="21"/>
      <c r="AP319" s="21"/>
      <c r="AQ319" s="21"/>
      <c r="AR319" s="21"/>
      <c r="AS319" s="21"/>
      <c r="AT319" s="21"/>
      <c r="AU319" s="21"/>
      <c r="AV319" s="21"/>
      <c r="AW319" s="21"/>
      <c r="AX319" s="21"/>
      <c r="AY319" s="21"/>
      <c r="AZ319" s="21"/>
      <c r="BA319" s="21"/>
      <c r="BB319" s="21"/>
      <c r="BC319" s="21"/>
      <c r="BD319" s="21"/>
      <c r="BE319" s="21"/>
      <c r="BF319" s="21"/>
      <c r="BG319" s="21"/>
      <c r="BH319" s="21"/>
      <c r="BI319" s="21"/>
      <c r="BJ319" s="21"/>
    </row>
    <row r="320" spans="29:62" ht="15" customHeight="1">
      <c r="AC320" s="21"/>
      <c r="AD320" s="21"/>
      <c r="AE320" s="21"/>
      <c r="AF320" s="21"/>
      <c r="AG320" s="21"/>
      <c r="AH320" s="21"/>
      <c r="AI320" s="21"/>
      <c r="AJ320" s="21"/>
      <c r="AK320" s="21"/>
      <c r="AL320" s="21"/>
      <c r="AM320" s="21"/>
      <c r="AN320" s="21"/>
      <c r="AO320" s="21"/>
      <c r="AP320" s="21"/>
      <c r="AQ320" s="21"/>
      <c r="AR320" s="21"/>
      <c r="AS320" s="21"/>
      <c r="AT320" s="21"/>
      <c r="AU320" s="21"/>
      <c r="AV320" s="21"/>
      <c r="AW320" s="21"/>
      <c r="AX320" s="21"/>
      <c r="AY320" s="21"/>
      <c r="AZ320" s="21"/>
      <c r="BA320" s="21"/>
      <c r="BB320" s="21"/>
      <c r="BC320" s="21"/>
      <c r="BD320" s="21"/>
      <c r="BE320" s="21"/>
      <c r="BF320" s="21"/>
      <c r="BG320" s="21"/>
      <c r="BH320" s="21"/>
      <c r="BI320" s="21"/>
      <c r="BJ320" s="21"/>
    </row>
    <row r="321" spans="29:62" ht="15" customHeight="1">
      <c r="AC321" s="21"/>
      <c r="AD321" s="21"/>
      <c r="AE321" s="21"/>
      <c r="AF321" s="21"/>
      <c r="AG321" s="21"/>
      <c r="AH321" s="21"/>
      <c r="AI321" s="21"/>
      <c r="AJ321" s="21"/>
      <c r="AK321" s="21"/>
      <c r="AL321" s="21"/>
      <c r="AM321" s="21"/>
      <c r="AN321" s="21"/>
      <c r="AO321" s="21"/>
      <c r="AP321" s="21"/>
      <c r="AQ321" s="21"/>
      <c r="AR321" s="21"/>
      <c r="AS321" s="21"/>
      <c r="AT321" s="21"/>
      <c r="AU321" s="21"/>
      <c r="AV321" s="21"/>
      <c r="AW321" s="21"/>
      <c r="AX321" s="21"/>
      <c r="AY321" s="21"/>
      <c r="AZ321" s="21"/>
      <c r="BA321" s="21"/>
      <c r="BB321" s="21"/>
      <c r="BC321" s="21"/>
      <c r="BD321" s="21"/>
      <c r="BE321" s="21"/>
      <c r="BF321" s="21"/>
      <c r="BG321" s="21"/>
      <c r="BH321" s="21"/>
      <c r="BI321" s="21"/>
      <c r="BJ321" s="21"/>
    </row>
    <row r="322" spans="29:62" ht="15" customHeight="1">
      <c r="AC322" s="21"/>
      <c r="AD322" s="21"/>
      <c r="AE322" s="21"/>
      <c r="AF322" s="21"/>
      <c r="AG322" s="21"/>
      <c r="AH322" s="21"/>
      <c r="AI322" s="21"/>
      <c r="AJ322" s="21"/>
      <c r="AK322" s="21"/>
      <c r="AL322" s="21"/>
      <c r="AM322" s="21"/>
      <c r="AN322" s="21"/>
      <c r="AO322" s="21"/>
      <c r="AP322" s="21"/>
      <c r="AQ322" s="21"/>
      <c r="AR322" s="21"/>
      <c r="AS322" s="21"/>
      <c r="AT322" s="21"/>
      <c r="AU322" s="21"/>
      <c r="AV322" s="21"/>
      <c r="AW322" s="21"/>
      <c r="AX322" s="21"/>
      <c r="AY322" s="21"/>
      <c r="AZ322" s="21"/>
      <c r="BA322" s="21"/>
      <c r="BB322" s="21"/>
      <c r="BC322" s="21"/>
      <c r="BD322" s="21"/>
      <c r="BE322" s="21"/>
      <c r="BF322" s="21"/>
      <c r="BG322" s="21"/>
      <c r="BH322" s="21"/>
      <c r="BI322" s="21"/>
      <c r="BJ322" s="21"/>
    </row>
    <row r="323" spans="29:62" ht="15" customHeight="1">
      <c r="AC323" s="21"/>
      <c r="AD323" s="21"/>
      <c r="AE323" s="21"/>
      <c r="AF323" s="21"/>
      <c r="AG323" s="21"/>
      <c r="AH323" s="21"/>
      <c r="AI323" s="21"/>
      <c r="AJ323" s="21"/>
      <c r="AK323" s="21"/>
      <c r="AL323" s="21"/>
      <c r="AM323" s="21"/>
      <c r="AN323" s="21"/>
      <c r="AO323" s="21"/>
      <c r="AP323" s="21"/>
      <c r="AQ323" s="21"/>
      <c r="AR323" s="21"/>
      <c r="AS323" s="21"/>
      <c r="AT323" s="21"/>
      <c r="AU323" s="21"/>
      <c r="AV323" s="21"/>
      <c r="AW323" s="21"/>
      <c r="AX323" s="21"/>
      <c r="AY323" s="21"/>
      <c r="AZ323" s="21"/>
      <c r="BA323" s="21"/>
      <c r="BB323" s="21"/>
      <c r="BC323" s="21"/>
      <c r="BD323" s="21"/>
      <c r="BE323" s="21"/>
      <c r="BF323" s="21"/>
      <c r="BG323" s="21"/>
      <c r="BH323" s="21"/>
      <c r="BI323" s="21"/>
      <c r="BJ323" s="21"/>
    </row>
    <row r="324" spans="29:62" ht="15" customHeight="1">
      <c r="AC324" s="21"/>
      <c r="AD324" s="21"/>
      <c r="AE324" s="21"/>
      <c r="AF324" s="21"/>
      <c r="AG324" s="21"/>
      <c r="AH324" s="21"/>
      <c r="AI324" s="21"/>
      <c r="AJ324" s="21"/>
      <c r="AK324" s="21"/>
      <c r="AL324" s="21"/>
      <c r="AM324" s="21"/>
      <c r="AN324" s="21"/>
      <c r="AO324" s="21"/>
      <c r="AP324" s="21"/>
      <c r="AQ324" s="21"/>
      <c r="AR324" s="21"/>
      <c r="AS324" s="21"/>
      <c r="AT324" s="21"/>
      <c r="AU324" s="21"/>
      <c r="AV324" s="21"/>
      <c r="AW324" s="21"/>
      <c r="AX324" s="21"/>
      <c r="AY324" s="21"/>
      <c r="AZ324" s="21"/>
      <c r="BA324" s="21"/>
      <c r="BB324" s="21"/>
      <c r="BC324" s="21"/>
      <c r="BD324" s="21"/>
      <c r="BE324" s="21"/>
      <c r="BF324" s="21"/>
      <c r="BG324" s="21"/>
      <c r="BH324" s="21"/>
      <c r="BI324" s="21"/>
      <c r="BJ324" s="21"/>
    </row>
    <row r="325" spans="29:62" ht="15" customHeight="1">
      <c r="AC325" s="21"/>
      <c r="AD325" s="21"/>
      <c r="AE325" s="21"/>
      <c r="AF325" s="21"/>
      <c r="AG325" s="21"/>
      <c r="AH325" s="21"/>
      <c r="AI325" s="21"/>
      <c r="AJ325" s="21"/>
      <c r="AK325" s="21"/>
      <c r="AL325" s="21"/>
      <c r="AM325" s="21"/>
      <c r="AN325" s="21"/>
      <c r="AO325" s="21"/>
      <c r="AP325" s="21"/>
      <c r="AQ325" s="21"/>
      <c r="AR325" s="21"/>
      <c r="AS325" s="21"/>
      <c r="AT325" s="21"/>
      <c r="AU325" s="21"/>
      <c r="AV325" s="21"/>
      <c r="AW325" s="21"/>
      <c r="AX325" s="21"/>
      <c r="AY325" s="21"/>
      <c r="AZ325" s="21"/>
      <c r="BA325" s="21"/>
      <c r="BB325" s="21"/>
      <c r="BC325" s="21"/>
      <c r="BD325" s="21"/>
      <c r="BE325" s="21"/>
      <c r="BF325" s="21"/>
      <c r="BG325" s="21"/>
      <c r="BH325" s="21"/>
      <c r="BI325" s="21"/>
      <c r="BJ325" s="21"/>
    </row>
    <row r="326" spans="29:62" ht="15" customHeight="1">
      <c r="AC326" s="21"/>
      <c r="AD326" s="21"/>
      <c r="AE326" s="21"/>
      <c r="AF326" s="21"/>
      <c r="AG326" s="21"/>
      <c r="AH326" s="21"/>
      <c r="AI326" s="21"/>
      <c r="AJ326" s="21"/>
      <c r="AK326" s="21"/>
      <c r="AL326" s="21"/>
      <c r="AM326" s="21"/>
      <c r="AN326" s="21"/>
      <c r="AO326" s="21"/>
      <c r="AP326" s="21"/>
      <c r="AQ326" s="21"/>
      <c r="AR326" s="21"/>
      <c r="AS326" s="21"/>
      <c r="AT326" s="21"/>
      <c r="AU326" s="21"/>
      <c r="AV326" s="21"/>
      <c r="AW326" s="21"/>
      <c r="AX326" s="21"/>
      <c r="AY326" s="21"/>
      <c r="AZ326" s="21"/>
      <c r="BA326" s="21"/>
      <c r="BB326" s="21"/>
      <c r="BC326" s="21"/>
      <c r="BD326" s="21"/>
      <c r="BE326" s="21"/>
      <c r="BF326" s="21"/>
      <c r="BG326" s="21"/>
      <c r="BH326" s="21"/>
      <c r="BI326" s="21"/>
      <c r="BJ326" s="21"/>
    </row>
    <row r="327" spans="29:62" ht="15" customHeight="1">
      <c r="AC327" s="21"/>
      <c r="AD327" s="21"/>
      <c r="AE327" s="21"/>
      <c r="AF327" s="21"/>
      <c r="AG327" s="21"/>
      <c r="AH327" s="21"/>
      <c r="AI327" s="21"/>
      <c r="AJ327" s="21"/>
      <c r="AK327" s="21"/>
      <c r="AL327" s="21"/>
      <c r="AM327" s="21"/>
      <c r="AN327" s="21"/>
      <c r="AO327" s="21"/>
      <c r="AP327" s="21"/>
      <c r="AQ327" s="21"/>
      <c r="AR327" s="21"/>
      <c r="AS327" s="21"/>
      <c r="AT327" s="21"/>
      <c r="AU327" s="21"/>
      <c r="AV327" s="21"/>
      <c r="AW327" s="21"/>
      <c r="AX327" s="21"/>
      <c r="AY327" s="21"/>
      <c r="AZ327" s="21"/>
      <c r="BA327" s="21"/>
      <c r="BB327" s="21"/>
      <c r="BC327" s="21"/>
      <c r="BD327" s="21"/>
      <c r="BE327" s="21"/>
      <c r="BF327" s="21"/>
      <c r="BG327" s="21"/>
      <c r="BH327" s="21"/>
      <c r="BI327" s="21"/>
      <c r="BJ327" s="21"/>
    </row>
    <row r="328" spans="29:62" ht="15" customHeight="1">
      <c r="AC328" s="21"/>
      <c r="AD328" s="21"/>
      <c r="AE328" s="21"/>
      <c r="AF328" s="21"/>
      <c r="AG328" s="21"/>
      <c r="AH328" s="21"/>
      <c r="AI328" s="21"/>
      <c r="AJ328" s="21"/>
      <c r="AK328" s="21"/>
      <c r="AL328" s="21"/>
      <c r="AM328" s="21"/>
      <c r="AN328" s="21"/>
      <c r="AO328" s="21"/>
      <c r="AP328" s="21"/>
      <c r="AQ328" s="21"/>
      <c r="AR328" s="21"/>
      <c r="AS328" s="21"/>
      <c r="AT328" s="21"/>
      <c r="AU328" s="21"/>
      <c r="AV328" s="21"/>
      <c r="AW328" s="21"/>
      <c r="AX328" s="21"/>
      <c r="AY328" s="21"/>
      <c r="AZ328" s="21"/>
      <c r="BA328" s="21"/>
      <c r="BB328" s="21"/>
      <c r="BC328" s="21"/>
      <c r="BD328" s="21"/>
      <c r="BE328" s="21"/>
      <c r="BF328" s="21"/>
      <c r="BG328" s="21"/>
      <c r="BH328" s="21"/>
      <c r="BI328" s="21"/>
      <c r="BJ328" s="21"/>
    </row>
    <row r="329" spans="29:62" ht="15" customHeight="1">
      <c r="AC329" s="21"/>
      <c r="AD329" s="21"/>
      <c r="AE329" s="21"/>
      <c r="AF329" s="21"/>
      <c r="AG329" s="21"/>
      <c r="AH329" s="21"/>
      <c r="AI329" s="21"/>
      <c r="AJ329" s="21"/>
      <c r="AK329" s="21"/>
      <c r="AL329" s="21"/>
      <c r="AM329" s="21"/>
      <c r="AN329" s="21"/>
      <c r="AO329" s="21"/>
      <c r="AP329" s="21"/>
      <c r="AQ329" s="21"/>
      <c r="AR329" s="21"/>
      <c r="AS329" s="21"/>
      <c r="AT329" s="21"/>
      <c r="AU329" s="21"/>
      <c r="AV329" s="21"/>
      <c r="AW329" s="21"/>
      <c r="AX329" s="21"/>
      <c r="AY329" s="21"/>
      <c r="AZ329" s="21"/>
      <c r="BA329" s="21"/>
      <c r="BB329" s="21"/>
      <c r="BC329" s="21"/>
      <c r="BD329" s="21"/>
      <c r="BE329" s="21"/>
      <c r="BF329" s="21"/>
      <c r="BG329" s="21"/>
      <c r="BH329" s="21"/>
      <c r="BI329" s="21"/>
      <c r="BJ329" s="21"/>
    </row>
    <row r="330" spans="29:62" ht="15" customHeight="1">
      <c r="AC330" s="21"/>
      <c r="AD330" s="21"/>
      <c r="AE330" s="21"/>
      <c r="AF330" s="21"/>
      <c r="AG330" s="21"/>
      <c r="AH330" s="21"/>
      <c r="AI330" s="21"/>
      <c r="AJ330" s="21"/>
      <c r="AK330" s="21"/>
      <c r="AL330" s="21"/>
      <c r="AM330" s="21"/>
      <c r="AN330" s="21"/>
      <c r="AO330" s="21"/>
      <c r="AP330" s="21"/>
      <c r="AQ330" s="21"/>
      <c r="AR330" s="21"/>
      <c r="AS330" s="21"/>
      <c r="AT330" s="21"/>
      <c r="AU330" s="21"/>
      <c r="AV330" s="21"/>
      <c r="AW330" s="21"/>
      <c r="AX330" s="21"/>
      <c r="AY330" s="21"/>
      <c r="AZ330" s="21"/>
      <c r="BA330" s="21"/>
      <c r="BB330" s="21"/>
      <c r="BC330" s="21"/>
      <c r="BD330" s="21"/>
      <c r="BE330" s="21"/>
      <c r="BF330" s="21"/>
      <c r="BG330" s="21"/>
      <c r="BH330" s="21"/>
      <c r="BI330" s="21"/>
      <c r="BJ330" s="21"/>
    </row>
    <row r="331" spans="29:62" ht="15" customHeight="1">
      <c r="AC331" s="21"/>
      <c r="AD331" s="21"/>
      <c r="AE331" s="21"/>
      <c r="AF331" s="21"/>
      <c r="AG331" s="21"/>
      <c r="AH331" s="21"/>
      <c r="AI331" s="21"/>
      <c r="AJ331" s="21"/>
      <c r="AK331" s="21"/>
      <c r="AL331" s="21"/>
      <c r="AM331" s="21"/>
      <c r="AN331" s="21"/>
      <c r="AO331" s="21"/>
      <c r="AP331" s="21"/>
      <c r="AQ331" s="21"/>
      <c r="AR331" s="21"/>
      <c r="AS331" s="21"/>
      <c r="AT331" s="21"/>
      <c r="AU331" s="21"/>
      <c r="AV331" s="21"/>
      <c r="AW331" s="21"/>
      <c r="AX331" s="21"/>
      <c r="AY331" s="21"/>
      <c r="AZ331" s="21"/>
      <c r="BA331" s="21"/>
      <c r="BB331" s="21"/>
      <c r="BC331" s="21"/>
      <c r="BD331" s="21"/>
      <c r="BE331" s="21"/>
      <c r="BF331" s="21"/>
      <c r="BG331" s="21"/>
      <c r="BH331" s="21"/>
      <c r="BI331" s="21"/>
      <c r="BJ331" s="21"/>
    </row>
    <row r="332" spans="29:62" ht="15" customHeight="1">
      <c r="AC332" s="21"/>
      <c r="AD332" s="21"/>
      <c r="AE332" s="21"/>
      <c r="AF332" s="21"/>
      <c r="AG332" s="21"/>
      <c r="AH332" s="21"/>
      <c r="AI332" s="21"/>
      <c r="AJ332" s="21"/>
      <c r="AK332" s="21"/>
      <c r="AL332" s="21"/>
      <c r="AM332" s="21"/>
      <c r="AN332" s="21"/>
      <c r="AO332" s="21"/>
      <c r="AP332" s="21"/>
      <c r="AQ332" s="21"/>
      <c r="AR332" s="21"/>
      <c r="AS332" s="21"/>
      <c r="AT332" s="21"/>
      <c r="AU332" s="21"/>
      <c r="AV332" s="21"/>
      <c r="AW332" s="21"/>
      <c r="AX332" s="21"/>
      <c r="AY332" s="21"/>
      <c r="AZ332" s="21"/>
      <c r="BA332" s="21"/>
      <c r="BB332" s="21"/>
      <c r="BC332" s="21"/>
      <c r="BD332" s="21"/>
      <c r="BE332" s="21"/>
      <c r="BF332" s="21"/>
      <c r="BG332" s="21"/>
      <c r="BH332" s="21"/>
      <c r="BI332" s="21"/>
      <c r="BJ332" s="21"/>
    </row>
    <row r="333" spans="29:62" ht="15" customHeight="1">
      <c r="AC333" s="21"/>
      <c r="AD333" s="21"/>
      <c r="AE333" s="21"/>
      <c r="AF333" s="21"/>
      <c r="AG333" s="21"/>
      <c r="AH333" s="21"/>
      <c r="AI333" s="21"/>
      <c r="AJ333" s="21"/>
      <c r="AK333" s="21"/>
      <c r="AL333" s="21"/>
      <c r="AM333" s="21"/>
      <c r="AN333" s="21"/>
      <c r="AO333" s="21"/>
      <c r="AP333" s="21"/>
      <c r="AQ333" s="21"/>
      <c r="AR333" s="21"/>
      <c r="AS333" s="21"/>
      <c r="AT333" s="21"/>
      <c r="AU333" s="21"/>
      <c r="AV333" s="21"/>
      <c r="AW333" s="21"/>
      <c r="AX333" s="21"/>
      <c r="AY333" s="21"/>
      <c r="AZ333" s="21"/>
      <c r="BA333" s="21"/>
      <c r="BB333" s="21"/>
      <c r="BC333" s="21"/>
      <c r="BD333" s="21"/>
      <c r="BE333" s="21"/>
      <c r="BF333" s="21"/>
      <c r="BG333" s="21"/>
      <c r="BH333" s="21"/>
      <c r="BI333" s="21"/>
      <c r="BJ333" s="21"/>
    </row>
    <row r="334" spans="29:62" ht="15" customHeight="1">
      <c r="AC334" s="21"/>
      <c r="AD334" s="21"/>
      <c r="AE334" s="21"/>
      <c r="AF334" s="21"/>
      <c r="AG334" s="21"/>
      <c r="AH334" s="21"/>
      <c r="AI334" s="21"/>
      <c r="AJ334" s="21"/>
      <c r="AK334" s="21"/>
      <c r="AL334" s="21"/>
      <c r="AM334" s="21"/>
      <c r="AN334" s="21"/>
      <c r="AO334" s="21"/>
      <c r="AP334" s="21"/>
      <c r="AQ334" s="21"/>
      <c r="AR334" s="21"/>
      <c r="AS334" s="21"/>
      <c r="AT334" s="21"/>
      <c r="AU334" s="21"/>
      <c r="AV334" s="21"/>
      <c r="AW334" s="21"/>
      <c r="AX334" s="21"/>
      <c r="AY334" s="21"/>
      <c r="AZ334" s="21"/>
      <c r="BA334" s="21"/>
      <c r="BB334" s="21"/>
      <c r="BC334" s="21"/>
      <c r="BD334" s="21"/>
      <c r="BE334" s="21"/>
      <c r="BF334" s="21"/>
      <c r="BG334" s="21"/>
      <c r="BH334" s="21"/>
      <c r="BI334" s="21"/>
      <c r="BJ334" s="21"/>
    </row>
    <row r="335" spans="29:62" ht="15" customHeight="1">
      <c r="AC335" s="21"/>
      <c r="AD335" s="21"/>
      <c r="AE335" s="21"/>
      <c r="AF335" s="21"/>
      <c r="AG335" s="21"/>
      <c r="AH335" s="21"/>
      <c r="AI335" s="21"/>
      <c r="AJ335" s="21"/>
      <c r="AK335" s="21"/>
      <c r="AL335" s="21"/>
      <c r="AM335" s="21"/>
      <c r="AN335" s="21"/>
      <c r="AO335" s="21"/>
      <c r="AP335" s="21"/>
      <c r="AQ335" s="21"/>
      <c r="AR335" s="21"/>
      <c r="AS335" s="21"/>
      <c r="AT335" s="21"/>
      <c r="AU335" s="21"/>
      <c r="AV335" s="21"/>
      <c r="AW335" s="21"/>
      <c r="AX335" s="21"/>
      <c r="AY335" s="21"/>
      <c r="AZ335" s="21"/>
      <c r="BA335" s="21"/>
      <c r="BB335" s="21"/>
      <c r="BC335" s="21"/>
      <c r="BD335" s="21"/>
      <c r="BE335" s="21"/>
      <c r="BF335" s="21"/>
      <c r="BG335" s="21"/>
      <c r="BH335" s="21"/>
      <c r="BI335" s="21"/>
      <c r="BJ335" s="21"/>
    </row>
    <row r="336" spans="29:62" ht="15" customHeight="1">
      <c r="AC336" s="21"/>
      <c r="AD336" s="21"/>
      <c r="AE336" s="21"/>
      <c r="AF336" s="21"/>
      <c r="AG336" s="21"/>
      <c r="AH336" s="21"/>
      <c r="AI336" s="21"/>
      <c r="AJ336" s="21"/>
      <c r="AK336" s="21"/>
      <c r="AL336" s="21"/>
      <c r="AM336" s="21"/>
      <c r="AN336" s="21"/>
      <c r="AO336" s="21"/>
      <c r="AP336" s="21"/>
      <c r="AQ336" s="21"/>
      <c r="AR336" s="21"/>
      <c r="AS336" s="21"/>
      <c r="AT336" s="21"/>
      <c r="AU336" s="21"/>
      <c r="AV336" s="21"/>
      <c r="AW336" s="21"/>
      <c r="AX336" s="21"/>
      <c r="AY336" s="21"/>
      <c r="AZ336" s="21"/>
      <c r="BA336" s="21"/>
      <c r="BB336" s="21"/>
      <c r="BC336" s="21"/>
      <c r="BD336" s="21"/>
      <c r="BE336" s="21"/>
      <c r="BF336" s="21"/>
      <c r="BG336" s="21"/>
      <c r="BH336" s="21"/>
      <c r="BI336" s="21"/>
      <c r="BJ336" s="21"/>
    </row>
    <row r="337" spans="29:62" ht="15" customHeight="1">
      <c r="AC337" s="21"/>
      <c r="AD337" s="21"/>
      <c r="AE337" s="21"/>
      <c r="AF337" s="21"/>
      <c r="AG337" s="21"/>
      <c r="AH337" s="21"/>
      <c r="AI337" s="21"/>
      <c r="AJ337" s="21"/>
      <c r="AK337" s="21"/>
      <c r="AL337" s="21"/>
      <c r="AM337" s="21"/>
      <c r="AN337" s="21"/>
      <c r="AO337" s="21"/>
      <c r="AP337" s="21"/>
      <c r="AQ337" s="21"/>
      <c r="AR337" s="21"/>
      <c r="AS337" s="21"/>
      <c r="AT337" s="21"/>
      <c r="AU337" s="21"/>
      <c r="AV337" s="21"/>
      <c r="AW337" s="21"/>
      <c r="AX337" s="21"/>
      <c r="AY337" s="21"/>
      <c r="AZ337" s="21"/>
      <c r="BA337" s="21"/>
      <c r="BB337" s="21"/>
      <c r="BC337" s="21"/>
      <c r="BD337" s="21"/>
      <c r="BE337" s="21"/>
      <c r="BF337" s="21"/>
      <c r="BG337" s="21"/>
      <c r="BH337" s="21"/>
      <c r="BI337" s="21"/>
      <c r="BJ337" s="21"/>
    </row>
    <row r="338" spans="29:62" ht="15" customHeight="1">
      <c r="AC338" s="21"/>
      <c r="AD338" s="21"/>
      <c r="AE338" s="21"/>
      <c r="AF338" s="21"/>
      <c r="AG338" s="21"/>
      <c r="AH338" s="21"/>
      <c r="AI338" s="21"/>
      <c r="AJ338" s="21"/>
      <c r="AK338" s="21"/>
      <c r="AL338" s="21"/>
      <c r="AM338" s="21"/>
      <c r="AN338" s="21"/>
      <c r="AO338" s="21"/>
      <c r="AP338" s="21"/>
      <c r="AQ338" s="21"/>
      <c r="AR338" s="21"/>
      <c r="AS338" s="21"/>
      <c r="AT338" s="21"/>
      <c r="AU338" s="21"/>
      <c r="AV338" s="21"/>
      <c r="AW338" s="21"/>
      <c r="AX338" s="21"/>
      <c r="AY338" s="21"/>
      <c r="AZ338" s="21"/>
      <c r="BA338" s="21"/>
      <c r="BB338" s="21"/>
      <c r="BC338" s="21"/>
      <c r="BD338" s="21"/>
      <c r="BE338" s="21"/>
      <c r="BF338" s="21"/>
      <c r="BG338" s="21"/>
      <c r="BH338" s="21"/>
      <c r="BI338" s="21"/>
      <c r="BJ338" s="21"/>
    </row>
    <row r="339" spans="29:62" ht="15" customHeight="1">
      <c r="AC339" s="21"/>
      <c r="AD339" s="21"/>
      <c r="AE339" s="21"/>
      <c r="AF339" s="21"/>
      <c r="AG339" s="21"/>
      <c r="AH339" s="21"/>
      <c r="AI339" s="21"/>
      <c r="AJ339" s="21"/>
      <c r="AK339" s="21"/>
      <c r="AL339" s="21"/>
      <c r="AM339" s="21"/>
      <c r="AN339" s="21"/>
      <c r="AO339" s="21"/>
      <c r="AP339" s="21"/>
      <c r="AQ339" s="21"/>
      <c r="AR339" s="21"/>
      <c r="AS339" s="21"/>
      <c r="AT339" s="21"/>
      <c r="AU339" s="21"/>
      <c r="AV339" s="21"/>
      <c r="AW339" s="21"/>
      <c r="AX339" s="21"/>
      <c r="AY339" s="21"/>
      <c r="AZ339" s="21"/>
      <c r="BA339" s="21"/>
      <c r="BB339" s="21"/>
      <c r="BC339" s="21"/>
      <c r="BD339" s="21"/>
      <c r="BE339" s="21"/>
      <c r="BF339" s="21"/>
      <c r="BG339" s="21"/>
      <c r="BH339" s="21"/>
      <c r="BI339" s="21"/>
      <c r="BJ339" s="21"/>
    </row>
    <row r="340" spans="29:62" ht="15" customHeight="1">
      <c r="AC340" s="21"/>
      <c r="AD340" s="21"/>
      <c r="AE340" s="21"/>
      <c r="AF340" s="21"/>
      <c r="AG340" s="21"/>
      <c r="AH340" s="21"/>
      <c r="AI340" s="21"/>
      <c r="AJ340" s="21"/>
      <c r="AK340" s="21"/>
      <c r="AL340" s="21"/>
      <c r="AM340" s="21"/>
      <c r="AN340" s="21"/>
      <c r="AO340" s="21"/>
      <c r="AP340" s="21"/>
      <c r="AQ340" s="21"/>
      <c r="AR340" s="21"/>
      <c r="AS340" s="21"/>
      <c r="AT340" s="21"/>
      <c r="AU340" s="21"/>
      <c r="AV340" s="21"/>
      <c r="AW340" s="21"/>
      <c r="AX340" s="21"/>
      <c r="AY340" s="21"/>
      <c r="AZ340" s="21"/>
      <c r="BA340" s="21"/>
      <c r="BB340" s="21"/>
      <c r="BC340" s="21"/>
      <c r="BD340" s="21"/>
      <c r="BE340" s="21"/>
      <c r="BF340" s="21"/>
      <c r="BG340" s="21"/>
      <c r="BH340" s="21"/>
      <c r="BI340" s="21"/>
      <c r="BJ340" s="21"/>
    </row>
    <row r="341" spans="29:62" ht="15" customHeight="1">
      <c r="AC341" s="21"/>
      <c r="AD341" s="21"/>
      <c r="AE341" s="21"/>
      <c r="AF341" s="21"/>
      <c r="AG341" s="21"/>
      <c r="AH341" s="21"/>
      <c r="AI341" s="21"/>
      <c r="AJ341" s="21"/>
      <c r="AK341" s="21"/>
      <c r="AL341" s="21"/>
      <c r="AM341" s="21"/>
      <c r="AN341" s="21"/>
      <c r="AO341" s="21"/>
      <c r="AP341" s="21"/>
      <c r="AQ341" s="21"/>
      <c r="AR341" s="21"/>
      <c r="AS341" s="21"/>
      <c r="AT341" s="21"/>
      <c r="AU341" s="21"/>
      <c r="AV341" s="21"/>
      <c r="AW341" s="21"/>
      <c r="AX341" s="21"/>
      <c r="AY341" s="21"/>
      <c r="AZ341" s="21"/>
      <c r="BA341" s="21"/>
      <c r="BB341" s="21"/>
      <c r="BC341" s="21"/>
      <c r="BD341" s="21"/>
      <c r="BE341" s="21"/>
      <c r="BF341" s="21"/>
      <c r="BG341" s="21"/>
      <c r="BH341" s="21"/>
      <c r="BI341" s="21"/>
      <c r="BJ341" s="21"/>
    </row>
    <row r="342" spans="29:62" ht="15" customHeight="1">
      <c r="AC342" s="21"/>
      <c r="AD342" s="21"/>
      <c r="AE342" s="21"/>
      <c r="AF342" s="21"/>
      <c r="AG342" s="21"/>
      <c r="AH342" s="21"/>
      <c r="AI342" s="21"/>
      <c r="AJ342" s="21"/>
      <c r="AK342" s="21"/>
      <c r="AL342" s="21"/>
      <c r="AM342" s="21"/>
      <c r="AN342" s="21"/>
      <c r="AO342" s="21"/>
      <c r="AP342" s="21"/>
      <c r="AQ342" s="21"/>
      <c r="AR342" s="21"/>
      <c r="AS342" s="21"/>
      <c r="AT342" s="21"/>
      <c r="AU342" s="21"/>
      <c r="AV342" s="21"/>
      <c r="AW342" s="21"/>
      <c r="AX342" s="21"/>
      <c r="AY342" s="21"/>
      <c r="AZ342" s="21"/>
      <c r="BA342" s="21"/>
      <c r="BB342" s="21"/>
      <c r="BC342" s="21"/>
      <c r="BD342" s="21"/>
      <c r="BE342" s="21"/>
      <c r="BF342" s="21"/>
      <c r="BG342" s="21"/>
      <c r="BH342" s="21"/>
      <c r="BI342" s="21"/>
      <c r="BJ342" s="21"/>
    </row>
    <row r="343" spans="29:62" ht="15" customHeight="1">
      <c r="AC343" s="21"/>
      <c r="AD343" s="21"/>
      <c r="AE343" s="21"/>
      <c r="AF343" s="21"/>
      <c r="AG343" s="21"/>
      <c r="AH343" s="21"/>
      <c r="AI343" s="21"/>
      <c r="AJ343" s="21"/>
      <c r="AK343" s="21"/>
      <c r="AL343" s="21"/>
      <c r="AM343" s="21"/>
      <c r="AN343" s="21"/>
      <c r="AO343" s="21"/>
      <c r="AP343" s="21"/>
      <c r="AQ343" s="21"/>
      <c r="AR343" s="21"/>
      <c r="AS343" s="21"/>
      <c r="AT343" s="21"/>
      <c r="AU343" s="21"/>
      <c r="AV343" s="21"/>
      <c r="AW343" s="21"/>
      <c r="AX343" s="21"/>
      <c r="AY343" s="21"/>
      <c r="AZ343" s="21"/>
      <c r="BA343" s="21"/>
      <c r="BB343" s="21"/>
      <c r="BC343" s="21"/>
      <c r="BD343" s="21"/>
      <c r="BE343" s="21"/>
      <c r="BF343" s="21"/>
      <c r="BG343" s="21"/>
      <c r="BH343" s="21"/>
      <c r="BI343" s="21"/>
      <c r="BJ343" s="21"/>
    </row>
    <row r="344" spans="29:62" ht="15" customHeight="1">
      <c r="AC344" s="21"/>
      <c r="AD344" s="21"/>
      <c r="AE344" s="21"/>
      <c r="AF344" s="21"/>
      <c r="AG344" s="21"/>
      <c r="AH344" s="21"/>
      <c r="AI344" s="21"/>
      <c r="AJ344" s="21"/>
      <c r="AK344" s="21"/>
      <c r="AL344" s="21"/>
      <c r="AM344" s="21"/>
      <c r="AN344" s="21"/>
      <c r="AO344" s="21"/>
      <c r="AP344" s="21"/>
      <c r="AQ344" s="21"/>
      <c r="AR344" s="21"/>
      <c r="AS344" s="21"/>
      <c r="AT344" s="21"/>
      <c r="AU344" s="21"/>
      <c r="AV344" s="21"/>
      <c r="AW344" s="21"/>
      <c r="AX344" s="21"/>
      <c r="AY344" s="21"/>
      <c r="AZ344" s="21"/>
      <c r="BA344" s="21"/>
      <c r="BB344" s="21"/>
      <c r="BC344" s="21"/>
      <c r="BD344" s="21"/>
      <c r="BE344" s="21"/>
      <c r="BF344" s="21"/>
      <c r="BG344" s="21"/>
      <c r="BH344" s="21"/>
      <c r="BI344" s="21"/>
      <c r="BJ344" s="21"/>
    </row>
    <row r="345" spans="29:62" ht="15" customHeight="1">
      <c r="AC345" s="21"/>
      <c r="AD345" s="21"/>
      <c r="AE345" s="21"/>
      <c r="AF345" s="21"/>
      <c r="AG345" s="21"/>
      <c r="AH345" s="21"/>
      <c r="AI345" s="21"/>
      <c r="AJ345" s="21"/>
      <c r="AK345" s="21"/>
      <c r="AL345" s="21"/>
      <c r="AM345" s="21"/>
      <c r="AN345" s="21"/>
      <c r="AO345" s="21"/>
      <c r="AP345" s="21"/>
      <c r="AQ345" s="21"/>
      <c r="AR345" s="21"/>
      <c r="AS345" s="21"/>
      <c r="AT345" s="21"/>
      <c r="AU345" s="21"/>
      <c r="AV345" s="21"/>
      <c r="AW345" s="21"/>
      <c r="AX345" s="21"/>
      <c r="AY345" s="21"/>
      <c r="AZ345" s="21"/>
      <c r="BA345" s="21"/>
      <c r="BB345" s="21"/>
      <c r="BC345" s="21"/>
      <c r="BD345" s="21"/>
      <c r="BE345" s="21"/>
      <c r="BF345" s="21"/>
      <c r="BG345" s="21"/>
      <c r="BH345" s="21"/>
      <c r="BI345" s="21"/>
      <c r="BJ345" s="21"/>
    </row>
    <row r="346" spans="29:62" ht="15" customHeight="1">
      <c r="AC346" s="21"/>
      <c r="AD346" s="21"/>
      <c r="AE346" s="21"/>
      <c r="AF346" s="21"/>
      <c r="AG346" s="21"/>
      <c r="AH346" s="21"/>
      <c r="AI346" s="21"/>
      <c r="AJ346" s="21"/>
      <c r="AK346" s="21"/>
      <c r="AL346" s="21"/>
      <c r="AM346" s="21"/>
      <c r="AN346" s="21"/>
      <c r="AO346" s="21"/>
      <c r="AP346" s="21"/>
      <c r="AQ346" s="21"/>
      <c r="AR346" s="21"/>
      <c r="AS346" s="21"/>
      <c r="AT346" s="21"/>
      <c r="AU346" s="21"/>
      <c r="AV346" s="21"/>
      <c r="AW346" s="21"/>
      <c r="AX346" s="21"/>
      <c r="AY346" s="21"/>
      <c r="AZ346" s="21"/>
      <c r="BA346" s="21"/>
      <c r="BB346" s="21"/>
      <c r="BC346" s="21"/>
      <c r="BD346" s="21"/>
      <c r="BE346" s="21"/>
      <c r="BF346" s="21"/>
      <c r="BG346" s="21"/>
      <c r="BH346" s="21"/>
      <c r="BI346" s="21"/>
      <c r="BJ346" s="21"/>
    </row>
    <row r="347" spans="29:62" ht="15" customHeight="1">
      <c r="AC347" s="21"/>
      <c r="AD347" s="21"/>
      <c r="AE347" s="21"/>
      <c r="AF347" s="21"/>
      <c r="AG347" s="21"/>
      <c r="AH347" s="21"/>
      <c r="AI347" s="21"/>
      <c r="AJ347" s="21"/>
      <c r="AK347" s="21"/>
      <c r="AL347" s="21"/>
      <c r="AM347" s="21"/>
      <c r="AN347" s="21"/>
      <c r="AO347" s="21"/>
      <c r="AP347" s="21"/>
      <c r="AQ347" s="21"/>
      <c r="AR347" s="21"/>
      <c r="AS347" s="21"/>
      <c r="AT347" s="21"/>
      <c r="AU347" s="21"/>
      <c r="AV347" s="21"/>
      <c r="AW347" s="21"/>
      <c r="AX347" s="21"/>
      <c r="AY347" s="21"/>
      <c r="AZ347" s="21"/>
      <c r="BA347" s="21"/>
      <c r="BB347" s="21"/>
      <c r="BC347" s="21"/>
      <c r="BD347" s="21"/>
      <c r="BE347" s="21"/>
      <c r="BF347" s="21"/>
      <c r="BG347" s="21"/>
      <c r="BH347" s="21"/>
      <c r="BI347" s="21"/>
      <c r="BJ347" s="21"/>
    </row>
    <row r="348" spans="29:62" ht="15" customHeight="1">
      <c r="AC348" s="21"/>
      <c r="AD348" s="21"/>
      <c r="AE348" s="21"/>
      <c r="AF348" s="21"/>
      <c r="AG348" s="21"/>
      <c r="AH348" s="21"/>
      <c r="AI348" s="21"/>
      <c r="AJ348" s="21"/>
      <c r="AK348" s="21"/>
      <c r="AL348" s="21"/>
      <c r="AM348" s="21"/>
      <c r="AN348" s="21"/>
      <c r="AO348" s="21"/>
      <c r="AP348" s="21"/>
      <c r="AQ348" s="21"/>
      <c r="AR348" s="21"/>
      <c r="AS348" s="21"/>
      <c r="AT348" s="21"/>
      <c r="AU348" s="21"/>
      <c r="AV348" s="21"/>
      <c r="AW348" s="21"/>
      <c r="AX348" s="21"/>
      <c r="AY348" s="21"/>
      <c r="AZ348" s="21"/>
      <c r="BA348" s="21"/>
      <c r="BB348" s="21"/>
      <c r="BC348" s="21"/>
      <c r="BD348" s="21"/>
      <c r="BE348" s="21"/>
      <c r="BF348" s="21"/>
      <c r="BG348" s="21"/>
      <c r="BH348" s="21"/>
      <c r="BI348" s="21"/>
      <c r="BJ348" s="21"/>
    </row>
    <row r="349" spans="29:62" ht="15" customHeight="1">
      <c r="AC349" s="21"/>
      <c r="AD349" s="21"/>
      <c r="AE349" s="21"/>
      <c r="AF349" s="21"/>
      <c r="AG349" s="21"/>
      <c r="AH349" s="21"/>
      <c r="AI349" s="21"/>
      <c r="AJ349" s="21"/>
      <c r="AK349" s="21"/>
      <c r="AL349" s="21"/>
      <c r="AM349" s="21"/>
      <c r="AN349" s="21"/>
      <c r="AO349" s="21"/>
      <c r="AP349" s="21"/>
      <c r="AQ349" s="21"/>
      <c r="AR349" s="21"/>
      <c r="AS349" s="21"/>
      <c r="AT349" s="21"/>
      <c r="AU349" s="21"/>
      <c r="AV349" s="21"/>
      <c r="AW349" s="21"/>
      <c r="AX349" s="21"/>
      <c r="AY349" s="21"/>
      <c r="AZ349" s="21"/>
      <c r="BA349" s="21"/>
      <c r="BB349" s="21"/>
      <c r="BC349" s="21"/>
      <c r="BD349" s="21"/>
      <c r="BE349" s="21"/>
      <c r="BF349" s="21"/>
      <c r="BG349" s="21"/>
      <c r="BH349" s="21"/>
      <c r="BI349" s="21"/>
      <c r="BJ349" s="21"/>
    </row>
    <row r="350" spans="29:62" ht="15" customHeight="1">
      <c r="AC350" s="21"/>
      <c r="AD350" s="21"/>
      <c r="AE350" s="21"/>
      <c r="AF350" s="21"/>
      <c r="AG350" s="21"/>
      <c r="AH350" s="21"/>
      <c r="AI350" s="21"/>
      <c r="AJ350" s="21"/>
      <c r="AK350" s="21"/>
      <c r="AL350" s="21"/>
      <c r="AM350" s="21"/>
      <c r="AN350" s="21"/>
      <c r="AO350" s="21"/>
      <c r="AP350" s="21"/>
      <c r="AQ350" s="21"/>
      <c r="AR350" s="21"/>
      <c r="AS350" s="21"/>
      <c r="AT350" s="21"/>
      <c r="AU350" s="21"/>
      <c r="AV350" s="21"/>
      <c r="AW350" s="21"/>
      <c r="AX350" s="21"/>
      <c r="AY350" s="21"/>
      <c r="AZ350" s="21"/>
      <c r="BA350" s="21"/>
      <c r="BB350" s="21"/>
      <c r="BC350" s="21"/>
      <c r="BD350" s="21"/>
      <c r="BE350" s="21"/>
      <c r="BF350" s="21"/>
      <c r="BG350" s="21"/>
      <c r="BH350" s="21"/>
      <c r="BI350" s="21"/>
      <c r="BJ350" s="21"/>
    </row>
    <row r="351" spans="29:62" ht="15" customHeight="1">
      <c r="AC351" s="21"/>
      <c r="AD351" s="21"/>
      <c r="AE351" s="21"/>
      <c r="AF351" s="21"/>
      <c r="AG351" s="21"/>
      <c r="AH351" s="21"/>
      <c r="AI351" s="21"/>
      <c r="AJ351" s="21"/>
      <c r="AK351" s="21"/>
      <c r="AL351" s="21"/>
      <c r="AM351" s="21"/>
      <c r="AN351" s="21"/>
      <c r="AO351" s="21"/>
      <c r="AP351" s="21"/>
      <c r="AQ351" s="21"/>
      <c r="AR351" s="21"/>
      <c r="AS351" s="21"/>
      <c r="AT351" s="21"/>
      <c r="AU351" s="21"/>
      <c r="AV351" s="21"/>
      <c r="AW351" s="21"/>
      <c r="AX351" s="21"/>
      <c r="AY351" s="21"/>
      <c r="AZ351" s="21"/>
      <c r="BA351" s="21"/>
      <c r="BB351" s="21"/>
      <c r="BC351" s="21"/>
      <c r="BD351" s="21"/>
      <c r="BE351" s="21"/>
      <c r="BF351" s="21"/>
      <c r="BG351" s="21"/>
      <c r="BH351" s="21"/>
      <c r="BI351" s="21"/>
      <c r="BJ351" s="21"/>
    </row>
    <row r="352" spans="29:62" ht="15" customHeight="1">
      <c r="AC352" s="21"/>
      <c r="AD352" s="21"/>
      <c r="AE352" s="21"/>
      <c r="AF352" s="21"/>
      <c r="AG352" s="21"/>
      <c r="AH352" s="21"/>
      <c r="AI352" s="21"/>
      <c r="AJ352" s="21"/>
      <c r="AK352" s="21"/>
      <c r="AL352" s="21"/>
      <c r="AM352" s="21"/>
      <c r="AN352" s="21"/>
      <c r="AO352" s="21"/>
      <c r="AP352" s="21"/>
      <c r="AQ352" s="21"/>
      <c r="AR352" s="21"/>
      <c r="AS352" s="21"/>
      <c r="AT352" s="21"/>
      <c r="AU352" s="21"/>
      <c r="AV352" s="21"/>
      <c r="AW352" s="21"/>
      <c r="AX352" s="21"/>
      <c r="AY352" s="21"/>
      <c r="AZ352" s="21"/>
      <c r="BA352" s="21"/>
      <c r="BB352" s="21"/>
      <c r="BC352" s="21"/>
      <c r="BD352" s="21"/>
      <c r="BE352" s="21"/>
      <c r="BF352" s="21"/>
      <c r="BG352" s="21"/>
      <c r="BH352" s="21"/>
      <c r="BI352" s="21"/>
      <c r="BJ352" s="21"/>
    </row>
    <row r="353" spans="29:62" ht="15" customHeight="1">
      <c r="AC353" s="21"/>
      <c r="AD353" s="21"/>
      <c r="AE353" s="21"/>
      <c r="AF353" s="21"/>
      <c r="AG353" s="21"/>
      <c r="AH353" s="21"/>
      <c r="AI353" s="21"/>
      <c r="AJ353" s="21"/>
      <c r="AK353" s="21"/>
      <c r="AL353" s="21"/>
      <c r="AM353" s="21"/>
      <c r="AN353" s="21"/>
      <c r="AO353" s="21"/>
      <c r="AP353" s="21"/>
      <c r="AQ353" s="21"/>
      <c r="AR353" s="21"/>
      <c r="AS353" s="21"/>
      <c r="AT353" s="21"/>
      <c r="AU353" s="21"/>
      <c r="AV353" s="21"/>
      <c r="AW353" s="21"/>
      <c r="AX353" s="21"/>
      <c r="AY353" s="21"/>
      <c r="AZ353" s="21"/>
      <c r="BA353" s="21"/>
      <c r="BB353" s="21"/>
      <c r="BC353" s="21"/>
      <c r="BD353" s="21"/>
      <c r="BE353" s="21"/>
      <c r="BF353" s="21"/>
      <c r="BG353" s="21"/>
      <c r="BH353" s="21"/>
      <c r="BI353" s="21"/>
      <c r="BJ353" s="21"/>
    </row>
    <row r="354" spans="29:62" ht="15" customHeight="1">
      <c r="AC354" s="21"/>
      <c r="AD354" s="21"/>
      <c r="AE354" s="21"/>
      <c r="AF354" s="21"/>
      <c r="AG354" s="21"/>
      <c r="AH354" s="21"/>
      <c r="AI354" s="21"/>
      <c r="AJ354" s="21"/>
      <c r="AK354" s="21"/>
      <c r="AL354" s="21"/>
      <c r="AM354" s="21"/>
      <c r="AN354" s="21"/>
      <c r="AO354" s="21"/>
      <c r="AP354" s="21"/>
      <c r="AQ354" s="21"/>
      <c r="AR354" s="21"/>
      <c r="AS354" s="21"/>
      <c r="AT354" s="21"/>
      <c r="AU354" s="21"/>
      <c r="AV354" s="21"/>
      <c r="AW354" s="21"/>
      <c r="AX354" s="21"/>
      <c r="AY354" s="21"/>
      <c r="AZ354" s="21"/>
      <c r="BA354" s="21"/>
      <c r="BB354" s="21"/>
      <c r="BC354" s="21"/>
      <c r="BD354" s="21"/>
      <c r="BE354" s="21"/>
      <c r="BF354" s="21"/>
      <c r="BG354" s="21"/>
      <c r="BH354" s="21"/>
      <c r="BI354" s="21"/>
      <c r="BJ354" s="21"/>
    </row>
    <row r="355" spans="29:62" ht="15" customHeight="1">
      <c r="AC355" s="21"/>
      <c r="AD355" s="21"/>
      <c r="AE355" s="21"/>
      <c r="AF355" s="21"/>
      <c r="AG355" s="21"/>
      <c r="AH355" s="21"/>
      <c r="AI355" s="21"/>
      <c r="AJ355" s="21"/>
      <c r="AK355" s="21"/>
      <c r="AL355" s="21"/>
      <c r="AM355" s="21"/>
      <c r="AN355" s="21"/>
      <c r="AO355" s="21"/>
      <c r="AP355" s="21"/>
      <c r="AQ355" s="21"/>
      <c r="AR355" s="21"/>
      <c r="AS355" s="21"/>
      <c r="AT355" s="21"/>
      <c r="AU355" s="21"/>
      <c r="AV355" s="21"/>
      <c r="AW355" s="21"/>
      <c r="AX355" s="21"/>
      <c r="AY355" s="21"/>
      <c r="AZ355" s="21"/>
      <c r="BA355" s="21"/>
      <c r="BB355" s="21"/>
      <c r="BC355" s="21"/>
      <c r="BD355" s="21"/>
      <c r="BE355" s="21"/>
      <c r="BF355" s="21"/>
      <c r="BG355" s="21"/>
      <c r="BH355" s="21"/>
      <c r="BI355" s="21"/>
      <c r="BJ355" s="21"/>
    </row>
    <row r="356" spans="29:62" ht="15" customHeight="1">
      <c r="AC356" s="21"/>
      <c r="AD356" s="21"/>
      <c r="AE356" s="21"/>
      <c r="AF356" s="21"/>
      <c r="AG356" s="21"/>
      <c r="AH356" s="21"/>
      <c r="AI356" s="21"/>
      <c r="AJ356" s="21"/>
      <c r="AK356" s="21"/>
      <c r="AL356" s="21"/>
      <c r="AM356" s="21"/>
      <c r="AN356" s="21"/>
      <c r="AO356" s="21"/>
      <c r="AP356" s="21"/>
      <c r="AQ356" s="21"/>
      <c r="AR356" s="21"/>
      <c r="AS356" s="21"/>
      <c r="AT356" s="21"/>
      <c r="AU356" s="21"/>
      <c r="AV356" s="21"/>
      <c r="AW356" s="21"/>
      <c r="AX356" s="21"/>
      <c r="AY356" s="21"/>
      <c r="AZ356" s="21"/>
      <c r="BA356" s="21"/>
      <c r="BB356" s="21"/>
      <c r="BC356" s="21"/>
      <c r="BD356" s="21"/>
      <c r="BE356" s="21"/>
      <c r="BF356" s="21"/>
      <c r="BG356" s="21"/>
      <c r="BH356" s="21"/>
      <c r="BI356" s="21"/>
      <c r="BJ356" s="21"/>
    </row>
    <row r="357" spans="29:62" ht="15" customHeight="1">
      <c r="AC357" s="21"/>
      <c r="AD357" s="21"/>
      <c r="AE357" s="21"/>
      <c r="AF357" s="21"/>
      <c r="AG357" s="21"/>
      <c r="AH357" s="21"/>
      <c r="AI357" s="21"/>
      <c r="AJ357" s="21"/>
      <c r="AK357" s="21"/>
      <c r="AL357" s="21"/>
      <c r="AM357" s="21"/>
      <c r="AN357" s="21"/>
      <c r="AO357" s="21"/>
      <c r="AP357" s="21"/>
      <c r="AQ357" s="21"/>
      <c r="AR357" s="21"/>
      <c r="AS357" s="21"/>
      <c r="AT357" s="21"/>
      <c r="AU357" s="21"/>
      <c r="AV357" s="21"/>
      <c r="AW357" s="21"/>
      <c r="AX357" s="21"/>
      <c r="AY357" s="21"/>
      <c r="AZ357" s="21"/>
      <c r="BA357" s="21"/>
      <c r="BB357" s="21"/>
      <c r="BC357" s="21"/>
      <c r="BD357" s="21"/>
      <c r="BE357" s="21"/>
      <c r="BF357" s="21"/>
      <c r="BG357" s="21"/>
      <c r="BH357" s="21"/>
      <c r="BI357" s="21"/>
      <c r="BJ357" s="21"/>
    </row>
    <row r="358" spans="29:62" ht="15" customHeight="1">
      <c r="AC358" s="21"/>
      <c r="AD358" s="21"/>
      <c r="AE358" s="21"/>
      <c r="AF358" s="21"/>
      <c r="AG358" s="21"/>
      <c r="AH358" s="21"/>
      <c r="AI358" s="21"/>
      <c r="AJ358" s="21"/>
      <c r="AK358" s="21"/>
      <c r="AL358" s="21"/>
      <c r="AM358" s="21"/>
      <c r="AN358" s="21"/>
      <c r="AO358" s="21"/>
      <c r="AP358" s="21"/>
      <c r="AQ358" s="21"/>
      <c r="AR358" s="21"/>
      <c r="AS358" s="21"/>
      <c r="AT358" s="21"/>
      <c r="AU358" s="21"/>
      <c r="AV358" s="21"/>
      <c r="AW358" s="21"/>
      <c r="AX358" s="21"/>
      <c r="AY358" s="21"/>
      <c r="AZ358" s="21"/>
      <c r="BA358" s="21"/>
      <c r="BB358" s="21"/>
      <c r="BC358" s="21"/>
      <c r="BD358" s="21"/>
      <c r="BE358" s="21"/>
      <c r="BF358" s="21"/>
      <c r="BG358" s="21"/>
      <c r="BH358" s="21"/>
      <c r="BI358" s="21"/>
      <c r="BJ358" s="21"/>
    </row>
    <row r="359" spans="29:62" ht="15" customHeight="1">
      <c r="AC359" s="21"/>
      <c r="AD359" s="21"/>
      <c r="AE359" s="21"/>
      <c r="AF359" s="21"/>
      <c r="AG359" s="21"/>
      <c r="AH359" s="21"/>
      <c r="AI359" s="21"/>
      <c r="AJ359" s="21"/>
      <c r="AK359" s="21"/>
      <c r="AL359" s="21"/>
      <c r="AM359" s="21"/>
      <c r="AN359" s="21"/>
      <c r="AO359" s="21"/>
      <c r="AP359" s="21"/>
      <c r="AQ359" s="21"/>
      <c r="AR359" s="21"/>
      <c r="AS359" s="21"/>
      <c r="AT359" s="21"/>
      <c r="AU359" s="21"/>
      <c r="AV359" s="21"/>
      <c r="AW359" s="21"/>
      <c r="AX359" s="21"/>
      <c r="AY359" s="21"/>
      <c r="AZ359" s="21"/>
      <c r="BA359" s="21"/>
      <c r="BB359" s="21"/>
      <c r="BC359" s="21"/>
      <c r="BD359" s="21"/>
      <c r="BE359" s="21"/>
      <c r="BF359" s="21"/>
      <c r="BG359" s="21"/>
      <c r="BH359" s="21"/>
      <c r="BI359" s="21"/>
      <c r="BJ359" s="21"/>
    </row>
    <row r="360" spans="29:62" ht="15" customHeight="1">
      <c r="AC360" s="21"/>
      <c r="AD360" s="21"/>
      <c r="AE360" s="21"/>
      <c r="AF360" s="21"/>
      <c r="AG360" s="21"/>
      <c r="AH360" s="21"/>
      <c r="AI360" s="21"/>
      <c r="AJ360" s="21"/>
      <c r="AK360" s="21"/>
      <c r="AL360" s="21"/>
      <c r="AM360" s="21"/>
      <c r="AN360" s="21"/>
      <c r="AO360" s="21"/>
      <c r="AP360" s="21"/>
      <c r="AQ360" s="21"/>
      <c r="AR360" s="21"/>
      <c r="AS360" s="21"/>
      <c r="AT360" s="21"/>
      <c r="AU360" s="21"/>
      <c r="AV360" s="21"/>
      <c r="AW360" s="21"/>
      <c r="AX360" s="21"/>
      <c r="AY360" s="21"/>
      <c r="AZ360" s="21"/>
      <c r="BA360" s="21"/>
      <c r="BB360" s="21"/>
      <c r="BC360" s="21"/>
      <c r="BD360" s="21"/>
      <c r="BE360" s="21"/>
      <c r="BF360" s="21"/>
      <c r="BG360" s="21"/>
      <c r="BH360" s="21"/>
      <c r="BI360" s="21"/>
      <c r="BJ360" s="21"/>
    </row>
    <row r="361" spans="29:62" ht="15" customHeight="1">
      <c r="AC361" s="21"/>
      <c r="AD361" s="21"/>
      <c r="AE361" s="21"/>
      <c r="AF361" s="21"/>
      <c r="AG361" s="21"/>
      <c r="AH361" s="21"/>
      <c r="AI361" s="21"/>
      <c r="AJ361" s="21"/>
      <c r="AK361" s="21"/>
      <c r="AL361" s="21"/>
      <c r="AM361" s="21"/>
      <c r="AN361" s="21"/>
      <c r="AO361" s="21"/>
      <c r="AP361" s="21"/>
      <c r="AQ361" s="21"/>
      <c r="AR361" s="21"/>
      <c r="AS361" s="21"/>
      <c r="AT361" s="21"/>
      <c r="AU361" s="21"/>
      <c r="AV361" s="21"/>
      <c r="AW361" s="21"/>
      <c r="AX361" s="21"/>
      <c r="AY361" s="21"/>
      <c r="AZ361" s="21"/>
      <c r="BA361" s="21"/>
      <c r="BB361" s="21"/>
      <c r="BC361" s="21"/>
      <c r="BD361" s="21"/>
      <c r="BE361" s="21"/>
      <c r="BF361" s="21"/>
      <c r="BG361" s="21"/>
      <c r="BH361" s="21"/>
      <c r="BI361" s="21"/>
      <c r="BJ361" s="21"/>
    </row>
    <row r="362" spans="29:62" ht="15" customHeight="1">
      <c r="AC362" s="21"/>
      <c r="AD362" s="21"/>
      <c r="AE362" s="21"/>
      <c r="AF362" s="21"/>
      <c r="AG362" s="21"/>
      <c r="AH362" s="21"/>
      <c r="AI362" s="21"/>
      <c r="AJ362" s="21"/>
      <c r="AK362" s="21"/>
      <c r="AL362" s="21"/>
      <c r="AM362" s="21"/>
      <c r="AN362" s="21"/>
      <c r="AO362" s="21"/>
      <c r="AP362" s="21"/>
      <c r="AQ362" s="21"/>
      <c r="AR362" s="21"/>
      <c r="AS362" s="21"/>
      <c r="AT362" s="21"/>
      <c r="AU362" s="21"/>
      <c r="AV362" s="21"/>
      <c r="AW362" s="21"/>
      <c r="AX362" s="21"/>
      <c r="AY362" s="21"/>
      <c r="AZ362" s="21"/>
      <c r="BA362" s="21"/>
      <c r="BB362" s="21"/>
      <c r="BC362" s="21"/>
      <c r="BD362" s="21"/>
      <c r="BE362" s="21"/>
      <c r="BF362" s="21"/>
      <c r="BG362" s="21"/>
      <c r="BH362" s="21"/>
      <c r="BI362" s="21"/>
      <c r="BJ362" s="21"/>
    </row>
    <row r="363" spans="29:62" ht="15" customHeight="1">
      <c r="AC363" s="21"/>
      <c r="AD363" s="21"/>
      <c r="AE363" s="21"/>
      <c r="AF363" s="21"/>
      <c r="AG363" s="21"/>
      <c r="AH363" s="21"/>
      <c r="AI363" s="21"/>
      <c r="AJ363" s="21"/>
      <c r="AK363" s="21"/>
      <c r="AL363" s="21"/>
      <c r="AM363" s="21"/>
      <c r="AN363" s="21"/>
      <c r="AO363" s="21"/>
      <c r="AP363" s="21"/>
      <c r="AQ363" s="21"/>
      <c r="AR363" s="21"/>
      <c r="AS363" s="21"/>
      <c r="AT363" s="21"/>
      <c r="AU363" s="21"/>
      <c r="AV363" s="21"/>
      <c r="AW363" s="21"/>
      <c r="AX363" s="21"/>
      <c r="AY363" s="21"/>
      <c r="AZ363" s="21"/>
      <c r="BA363" s="21"/>
      <c r="BB363" s="21"/>
      <c r="BC363" s="21"/>
      <c r="BD363" s="21"/>
      <c r="BE363" s="21"/>
      <c r="BF363" s="21"/>
      <c r="BG363" s="21"/>
      <c r="BH363" s="21"/>
      <c r="BI363" s="21"/>
      <c r="BJ363" s="21"/>
    </row>
    <row r="364" spans="29:62" ht="15" customHeight="1">
      <c r="AC364" s="21"/>
      <c r="AD364" s="21"/>
      <c r="AE364" s="21"/>
      <c r="AF364" s="21"/>
      <c r="AG364" s="21"/>
      <c r="AH364" s="21"/>
      <c r="AI364" s="21"/>
      <c r="AJ364" s="21"/>
      <c r="AK364" s="21"/>
      <c r="AL364" s="21"/>
      <c r="AM364" s="21"/>
      <c r="AN364" s="21"/>
      <c r="AO364" s="21"/>
      <c r="AP364" s="21"/>
      <c r="AQ364" s="21"/>
      <c r="AR364" s="21"/>
      <c r="AS364" s="21"/>
      <c r="AT364" s="21"/>
      <c r="AU364" s="21"/>
      <c r="AV364" s="21"/>
      <c r="AW364" s="21"/>
      <c r="AX364" s="21"/>
      <c r="AY364" s="21"/>
      <c r="AZ364" s="21"/>
      <c r="BA364" s="21"/>
      <c r="BB364" s="21"/>
      <c r="BC364" s="21"/>
      <c r="BD364" s="21"/>
      <c r="BE364" s="21"/>
      <c r="BF364" s="21"/>
      <c r="BG364" s="21"/>
      <c r="BH364" s="21"/>
      <c r="BI364" s="21"/>
      <c r="BJ364" s="21"/>
    </row>
    <row r="365" spans="29:62" ht="15" customHeight="1">
      <c r="AC365" s="21"/>
      <c r="AD365" s="21"/>
      <c r="AE365" s="21"/>
      <c r="AF365" s="21"/>
      <c r="AG365" s="21"/>
      <c r="AH365" s="21"/>
      <c r="AI365" s="21"/>
      <c r="AJ365" s="21"/>
      <c r="AK365" s="21"/>
      <c r="AL365" s="21"/>
      <c r="AM365" s="21"/>
      <c r="AN365" s="21"/>
      <c r="AO365" s="21"/>
      <c r="AP365" s="21"/>
      <c r="AQ365" s="21"/>
      <c r="AR365" s="21"/>
      <c r="AS365" s="21"/>
      <c r="AT365" s="21"/>
      <c r="AU365" s="21"/>
      <c r="AV365" s="21"/>
      <c r="AW365" s="21"/>
      <c r="AX365" s="21"/>
      <c r="AY365" s="21"/>
      <c r="AZ365" s="21"/>
      <c r="BA365" s="21"/>
      <c r="BB365" s="21"/>
      <c r="BC365" s="21"/>
      <c r="BD365" s="21"/>
      <c r="BE365" s="21"/>
      <c r="BF365" s="21"/>
      <c r="BG365" s="21"/>
      <c r="BH365" s="21"/>
      <c r="BI365" s="21"/>
      <c r="BJ365" s="21"/>
    </row>
    <row r="366" spans="29:62" ht="15" customHeight="1">
      <c r="AC366" s="21"/>
      <c r="AD366" s="21"/>
      <c r="AE366" s="21"/>
      <c r="AF366" s="21"/>
      <c r="AG366" s="21"/>
      <c r="AH366" s="21"/>
      <c r="AI366" s="21"/>
      <c r="AJ366" s="21"/>
      <c r="AK366" s="21"/>
      <c r="AL366" s="21"/>
      <c r="AM366" s="21"/>
      <c r="AN366" s="21"/>
      <c r="AO366" s="21"/>
      <c r="AP366" s="21"/>
      <c r="AQ366" s="21"/>
      <c r="AR366" s="21"/>
      <c r="AS366" s="21"/>
      <c r="AT366" s="21"/>
      <c r="AU366" s="21"/>
      <c r="AV366" s="21"/>
      <c r="AW366" s="21"/>
      <c r="AX366" s="21"/>
      <c r="AY366" s="21"/>
      <c r="AZ366" s="21"/>
      <c r="BA366" s="21"/>
      <c r="BB366" s="21"/>
      <c r="BC366" s="21"/>
      <c r="BD366" s="21"/>
      <c r="BE366" s="21"/>
      <c r="BF366" s="21"/>
      <c r="BG366" s="21"/>
      <c r="BH366" s="21"/>
      <c r="BI366" s="21"/>
      <c r="BJ366" s="21"/>
    </row>
    <row r="367" spans="29:62" ht="15" customHeight="1">
      <c r="AC367" s="21"/>
      <c r="AD367" s="21"/>
      <c r="AE367" s="21"/>
      <c r="AF367" s="21"/>
      <c r="AG367" s="21"/>
      <c r="AH367" s="21"/>
      <c r="AI367" s="21"/>
      <c r="AJ367" s="21"/>
      <c r="AK367" s="21"/>
      <c r="AL367" s="21"/>
      <c r="AM367" s="21"/>
      <c r="AN367" s="21"/>
      <c r="AO367" s="21"/>
      <c r="AP367" s="21"/>
      <c r="AQ367" s="21"/>
      <c r="AR367" s="21"/>
      <c r="AS367" s="21"/>
      <c r="AT367" s="21"/>
      <c r="AU367" s="21"/>
      <c r="AV367" s="21"/>
      <c r="AW367" s="21"/>
      <c r="AX367" s="21"/>
      <c r="AY367" s="21"/>
      <c r="AZ367" s="21"/>
      <c r="BA367" s="21"/>
      <c r="BB367" s="21"/>
      <c r="BC367" s="21"/>
      <c r="BD367" s="21"/>
      <c r="BE367" s="21"/>
      <c r="BF367" s="21"/>
      <c r="BG367" s="21"/>
      <c r="BH367" s="21"/>
      <c r="BI367" s="21"/>
      <c r="BJ367" s="21"/>
    </row>
    <row r="368" spans="29:62" ht="15" customHeight="1">
      <c r="AC368" s="21"/>
      <c r="AD368" s="21"/>
      <c r="AE368" s="21"/>
      <c r="AF368" s="21"/>
      <c r="AG368" s="21"/>
      <c r="AH368" s="21"/>
      <c r="AI368" s="21"/>
      <c r="AJ368" s="21"/>
      <c r="AK368" s="21"/>
      <c r="AL368" s="21"/>
      <c r="AM368" s="21"/>
      <c r="AN368" s="21"/>
      <c r="AO368" s="21"/>
      <c r="AP368" s="21"/>
      <c r="AQ368" s="21"/>
      <c r="AR368" s="21"/>
      <c r="AS368" s="21"/>
      <c r="AT368" s="21"/>
      <c r="AU368" s="21"/>
      <c r="AV368" s="21"/>
      <c r="AW368" s="21"/>
      <c r="AX368" s="21"/>
      <c r="AY368" s="21"/>
      <c r="AZ368" s="21"/>
      <c r="BA368" s="21"/>
      <c r="BB368" s="21"/>
      <c r="BC368" s="21"/>
      <c r="BD368" s="21"/>
      <c r="BE368" s="21"/>
      <c r="BF368" s="21"/>
      <c r="BG368" s="21"/>
      <c r="BH368" s="21"/>
      <c r="BI368" s="21"/>
      <c r="BJ368" s="21"/>
    </row>
    <row r="369" spans="29:62" ht="15" customHeight="1">
      <c r="AC369" s="21"/>
      <c r="AD369" s="21"/>
      <c r="AE369" s="21"/>
      <c r="AF369" s="21"/>
      <c r="AG369" s="21"/>
      <c r="AH369" s="21"/>
      <c r="AI369" s="21"/>
      <c r="AJ369" s="21"/>
      <c r="AK369" s="21"/>
      <c r="AL369" s="21"/>
      <c r="AM369" s="21"/>
      <c r="AN369" s="21"/>
      <c r="AO369" s="21"/>
      <c r="AP369" s="21"/>
      <c r="AQ369" s="21"/>
      <c r="AR369" s="21"/>
      <c r="AS369" s="21"/>
      <c r="AT369" s="21"/>
      <c r="AU369" s="21"/>
      <c r="AV369" s="21"/>
      <c r="AW369" s="21"/>
      <c r="AX369" s="21"/>
      <c r="AY369" s="21"/>
      <c r="AZ369" s="21"/>
      <c r="BA369" s="21"/>
      <c r="BB369" s="21"/>
      <c r="BC369" s="21"/>
      <c r="BD369" s="21"/>
      <c r="BE369" s="21"/>
      <c r="BF369" s="21"/>
      <c r="BG369" s="21"/>
      <c r="BH369" s="21"/>
      <c r="BI369" s="21"/>
      <c r="BJ369" s="21"/>
    </row>
    <row r="370" spans="29:62" ht="15" customHeight="1">
      <c r="AC370" s="21"/>
      <c r="AD370" s="21"/>
      <c r="AE370" s="21"/>
      <c r="AF370" s="21"/>
      <c r="AG370" s="21"/>
      <c r="AH370" s="21"/>
      <c r="AI370" s="21"/>
      <c r="AJ370" s="21"/>
      <c r="AK370" s="21"/>
      <c r="AL370" s="21"/>
      <c r="AM370" s="21"/>
      <c r="AN370" s="21"/>
      <c r="AO370" s="21"/>
      <c r="AP370" s="21"/>
      <c r="AQ370" s="21"/>
      <c r="AR370" s="21"/>
      <c r="AS370" s="21"/>
      <c r="AT370" s="21"/>
      <c r="AU370" s="21"/>
      <c r="AV370" s="21"/>
      <c r="AW370" s="21"/>
      <c r="AX370" s="21"/>
      <c r="AY370" s="21"/>
      <c r="AZ370" s="21"/>
      <c r="BA370" s="21"/>
      <c r="BB370" s="21"/>
      <c r="BC370" s="21"/>
      <c r="BD370" s="21"/>
      <c r="BE370" s="21"/>
      <c r="BF370" s="21"/>
      <c r="BG370" s="21"/>
      <c r="BH370" s="21"/>
      <c r="BI370" s="21"/>
      <c r="BJ370" s="21"/>
    </row>
    <row r="371" spans="29:62" ht="15" customHeight="1">
      <c r="AC371" s="21"/>
      <c r="AD371" s="21"/>
      <c r="AE371" s="21"/>
      <c r="AF371" s="21"/>
      <c r="AG371" s="21"/>
      <c r="AH371" s="21"/>
      <c r="AI371" s="21"/>
      <c r="AJ371" s="21"/>
      <c r="AK371" s="21"/>
      <c r="AL371" s="21"/>
      <c r="AM371" s="21"/>
      <c r="AN371" s="21"/>
      <c r="AO371" s="21"/>
      <c r="AP371" s="21"/>
      <c r="AQ371" s="21"/>
      <c r="AR371" s="21"/>
      <c r="AS371" s="21"/>
      <c r="AT371" s="21"/>
      <c r="AU371" s="21"/>
      <c r="AV371" s="21"/>
      <c r="AW371" s="21"/>
      <c r="AX371" s="21"/>
      <c r="AY371" s="21"/>
      <c r="AZ371" s="21"/>
      <c r="BA371" s="21"/>
      <c r="BB371" s="21"/>
      <c r="BC371" s="21"/>
      <c r="BD371" s="21"/>
      <c r="BE371" s="21"/>
      <c r="BF371" s="21"/>
      <c r="BG371" s="21"/>
      <c r="BH371" s="21"/>
      <c r="BI371" s="21"/>
      <c r="BJ371" s="21"/>
    </row>
    <row r="372" spans="29:62" ht="15" customHeight="1">
      <c r="AC372" s="21"/>
      <c r="AD372" s="21"/>
      <c r="AE372" s="21"/>
      <c r="AF372" s="21"/>
      <c r="AG372" s="21"/>
      <c r="AH372" s="21"/>
      <c r="AI372" s="21"/>
      <c r="AJ372" s="21"/>
      <c r="AK372" s="21"/>
      <c r="AL372" s="21"/>
      <c r="AM372" s="21"/>
      <c r="AN372" s="21"/>
      <c r="AO372" s="21"/>
      <c r="AP372" s="21"/>
      <c r="AQ372" s="21"/>
      <c r="AR372" s="21"/>
      <c r="AS372" s="21"/>
      <c r="AT372" s="21"/>
      <c r="AU372" s="21"/>
      <c r="AV372" s="21"/>
      <c r="AW372" s="21"/>
      <c r="AX372" s="21"/>
      <c r="AY372" s="21"/>
      <c r="AZ372" s="21"/>
      <c r="BA372" s="21"/>
      <c r="BB372" s="21"/>
      <c r="BC372" s="21"/>
      <c r="BD372" s="21"/>
      <c r="BE372" s="21"/>
      <c r="BF372" s="21"/>
      <c r="BG372" s="21"/>
      <c r="BH372" s="21"/>
      <c r="BI372" s="21"/>
      <c r="BJ372" s="21"/>
    </row>
    <row r="373" spans="29:62" ht="15" customHeight="1">
      <c r="AC373" s="21"/>
      <c r="AD373" s="21"/>
      <c r="AE373" s="21"/>
      <c r="AF373" s="21"/>
      <c r="AG373" s="21"/>
      <c r="AH373" s="21"/>
      <c r="AI373" s="21"/>
      <c r="AJ373" s="21"/>
      <c r="AK373" s="21"/>
      <c r="AL373" s="21"/>
      <c r="AM373" s="21"/>
      <c r="AN373" s="21"/>
      <c r="AO373" s="21"/>
      <c r="AP373" s="21"/>
      <c r="AQ373" s="21"/>
      <c r="AR373" s="21"/>
      <c r="AS373" s="21"/>
      <c r="AT373" s="21"/>
      <c r="AU373" s="21"/>
      <c r="AV373" s="21"/>
      <c r="AW373" s="21"/>
      <c r="AX373" s="21"/>
      <c r="AY373" s="21"/>
      <c r="AZ373" s="21"/>
      <c r="BA373" s="21"/>
      <c r="BB373" s="21"/>
      <c r="BC373" s="21"/>
      <c r="BD373" s="21"/>
      <c r="BE373" s="21"/>
      <c r="BF373" s="21"/>
      <c r="BG373" s="21"/>
      <c r="BH373" s="21"/>
      <c r="BI373" s="21"/>
      <c r="BJ373" s="21"/>
    </row>
    <row r="374" spans="29:62" ht="15" customHeight="1">
      <c r="AC374" s="21"/>
      <c r="AD374" s="21"/>
      <c r="AE374" s="21"/>
      <c r="AF374" s="21"/>
      <c r="AG374" s="21"/>
      <c r="AH374" s="21"/>
      <c r="AI374" s="21"/>
      <c r="AJ374" s="21"/>
      <c r="AK374" s="21"/>
      <c r="AL374" s="21"/>
      <c r="AM374" s="21"/>
      <c r="AN374" s="21"/>
      <c r="AO374" s="21"/>
      <c r="AP374" s="21"/>
      <c r="AQ374" s="21"/>
      <c r="AR374" s="21"/>
      <c r="AS374" s="21"/>
      <c r="AT374" s="21"/>
      <c r="AU374" s="21"/>
      <c r="AV374" s="21"/>
      <c r="AW374" s="21"/>
      <c r="AX374" s="21"/>
      <c r="AY374" s="21"/>
      <c r="AZ374" s="21"/>
      <c r="BA374" s="21"/>
      <c r="BB374" s="21"/>
      <c r="BC374" s="21"/>
      <c r="BD374" s="21"/>
      <c r="BE374" s="21"/>
      <c r="BF374" s="21"/>
      <c r="BG374" s="21"/>
      <c r="BH374" s="21"/>
      <c r="BI374" s="21"/>
      <c r="BJ374" s="21"/>
    </row>
    <row r="375" spans="29:62" ht="15" customHeight="1">
      <c r="AC375" s="21"/>
      <c r="AD375" s="21"/>
      <c r="AE375" s="21"/>
      <c r="AF375" s="21"/>
      <c r="AG375" s="21"/>
      <c r="AH375" s="21"/>
      <c r="AI375" s="21"/>
      <c r="AJ375" s="21"/>
      <c r="AK375" s="21"/>
      <c r="AL375" s="21"/>
      <c r="AM375" s="21"/>
      <c r="AN375" s="21"/>
      <c r="AO375" s="21"/>
      <c r="AP375" s="21"/>
      <c r="AQ375" s="21"/>
      <c r="AR375" s="21"/>
      <c r="AS375" s="21"/>
      <c r="AT375" s="21"/>
      <c r="AU375" s="21"/>
      <c r="AV375" s="21"/>
      <c r="AW375" s="21"/>
      <c r="AX375" s="21"/>
      <c r="AY375" s="21"/>
      <c r="AZ375" s="21"/>
      <c r="BA375" s="21"/>
      <c r="BB375" s="21"/>
      <c r="BC375" s="21"/>
      <c r="BD375" s="21"/>
      <c r="BE375" s="21"/>
      <c r="BF375" s="21"/>
      <c r="BG375" s="21"/>
      <c r="BH375" s="21"/>
      <c r="BI375" s="21"/>
      <c r="BJ375" s="21"/>
    </row>
    <row r="376" spans="29:62" ht="15" customHeight="1">
      <c r="AC376" s="21"/>
      <c r="AD376" s="21"/>
      <c r="AE376" s="21"/>
      <c r="AF376" s="21"/>
      <c r="AG376" s="21"/>
      <c r="AH376" s="21"/>
      <c r="AI376" s="21"/>
      <c r="AJ376" s="21"/>
      <c r="AK376" s="21"/>
      <c r="AL376" s="21"/>
      <c r="AM376" s="21"/>
      <c r="AN376" s="21"/>
      <c r="AO376" s="21"/>
      <c r="AP376" s="21"/>
      <c r="AQ376" s="21"/>
      <c r="AR376" s="21"/>
      <c r="AS376" s="21"/>
      <c r="AT376" s="21"/>
      <c r="AU376" s="21"/>
      <c r="AV376" s="21"/>
      <c r="AW376" s="21"/>
      <c r="AX376" s="21"/>
      <c r="AY376" s="21"/>
      <c r="AZ376" s="21"/>
      <c r="BA376" s="21"/>
      <c r="BB376" s="21"/>
      <c r="BC376" s="21"/>
      <c r="BD376" s="21"/>
      <c r="BE376" s="21"/>
      <c r="BF376" s="21"/>
      <c r="BG376" s="21"/>
      <c r="BH376" s="21"/>
      <c r="BI376" s="21"/>
      <c r="BJ376" s="21"/>
    </row>
    <row r="377" spans="29:62" ht="15" customHeight="1">
      <c r="AC377" s="21"/>
      <c r="AD377" s="21"/>
      <c r="AE377" s="21"/>
      <c r="AF377" s="21"/>
      <c r="AG377" s="21"/>
      <c r="AH377" s="21"/>
      <c r="AI377" s="21"/>
      <c r="AJ377" s="21"/>
      <c r="AK377" s="21"/>
      <c r="AL377" s="21"/>
      <c r="AM377" s="21"/>
      <c r="AN377" s="21"/>
      <c r="AO377" s="21"/>
      <c r="AP377" s="21"/>
      <c r="AQ377" s="21"/>
      <c r="AR377" s="21"/>
      <c r="AS377" s="21"/>
      <c r="AT377" s="21"/>
      <c r="AU377" s="21"/>
      <c r="AV377" s="21"/>
      <c r="AW377" s="21"/>
      <c r="AX377" s="21"/>
      <c r="AY377" s="21"/>
      <c r="AZ377" s="21"/>
      <c r="BA377" s="21"/>
      <c r="BB377" s="21"/>
      <c r="BC377" s="21"/>
      <c r="BD377" s="21"/>
      <c r="BE377" s="21"/>
      <c r="BF377" s="21"/>
      <c r="BG377" s="21"/>
      <c r="BH377" s="21"/>
      <c r="BI377" s="21"/>
      <c r="BJ377" s="21"/>
    </row>
    <row r="378" spans="29:62" ht="15" customHeight="1">
      <c r="AC378" s="21"/>
      <c r="AD378" s="21"/>
      <c r="AE378" s="21"/>
      <c r="AF378" s="21"/>
      <c r="AG378" s="21"/>
      <c r="AH378" s="21"/>
      <c r="AI378" s="21"/>
      <c r="AJ378" s="21"/>
      <c r="AK378" s="21"/>
      <c r="AL378" s="21"/>
      <c r="AM378" s="21"/>
      <c r="AN378" s="21"/>
      <c r="AO378" s="21"/>
      <c r="AP378" s="21"/>
      <c r="AQ378" s="21"/>
      <c r="AR378" s="21"/>
      <c r="AS378" s="21"/>
      <c r="AT378" s="21"/>
      <c r="AU378" s="21"/>
      <c r="AV378" s="21"/>
      <c r="AW378" s="21"/>
      <c r="AX378" s="21"/>
      <c r="AY378" s="21"/>
      <c r="AZ378" s="21"/>
      <c r="BA378" s="21"/>
      <c r="BB378" s="21"/>
      <c r="BC378" s="21"/>
      <c r="BD378" s="21"/>
      <c r="BE378" s="21"/>
      <c r="BF378" s="21"/>
      <c r="BG378" s="21"/>
      <c r="BH378" s="21"/>
      <c r="BI378" s="21"/>
      <c r="BJ378" s="21"/>
    </row>
    <row r="379" spans="29:62" ht="15" customHeight="1">
      <c r="AC379" s="21"/>
      <c r="AD379" s="21"/>
      <c r="AE379" s="21"/>
      <c r="AF379" s="21"/>
      <c r="AG379" s="21"/>
      <c r="AH379" s="21"/>
      <c r="AI379" s="21"/>
      <c r="AJ379" s="21"/>
      <c r="AK379" s="21"/>
      <c r="AL379" s="21"/>
      <c r="AM379" s="21"/>
      <c r="AN379" s="21"/>
      <c r="AO379" s="21"/>
      <c r="AP379" s="21"/>
      <c r="AQ379" s="21"/>
      <c r="AR379" s="21"/>
      <c r="AS379" s="21"/>
      <c r="AT379" s="21"/>
      <c r="AU379" s="21"/>
      <c r="AV379" s="21"/>
      <c r="AW379" s="21"/>
      <c r="AX379" s="21"/>
      <c r="AY379" s="21"/>
      <c r="AZ379" s="21"/>
      <c r="BA379" s="21"/>
      <c r="BB379" s="21"/>
      <c r="BC379" s="21"/>
      <c r="BD379" s="21"/>
      <c r="BE379" s="21"/>
      <c r="BF379" s="21"/>
      <c r="BG379" s="21"/>
      <c r="BH379" s="21"/>
      <c r="BI379" s="21"/>
      <c r="BJ379" s="21"/>
    </row>
    <row r="380" spans="29:62" ht="15" customHeight="1">
      <c r="AC380" s="21"/>
      <c r="AD380" s="21"/>
      <c r="AE380" s="21"/>
      <c r="AF380" s="21"/>
      <c r="AG380" s="21"/>
      <c r="AH380" s="21"/>
      <c r="AI380" s="21"/>
      <c r="AJ380" s="21"/>
      <c r="AK380" s="21"/>
      <c r="AL380" s="21"/>
      <c r="AM380" s="21"/>
      <c r="AN380" s="21"/>
      <c r="AO380" s="21"/>
      <c r="AP380" s="21"/>
      <c r="AQ380" s="21"/>
      <c r="AR380" s="21"/>
      <c r="AS380" s="21"/>
      <c r="AT380" s="21"/>
      <c r="AU380" s="21"/>
      <c r="AV380" s="21"/>
      <c r="AW380" s="21"/>
      <c r="AX380" s="21"/>
      <c r="AY380" s="21"/>
      <c r="AZ380" s="21"/>
      <c r="BA380" s="21"/>
      <c r="BB380" s="21"/>
      <c r="BC380" s="21"/>
      <c r="BD380" s="21"/>
      <c r="BE380" s="21"/>
      <c r="BF380" s="21"/>
      <c r="BG380" s="21"/>
      <c r="BH380" s="21"/>
      <c r="BI380" s="21"/>
      <c r="BJ380" s="21"/>
    </row>
    <row r="381" spans="29:62" ht="15" customHeight="1">
      <c r="AC381" s="21"/>
      <c r="AD381" s="21"/>
      <c r="AE381" s="21"/>
      <c r="AF381" s="21"/>
      <c r="AG381" s="21"/>
      <c r="AH381" s="21"/>
      <c r="AI381" s="21"/>
      <c r="AJ381" s="21"/>
      <c r="AK381" s="21"/>
      <c r="AL381" s="21"/>
      <c r="AM381" s="21"/>
      <c r="AN381" s="21"/>
      <c r="AO381" s="21"/>
      <c r="AP381" s="21"/>
      <c r="AQ381" s="21"/>
      <c r="AR381" s="21"/>
      <c r="AS381" s="21"/>
      <c r="AT381" s="21"/>
      <c r="AU381" s="21"/>
      <c r="AV381" s="21"/>
      <c r="AW381" s="21"/>
      <c r="AX381" s="21"/>
      <c r="AY381" s="21"/>
      <c r="AZ381" s="21"/>
      <c r="BA381" s="21"/>
      <c r="BB381" s="21"/>
      <c r="BC381" s="21"/>
      <c r="BD381" s="21"/>
      <c r="BE381" s="21"/>
      <c r="BF381" s="21"/>
      <c r="BG381" s="21"/>
      <c r="BH381" s="21"/>
      <c r="BI381" s="21"/>
      <c r="BJ381" s="21"/>
    </row>
    <row r="382" spans="29:62" ht="15" customHeight="1">
      <c r="AC382" s="21"/>
      <c r="AD382" s="21"/>
      <c r="AE382" s="21"/>
      <c r="AF382" s="21"/>
      <c r="AG382" s="21"/>
      <c r="AH382" s="21"/>
      <c r="AI382" s="21"/>
      <c r="AJ382" s="21"/>
      <c r="AK382" s="21"/>
      <c r="AL382" s="21"/>
      <c r="AM382" s="21"/>
      <c r="AN382" s="21"/>
      <c r="AO382" s="21"/>
      <c r="AP382" s="21"/>
      <c r="AQ382" s="21"/>
      <c r="AR382" s="21"/>
      <c r="AS382" s="21"/>
      <c r="AT382" s="21"/>
      <c r="AU382" s="21"/>
      <c r="AV382" s="21"/>
      <c r="AW382" s="21"/>
      <c r="AX382" s="21"/>
      <c r="AY382" s="21"/>
      <c r="AZ382" s="21"/>
      <c r="BA382" s="21"/>
      <c r="BB382" s="21"/>
      <c r="BC382" s="21"/>
      <c r="BD382" s="21"/>
      <c r="BE382" s="21"/>
      <c r="BF382" s="21"/>
      <c r="BG382" s="21"/>
      <c r="BH382" s="21"/>
      <c r="BI382" s="21"/>
      <c r="BJ382" s="21"/>
    </row>
    <row r="383" spans="29:62" ht="15" customHeight="1">
      <c r="AC383" s="21"/>
      <c r="AD383" s="21"/>
      <c r="AE383" s="21"/>
      <c r="AF383" s="21"/>
      <c r="AG383" s="21"/>
      <c r="AH383" s="21"/>
      <c r="AI383" s="21"/>
      <c r="AJ383" s="21"/>
      <c r="AK383" s="21"/>
      <c r="AL383" s="21"/>
      <c r="AM383" s="21"/>
      <c r="AN383" s="21"/>
      <c r="AO383" s="21"/>
      <c r="AP383" s="21"/>
      <c r="AQ383" s="21"/>
      <c r="AR383" s="21"/>
      <c r="AS383" s="21"/>
      <c r="AT383" s="21"/>
      <c r="AU383" s="21"/>
      <c r="AV383" s="21"/>
      <c r="AW383" s="21"/>
      <c r="AX383" s="21"/>
      <c r="AY383" s="21"/>
      <c r="AZ383" s="21"/>
      <c r="BA383" s="21"/>
      <c r="BB383" s="21"/>
      <c r="BC383" s="21"/>
      <c r="BD383" s="21"/>
      <c r="BE383" s="21"/>
      <c r="BF383" s="21"/>
      <c r="BG383" s="21"/>
      <c r="BH383" s="21"/>
      <c r="BI383" s="21"/>
      <c r="BJ383" s="21"/>
    </row>
    <row r="384" spans="29:62" ht="15" customHeight="1">
      <c r="AC384" s="21"/>
      <c r="AD384" s="21"/>
      <c r="AE384" s="21"/>
      <c r="AF384" s="21"/>
      <c r="AG384" s="21"/>
      <c r="AH384" s="21"/>
      <c r="AI384" s="21"/>
      <c r="AJ384" s="21"/>
      <c r="AK384" s="21"/>
      <c r="AL384" s="21"/>
      <c r="AM384" s="21"/>
      <c r="AN384" s="21"/>
      <c r="AO384" s="21"/>
      <c r="AP384" s="21"/>
      <c r="AQ384" s="21"/>
      <c r="AR384" s="21"/>
      <c r="AS384" s="21"/>
      <c r="AT384" s="21"/>
      <c r="AU384" s="21"/>
      <c r="AV384" s="21"/>
      <c r="AW384" s="21"/>
      <c r="AX384" s="21"/>
      <c r="AY384" s="21"/>
      <c r="AZ384" s="21"/>
      <c r="BA384" s="21"/>
      <c r="BB384" s="21"/>
      <c r="BC384" s="21"/>
      <c r="BD384" s="21"/>
      <c r="BE384" s="21"/>
      <c r="BF384" s="21"/>
      <c r="BG384" s="21"/>
      <c r="BH384" s="21"/>
      <c r="BI384" s="21"/>
      <c r="BJ384" s="21"/>
    </row>
    <row r="385" spans="29:62" ht="15" customHeight="1">
      <c r="AC385" s="21"/>
      <c r="AD385" s="21"/>
      <c r="AE385" s="21"/>
      <c r="AF385" s="21"/>
      <c r="AG385" s="21"/>
      <c r="AH385" s="21"/>
      <c r="AI385" s="21"/>
      <c r="AJ385" s="21"/>
      <c r="AK385" s="21"/>
      <c r="AL385" s="21"/>
      <c r="AM385" s="21"/>
      <c r="AN385" s="21"/>
      <c r="AO385" s="21"/>
      <c r="AP385" s="21"/>
      <c r="AQ385" s="21"/>
      <c r="AR385" s="21"/>
      <c r="AS385" s="21"/>
      <c r="AT385" s="21"/>
      <c r="AU385" s="21"/>
      <c r="AV385" s="21"/>
      <c r="AW385" s="21"/>
      <c r="AX385" s="21"/>
      <c r="AY385" s="21"/>
      <c r="AZ385" s="21"/>
      <c r="BA385" s="21"/>
      <c r="BB385" s="21"/>
      <c r="BC385" s="21"/>
      <c r="BD385" s="21"/>
      <c r="BE385" s="21"/>
      <c r="BF385" s="21"/>
      <c r="BG385" s="21"/>
      <c r="BH385" s="21"/>
      <c r="BI385" s="21"/>
      <c r="BJ385" s="21"/>
    </row>
    <row r="386" spans="29:62" ht="15" customHeight="1">
      <c r="AC386" s="21"/>
      <c r="AD386" s="21"/>
      <c r="AE386" s="21"/>
      <c r="AF386" s="21"/>
      <c r="AG386" s="21"/>
      <c r="AH386" s="21"/>
      <c r="AI386" s="21"/>
      <c r="AJ386" s="21"/>
      <c r="AK386" s="21"/>
      <c r="AL386" s="21"/>
      <c r="AM386" s="21"/>
      <c r="AN386" s="21"/>
      <c r="AO386" s="21"/>
      <c r="AP386" s="21"/>
      <c r="AQ386" s="21"/>
      <c r="AR386" s="21"/>
      <c r="AS386" s="21"/>
      <c r="AT386" s="21"/>
      <c r="AU386" s="21"/>
      <c r="AV386" s="21"/>
      <c r="AW386" s="21"/>
      <c r="AX386" s="21"/>
      <c r="AY386" s="21"/>
      <c r="AZ386" s="21"/>
      <c r="BA386" s="21"/>
      <c r="BB386" s="21"/>
      <c r="BC386" s="21"/>
      <c r="BD386" s="21"/>
      <c r="BE386" s="21"/>
      <c r="BF386" s="21"/>
      <c r="BG386" s="21"/>
      <c r="BH386" s="21"/>
      <c r="BI386" s="21"/>
      <c r="BJ386" s="21"/>
    </row>
    <row r="387" spans="29:62" ht="15" customHeight="1">
      <c r="AC387" s="21"/>
      <c r="AD387" s="21"/>
      <c r="AE387" s="21"/>
      <c r="AF387" s="21"/>
      <c r="AG387" s="21"/>
      <c r="AH387" s="21"/>
      <c r="AI387" s="21"/>
      <c r="AJ387" s="21"/>
      <c r="AK387" s="21"/>
      <c r="AL387" s="21"/>
      <c r="AM387" s="21"/>
      <c r="AN387" s="21"/>
      <c r="AO387" s="21"/>
      <c r="AP387" s="21"/>
      <c r="AQ387" s="21"/>
      <c r="AR387" s="21"/>
      <c r="AS387" s="21"/>
      <c r="AT387" s="21"/>
      <c r="AU387" s="21"/>
      <c r="AV387" s="21"/>
      <c r="AW387" s="21"/>
      <c r="AX387" s="21"/>
      <c r="AY387" s="21"/>
      <c r="AZ387" s="21"/>
      <c r="BA387" s="21"/>
      <c r="BB387" s="21"/>
      <c r="BC387" s="21"/>
      <c r="BD387" s="21"/>
      <c r="BE387" s="21"/>
      <c r="BF387" s="21"/>
      <c r="BG387" s="21"/>
      <c r="BH387" s="21"/>
      <c r="BI387" s="21"/>
      <c r="BJ387" s="21"/>
    </row>
    <row r="388" spans="29:62" ht="15" customHeight="1">
      <c r="AC388" s="21"/>
      <c r="AD388" s="21"/>
      <c r="AE388" s="21"/>
      <c r="AF388" s="21"/>
      <c r="AG388" s="21"/>
      <c r="AH388" s="21"/>
      <c r="AI388" s="21"/>
      <c r="AJ388" s="21"/>
      <c r="AK388" s="21"/>
      <c r="AL388" s="21"/>
      <c r="AM388" s="21"/>
      <c r="AN388" s="21"/>
      <c r="AO388" s="21"/>
      <c r="AP388" s="21"/>
      <c r="AQ388" s="21"/>
      <c r="AR388" s="21"/>
      <c r="AS388" s="21"/>
      <c r="AT388" s="21"/>
      <c r="AU388" s="21"/>
      <c r="AV388" s="21"/>
      <c r="AW388" s="21"/>
      <c r="AX388" s="21"/>
      <c r="AY388" s="21"/>
      <c r="AZ388" s="21"/>
      <c r="BA388" s="21"/>
      <c r="BB388" s="21"/>
      <c r="BC388" s="21"/>
      <c r="BD388" s="21"/>
      <c r="BE388" s="21"/>
      <c r="BF388" s="21"/>
      <c r="BG388" s="21"/>
      <c r="BH388" s="21"/>
      <c r="BI388" s="21"/>
      <c r="BJ388" s="21"/>
    </row>
    <row r="389" spans="29:62" ht="15" customHeight="1">
      <c r="AC389" s="21"/>
      <c r="AD389" s="21"/>
      <c r="AE389" s="21"/>
      <c r="AF389" s="21"/>
      <c r="AG389" s="21"/>
      <c r="AH389" s="21"/>
      <c r="AI389" s="21"/>
      <c r="AJ389" s="21"/>
      <c r="AK389" s="21"/>
      <c r="AL389" s="21"/>
      <c r="AM389" s="21"/>
      <c r="AN389" s="21"/>
      <c r="AO389" s="21"/>
      <c r="AP389" s="21"/>
      <c r="AQ389" s="21"/>
      <c r="AR389" s="21"/>
      <c r="AS389" s="21"/>
      <c r="AT389" s="21"/>
      <c r="AU389" s="21"/>
      <c r="AV389" s="21"/>
      <c r="AW389" s="21"/>
      <c r="AX389" s="21"/>
      <c r="AY389" s="21"/>
      <c r="AZ389" s="21"/>
      <c r="BA389" s="21"/>
      <c r="BB389" s="21"/>
      <c r="BC389" s="21"/>
      <c r="BD389" s="21"/>
      <c r="BE389" s="21"/>
      <c r="BF389" s="21"/>
      <c r="BG389" s="21"/>
      <c r="BH389" s="21"/>
      <c r="BI389" s="21"/>
      <c r="BJ389" s="21"/>
    </row>
    <row r="390" spans="29:62" ht="15" customHeight="1">
      <c r="AC390" s="21"/>
      <c r="AD390" s="21"/>
      <c r="AE390" s="21"/>
      <c r="AF390" s="21"/>
      <c r="AG390" s="21"/>
      <c r="AH390" s="21"/>
      <c r="AI390" s="21"/>
      <c r="AJ390" s="21"/>
      <c r="AK390" s="21"/>
      <c r="AL390" s="21"/>
      <c r="AM390" s="21"/>
      <c r="AN390" s="21"/>
      <c r="AO390" s="21"/>
      <c r="AP390" s="21"/>
      <c r="AQ390" s="21"/>
      <c r="AR390" s="21"/>
      <c r="AS390" s="21"/>
      <c r="AT390" s="21"/>
      <c r="AU390" s="21"/>
      <c r="AV390" s="21"/>
      <c r="AW390" s="21"/>
      <c r="AX390" s="21"/>
      <c r="AY390" s="21"/>
      <c r="AZ390" s="21"/>
      <c r="BA390" s="21"/>
      <c r="BB390" s="21"/>
      <c r="BC390" s="21"/>
      <c r="BD390" s="21"/>
      <c r="BE390" s="21"/>
      <c r="BF390" s="21"/>
      <c r="BG390" s="21"/>
      <c r="BH390" s="21"/>
      <c r="BI390" s="21"/>
      <c r="BJ390" s="21"/>
    </row>
    <row r="391" spans="29:62" ht="15" customHeight="1">
      <c r="AC391" s="21"/>
      <c r="AD391" s="21"/>
      <c r="AE391" s="21"/>
      <c r="AF391" s="21"/>
      <c r="AG391" s="21"/>
      <c r="AH391" s="21"/>
      <c r="AI391" s="21"/>
      <c r="AJ391" s="21"/>
      <c r="AK391" s="21"/>
      <c r="AL391" s="21"/>
      <c r="AM391" s="21"/>
      <c r="AN391" s="21"/>
      <c r="AO391" s="21"/>
      <c r="AP391" s="21"/>
      <c r="AQ391" s="21"/>
      <c r="AR391" s="21"/>
      <c r="AS391" s="21"/>
      <c r="AT391" s="21"/>
      <c r="AU391" s="21"/>
      <c r="AV391" s="21"/>
      <c r="AW391" s="21"/>
      <c r="AX391" s="21"/>
      <c r="AY391" s="21"/>
      <c r="AZ391" s="21"/>
      <c r="BA391" s="21"/>
      <c r="BB391" s="21"/>
      <c r="BC391" s="21"/>
      <c r="BD391" s="21"/>
      <c r="BE391" s="21"/>
      <c r="BF391" s="21"/>
      <c r="BG391" s="21"/>
      <c r="BH391" s="21"/>
      <c r="BI391" s="21"/>
      <c r="BJ391" s="21"/>
    </row>
    <row r="392" spans="29:62" ht="15" customHeight="1">
      <c r="AC392" s="21"/>
      <c r="AD392" s="21"/>
      <c r="AE392" s="21"/>
      <c r="AF392" s="21"/>
      <c r="AG392" s="21"/>
      <c r="AH392" s="21"/>
      <c r="AI392" s="21"/>
      <c r="AJ392" s="21"/>
      <c r="AK392" s="21"/>
      <c r="AL392" s="21"/>
      <c r="AM392" s="21"/>
      <c r="AN392" s="21"/>
      <c r="AO392" s="21"/>
      <c r="AP392" s="21"/>
      <c r="AQ392" s="21"/>
      <c r="AR392" s="21"/>
      <c r="AS392" s="21"/>
      <c r="AT392" s="21"/>
      <c r="AU392" s="21"/>
      <c r="AV392" s="21"/>
      <c r="AW392" s="21"/>
      <c r="AX392" s="21"/>
      <c r="AY392" s="21"/>
      <c r="AZ392" s="21"/>
      <c r="BA392" s="21"/>
      <c r="BB392" s="21"/>
      <c r="BC392" s="21"/>
      <c r="BD392" s="21"/>
      <c r="BE392" s="21"/>
      <c r="BF392" s="21"/>
      <c r="BG392" s="21"/>
      <c r="BH392" s="21"/>
      <c r="BI392" s="21"/>
      <c r="BJ392" s="21"/>
    </row>
    <row r="393" spans="29:62" ht="15" customHeight="1">
      <c r="AC393" s="21"/>
      <c r="AD393" s="21"/>
      <c r="AE393" s="21"/>
      <c r="AF393" s="21"/>
      <c r="AG393" s="21"/>
      <c r="AH393" s="21"/>
      <c r="AI393" s="21"/>
      <c r="AJ393" s="21"/>
      <c r="AK393" s="21"/>
      <c r="AL393" s="21"/>
      <c r="AM393" s="21"/>
      <c r="AN393" s="21"/>
      <c r="AO393" s="21"/>
      <c r="AP393" s="21"/>
      <c r="AQ393" s="21"/>
      <c r="AR393" s="21"/>
      <c r="AS393" s="21"/>
      <c r="AT393" s="21"/>
      <c r="AU393" s="21"/>
      <c r="AV393" s="21"/>
      <c r="AW393" s="21"/>
      <c r="AX393" s="21"/>
      <c r="AY393" s="21"/>
      <c r="AZ393" s="21"/>
      <c r="BA393" s="21"/>
      <c r="BB393" s="21"/>
      <c r="BC393" s="21"/>
      <c r="BD393" s="21"/>
      <c r="BE393" s="21"/>
      <c r="BF393" s="21"/>
      <c r="BG393" s="21"/>
      <c r="BH393" s="21"/>
      <c r="BI393" s="21"/>
      <c r="BJ393" s="21"/>
    </row>
    <row r="394" spans="29:62" ht="15" customHeight="1">
      <c r="AC394" s="21"/>
      <c r="AD394" s="21"/>
      <c r="AE394" s="21"/>
      <c r="AF394" s="21"/>
      <c r="AG394" s="21"/>
      <c r="AH394" s="21"/>
      <c r="AI394" s="21"/>
      <c r="AJ394" s="21"/>
      <c r="AK394" s="21"/>
      <c r="AL394" s="21"/>
      <c r="AM394" s="21"/>
      <c r="AN394" s="21"/>
      <c r="AO394" s="21"/>
      <c r="AP394" s="21"/>
      <c r="AQ394" s="21"/>
      <c r="AR394" s="21"/>
      <c r="AS394" s="21"/>
      <c r="AT394" s="21"/>
      <c r="AU394" s="21"/>
      <c r="AV394" s="21"/>
      <c r="AW394" s="21"/>
      <c r="AX394" s="21"/>
      <c r="AY394" s="21"/>
      <c r="AZ394" s="21"/>
      <c r="BA394" s="21"/>
      <c r="BB394" s="21"/>
      <c r="BC394" s="21"/>
      <c r="BD394" s="21"/>
      <c r="BE394" s="21"/>
      <c r="BF394" s="21"/>
      <c r="BG394" s="21"/>
      <c r="BH394" s="21"/>
      <c r="BI394" s="21"/>
      <c r="BJ394" s="21"/>
    </row>
    <row r="395" spans="29:62" ht="15" customHeight="1">
      <c r="AC395" s="21"/>
      <c r="AD395" s="21"/>
      <c r="AE395" s="21"/>
      <c r="AF395" s="21"/>
      <c r="AG395" s="21"/>
      <c r="AH395" s="21"/>
      <c r="AI395" s="21"/>
      <c r="AJ395" s="21"/>
      <c r="AK395" s="21"/>
      <c r="AL395" s="21"/>
      <c r="AM395" s="21"/>
      <c r="AN395" s="21"/>
      <c r="AO395" s="21"/>
      <c r="AP395" s="21"/>
      <c r="AQ395" s="21"/>
      <c r="AR395" s="21"/>
      <c r="AS395" s="21"/>
      <c r="AT395" s="21"/>
      <c r="AU395" s="21"/>
      <c r="AV395" s="21"/>
      <c r="AW395" s="21"/>
      <c r="AX395" s="21"/>
      <c r="AY395" s="21"/>
      <c r="AZ395" s="21"/>
      <c r="BA395" s="21"/>
      <c r="BB395" s="21"/>
      <c r="BC395" s="21"/>
      <c r="BD395" s="21"/>
      <c r="BE395" s="21"/>
      <c r="BF395" s="21"/>
      <c r="BG395" s="21"/>
      <c r="BH395" s="21"/>
      <c r="BI395" s="21"/>
      <c r="BJ395" s="21"/>
    </row>
    <row r="396" spans="29:62" ht="15" customHeight="1">
      <c r="AC396" s="21"/>
      <c r="AD396" s="21"/>
      <c r="AE396" s="21"/>
      <c r="AF396" s="21"/>
      <c r="AG396" s="21"/>
      <c r="AH396" s="21"/>
      <c r="AI396" s="21"/>
      <c r="AJ396" s="21"/>
      <c r="AK396" s="21"/>
      <c r="AL396" s="21"/>
      <c r="AM396" s="21"/>
      <c r="AN396" s="21"/>
      <c r="AO396" s="21"/>
      <c r="AP396" s="21"/>
      <c r="AQ396" s="21"/>
      <c r="AR396" s="21"/>
      <c r="AS396" s="21"/>
      <c r="AT396" s="21"/>
      <c r="AU396" s="21"/>
      <c r="AV396" s="21"/>
      <c r="AW396" s="21"/>
      <c r="AX396" s="21"/>
      <c r="AY396" s="21"/>
      <c r="AZ396" s="21"/>
      <c r="BA396" s="21"/>
      <c r="BB396" s="21"/>
      <c r="BC396" s="21"/>
      <c r="BD396" s="21"/>
      <c r="BE396" s="21"/>
      <c r="BF396" s="21"/>
      <c r="BG396" s="21"/>
      <c r="BH396" s="21"/>
      <c r="BI396" s="21"/>
      <c r="BJ396" s="21"/>
    </row>
    <row r="397" spans="29:62" ht="15" customHeight="1">
      <c r="AC397" s="21"/>
      <c r="AD397" s="21"/>
      <c r="AE397" s="21"/>
      <c r="AF397" s="21"/>
      <c r="AG397" s="21"/>
      <c r="AH397" s="21"/>
      <c r="AI397" s="21"/>
      <c r="AJ397" s="21"/>
      <c r="AK397" s="21"/>
      <c r="AL397" s="21"/>
      <c r="AM397" s="21"/>
      <c r="AN397" s="21"/>
      <c r="AO397" s="21"/>
      <c r="AP397" s="21"/>
      <c r="AQ397" s="21"/>
      <c r="AR397" s="21"/>
      <c r="AS397" s="21"/>
      <c r="AT397" s="21"/>
      <c r="AU397" s="21"/>
      <c r="AV397" s="21"/>
      <c r="AW397" s="21"/>
      <c r="AX397" s="21"/>
      <c r="AY397" s="21"/>
      <c r="AZ397" s="21"/>
      <c r="BA397" s="21"/>
      <c r="BB397" s="21"/>
      <c r="BC397" s="21"/>
      <c r="BD397" s="21"/>
      <c r="BE397" s="21"/>
      <c r="BF397" s="21"/>
      <c r="BG397" s="21"/>
      <c r="BH397" s="21"/>
      <c r="BI397" s="21"/>
      <c r="BJ397" s="21"/>
    </row>
    <row r="398" spans="29:62" ht="15" customHeight="1">
      <c r="AC398" s="21"/>
      <c r="AD398" s="21"/>
      <c r="AE398" s="21"/>
      <c r="AF398" s="21"/>
      <c r="AG398" s="21"/>
      <c r="AH398" s="21"/>
      <c r="AI398" s="21"/>
      <c r="AJ398" s="21"/>
      <c r="AK398" s="21"/>
      <c r="AL398" s="21"/>
      <c r="AM398" s="21"/>
      <c r="AN398" s="21"/>
      <c r="AO398" s="21"/>
      <c r="AP398" s="21"/>
      <c r="AQ398" s="21"/>
      <c r="AR398" s="21"/>
      <c r="AS398" s="21"/>
      <c r="AT398" s="21"/>
      <c r="AU398" s="21"/>
      <c r="AV398" s="21"/>
      <c r="AW398" s="21"/>
      <c r="AX398" s="21"/>
      <c r="AY398" s="21"/>
      <c r="AZ398" s="21"/>
      <c r="BA398" s="21"/>
      <c r="BB398" s="21"/>
      <c r="BC398" s="21"/>
      <c r="BD398" s="21"/>
      <c r="BE398" s="21"/>
      <c r="BF398" s="21"/>
      <c r="BG398" s="21"/>
      <c r="BH398" s="21"/>
      <c r="BI398" s="21"/>
      <c r="BJ398" s="21"/>
    </row>
    <row r="399" spans="29:62" ht="15" customHeight="1">
      <c r="AC399" s="21"/>
      <c r="AD399" s="21"/>
      <c r="AE399" s="21"/>
      <c r="AF399" s="21"/>
      <c r="AG399" s="21"/>
      <c r="AH399" s="21"/>
      <c r="AI399" s="21"/>
      <c r="AJ399" s="21"/>
      <c r="AK399" s="21"/>
      <c r="AL399" s="21"/>
      <c r="AM399" s="21"/>
      <c r="AN399" s="21"/>
      <c r="AO399" s="21"/>
      <c r="AP399" s="21"/>
      <c r="AQ399" s="21"/>
      <c r="AR399" s="21"/>
      <c r="AS399" s="21"/>
      <c r="AT399" s="21"/>
      <c r="AU399" s="21"/>
      <c r="AV399" s="21"/>
      <c r="AW399" s="21"/>
      <c r="AX399" s="21"/>
      <c r="AY399" s="21"/>
      <c r="AZ399" s="21"/>
      <c r="BA399" s="21"/>
      <c r="BB399" s="21"/>
      <c r="BC399" s="21"/>
      <c r="BD399" s="21"/>
      <c r="BE399" s="21"/>
      <c r="BF399" s="21"/>
      <c r="BG399" s="21"/>
      <c r="BH399" s="21"/>
      <c r="BI399" s="21"/>
      <c r="BJ399" s="21"/>
    </row>
    <row r="400" spans="29:62" ht="15" customHeight="1">
      <c r="AC400" s="21"/>
      <c r="AD400" s="21"/>
      <c r="AE400" s="21"/>
      <c r="AF400" s="21"/>
      <c r="AG400" s="21"/>
      <c r="AH400" s="21"/>
      <c r="AI400" s="21"/>
      <c r="AJ400" s="21"/>
      <c r="AK400" s="21"/>
      <c r="AL400" s="21"/>
      <c r="AM400" s="21"/>
      <c r="AN400" s="21"/>
      <c r="AO400" s="21"/>
      <c r="AP400" s="21"/>
      <c r="AQ400" s="21"/>
      <c r="AR400" s="21"/>
      <c r="AS400" s="21"/>
      <c r="AT400" s="21"/>
      <c r="AU400" s="21"/>
      <c r="AV400" s="21"/>
      <c r="AW400" s="21"/>
      <c r="AX400" s="21"/>
      <c r="AY400" s="21"/>
      <c r="AZ400" s="21"/>
      <c r="BA400" s="21"/>
      <c r="BB400" s="21"/>
      <c r="BC400" s="21"/>
      <c r="BD400" s="21"/>
      <c r="BE400" s="21"/>
      <c r="BF400" s="21"/>
      <c r="BG400" s="21"/>
      <c r="BH400" s="21"/>
      <c r="BI400" s="21"/>
      <c r="BJ400" s="21"/>
    </row>
    <row r="401" spans="29:62" ht="15" customHeight="1">
      <c r="AC401" s="21"/>
      <c r="AD401" s="21"/>
      <c r="AE401" s="21"/>
      <c r="AF401" s="21"/>
      <c r="AG401" s="21"/>
      <c r="AH401" s="21"/>
      <c r="AI401" s="21"/>
      <c r="AJ401" s="21"/>
      <c r="AK401" s="21"/>
      <c r="AL401" s="21"/>
      <c r="AM401" s="21"/>
      <c r="AN401" s="21"/>
      <c r="AO401" s="21"/>
      <c r="AP401" s="21"/>
      <c r="AQ401" s="21"/>
      <c r="AR401" s="21"/>
      <c r="AS401" s="21"/>
      <c r="AT401" s="21"/>
      <c r="AU401" s="21"/>
      <c r="AV401" s="21"/>
      <c r="AW401" s="21"/>
      <c r="AX401" s="21"/>
      <c r="AY401" s="21"/>
      <c r="AZ401" s="21"/>
      <c r="BA401" s="21"/>
      <c r="BB401" s="21"/>
      <c r="BC401" s="21"/>
      <c r="BD401" s="21"/>
      <c r="BE401" s="21"/>
      <c r="BF401" s="21"/>
      <c r="BG401" s="21"/>
      <c r="BH401" s="21"/>
      <c r="BI401" s="21"/>
      <c r="BJ401" s="21"/>
    </row>
    <row r="402" spans="29:62" ht="15" customHeight="1">
      <c r="AC402" s="21"/>
      <c r="AD402" s="21"/>
      <c r="AE402" s="21"/>
      <c r="AF402" s="21"/>
      <c r="AG402" s="21"/>
      <c r="AH402" s="21"/>
      <c r="AI402" s="21"/>
      <c r="AJ402" s="21"/>
      <c r="AK402" s="21"/>
      <c r="AL402" s="21"/>
      <c r="AM402" s="21"/>
      <c r="AN402" s="21"/>
      <c r="AO402" s="21"/>
      <c r="AP402" s="21"/>
      <c r="AQ402" s="21"/>
      <c r="AR402" s="21"/>
      <c r="AS402" s="21"/>
      <c r="AT402" s="21"/>
      <c r="AU402" s="21"/>
      <c r="AV402" s="21"/>
      <c r="AW402" s="21"/>
      <c r="AX402" s="21"/>
      <c r="AY402" s="21"/>
      <c r="AZ402" s="21"/>
      <c r="BA402" s="21"/>
      <c r="BB402" s="21"/>
      <c r="BC402" s="21"/>
      <c r="BD402" s="21"/>
      <c r="BE402" s="21"/>
      <c r="BF402" s="21"/>
      <c r="BG402" s="21"/>
      <c r="BH402" s="21"/>
      <c r="BI402" s="21"/>
      <c r="BJ402" s="21"/>
    </row>
    <row r="403" spans="29:62" ht="15" customHeight="1">
      <c r="AC403" s="21"/>
      <c r="AD403" s="21"/>
      <c r="AE403" s="21"/>
      <c r="AF403" s="21"/>
      <c r="AG403" s="21"/>
      <c r="AH403" s="21"/>
      <c r="AI403" s="21"/>
      <c r="AJ403" s="21"/>
      <c r="AK403" s="21"/>
      <c r="AL403" s="21"/>
      <c r="AM403" s="21"/>
      <c r="AN403" s="21"/>
      <c r="AO403" s="21"/>
      <c r="AP403" s="21"/>
      <c r="AQ403" s="21"/>
      <c r="AR403" s="21"/>
      <c r="AS403" s="21"/>
      <c r="AT403" s="21"/>
      <c r="AU403" s="21"/>
      <c r="AV403" s="21"/>
      <c r="AW403" s="21"/>
      <c r="AX403" s="21"/>
      <c r="AY403" s="21"/>
      <c r="AZ403" s="21"/>
      <c r="BA403" s="21"/>
      <c r="BB403" s="21"/>
      <c r="BC403" s="21"/>
      <c r="BD403" s="21"/>
      <c r="BE403" s="21"/>
      <c r="BF403" s="21"/>
      <c r="BG403" s="21"/>
      <c r="BH403" s="21"/>
      <c r="BI403" s="21"/>
      <c r="BJ403" s="21"/>
    </row>
    <row r="404" spans="29:62" ht="15" customHeight="1">
      <c r="AC404" s="21"/>
      <c r="AD404" s="21"/>
      <c r="AE404" s="21"/>
      <c r="AF404" s="21"/>
      <c r="AG404" s="21"/>
      <c r="AH404" s="21"/>
      <c r="AI404" s="21"/>
      <c r="AJ404" s="21"/>
      <c r="AK404" s="21"/>
      <c r="AL404" s="21"/>
      <c r="AM404" s="21"/>
      <c r="AN404" s="21"/>
      <c r="AO404" s="21"/>
      <c r="AP404" s="21"/>
      <c r="AQ404" s="21"/>
      <c r="AR404" s="21"/>
      <c r="AS404" s="21"/>
      <c r="AT404" s="21"/>
      <c r="AU404" s="21"/>
      <c r="AV404" s="21"/>
      <c r="AW404" s="21"/>
      <c r="AX404" s="21"/>
      <c r="AY404" s="21"/>
      <c r="AZ404" s="21"/>
      <c r="BA404" s="21"/>
      <c r="BB404" s="21"/>
      <c r="BC404" s="21"/>
      <c r="BD404" s="21"/>
      <c r="BE404" s="21"/>
      <c r="BF404" s="21"/>
      <c r="BG404" s="21"/>
      <c r="BH404" s="21"/>
      <c r="BI404" s="21"/>
      <c r="BJ404" s="21"/>
    </row>
    <row r="405" spans="29:62" ht="15" customHeight="1">
      <c r="AC405" s="21"/>
      <c r="AD405" s="21"/>
      <c r="AE405" s="21"/>
      <c r="AF405" s="21"/>
      <c r="AG405" s="21"/>
      <c r="AH405" s="21"/>
      <c r="AI405" s="21"/>
      <c r="AJ405" s="21"/>
      <c r="AK405" s="21"/>
      <c r="AL405" s="21"/>
      <c r="AM405" s="21"/>
      <c r="AN405" s="21"/>
      <c r="AO405" s="21"/>
      <c r="AP405" s="21"/>
      <c r="AQ405" s="21"/>
      <c r="AR405" s="21"/>
      <c r="AS405" s="21"/>
      <c r="AT405" s="21"/>
      <c r="AU405" s="21"/>
      <c r="AV405" s="21"/>
      <c r="AW405" s="21"/>
      <c r="AX405" s="21"/>
      <c r="AY405" s="21"/>
      <c r="AZ405" s="21"/>
      <c r="BA405" s="21"/>
      <c r="BB405" s="21"/>
      <c r="BC405" s="21"/>
      <c r="BD405" s="21"/>
      <c r="BE405" s="21"/>
      <c r="BF405" s="21"/>
      <c r="BG405" s="21"/>
      <c r="BH405" s="21"/>
      <c r="BI405" s="21"/>
      <c r="BJ405" s="21"/>
    </row>
    <row r="406" spans="29:62" ht="15" customHeight="1">
      <c r="AC406" s="21"/>
      <c r="AD406" s="21"/>
      <c r="AE406" s="21"/>
      <c r="AF406" s="21"/>
      <c r="AG406" s="21"/>
      <c r="AH406" s="21"/>
      <c r="AI406" s="21"/>
      <c r="AJ406" s="21"/>
      <c r="AK406" s="21"/>
      <c r="AL406" s="21"/>
      <c r="AM406" s="21"/>
      <c r="AN406" s="21"/>
      <c r="AO406" s="21"/>
      <c r="AP406" s="21"/>
      <c r="AQ406" s="21"/>
      <c r="AR406" s="21"/>
      <c r="AS406" s="21"/>
      <c r="AT406" s="21"/>
      <c r="AU406" s="21"/>
      <c r="AV406" s="21"/>
      <c r="AW406" s="21"/>
      <c r="AX406" s="21"/>
      <c r="AY406" s="21"/>
      <c r="AZ406" s="21"/>
      <c r="BA406" s="21"/>
      <c r="BB406" s="21"/>
      <c r="BC406" s="21"/>
      <c r="BD406" s="21"/>
      <c r="BE406" s="21"/>
      <c r="BF406" s="21"/>
      <c r="BG406" s="21"/>
      <c r="BH406" s="21"/>
      <c r="BI406" s="21"/>
      <c r="BJ406" s="21"/>
    </row>
    <row r="407" spans="29:62" ht="15" customHeight="1">
      <c r="AC407" s="21"/>
      <c r="AD407" s="21"/>
      <c r="AE407" s="21"/>
      <c r="AF407" s="21"/>
      <c r="AG407" s="21"/>
      <c r="AH407" s="21"/>
      <c r="AI407" s="21"/>
      <c r="AJ407" s="21"/>
      <c r="AK407" s="21"/>
      <c r="AL407" s="21"/>
      <c r="AM407" s="21"/>
      <c r="AN407" s="21"/>
      <c r="AO407" s="21"/>
      <c r="AP407" s="21"/>
      <c r="AQ407" s="21"/>
      <c r="AR407" s="21"/>
      <c r="AS407" s="21"/>
      <c r="AT407" s="21"/>
      <c r="AU407" s="21"/>
      <c r="AV407" s="21"/>
      <c r="AW407" s="21"/>
      <c r="AX407" s="21"/>
      <c r="AY407" s="21"/>
      <c r="AZ407" s="21"/>
      <c r="BA407" s="21"/>
      <c r="BB407" s="21"/>
      <c r="BC407" s="21"/>
      <c r="BD407" s="21"/>
      <c r="BE407" s="21"/>
      <c r="BF407" s="21"/>
      <c r="BG407" s="21"/>
      <c r="BH407" s="21"/>
      <c r="BI407" s="21"/>
      <c r="BJ407" s="21"/>
    </row>
    <row r="408" spans="29:62" ht="15" customHeight="1">
      <c r="AC408" s="21"/>
      <c r="AD408" s="21"/>
      <c r="AE408" s="21"/>
      <c r="AF408" s="21"/>
      <c r="AG408" s="21"/>
      <c r="AH408" s="21"/>
      <c r="AI408" s="21"/>
      <c r="AJ408" s="21"/>
      <c r="AK408" s="21"/>
      <c r="AL408" s="21"/>
      <c r="AM408" s="21"/>
      <c r="AN408" s="21"/>
      <c r="AO408" s="21"/>
      <c r="AP408" s="21"/>
      <c r="AQ408" s="21"/>
      <c r="AR408" s="21"/>
      <c r="AS408" s="21"/>
      <c r="AT408" s="21"/>
      <c r="AU408" s="21"/>
      <c r="AV408" s="21"/>
      <c r="AW408" s="21"/>
      <c r="AX408" s="21"/>
      <c r="AY408" s="21"/>
      <c r="AZ408" s="21"/>
      <c r="BA408" s="21"/>
      <c r="BB408" s="21"/>
      <c r="BC408" s="21"/>
      <c r="BD408" s="21"/>
      <c r="BE408" s="21"/>
      <c r="BF408" s="21"/>
      <c r="BG408" s="21"/>
      <c r="BH408" s="21"/>
      <c r="BI408" s="21"/>
      <c r="BJ408" s="21"/>
    </row>
    <row r="409" spans="29:62" ht="15" customHeight="1">
      <c r="AC409" s="21"/>
      <c r="AD409" s="21"/>
      <c r="AE409" s="21"/>
      <c r="AF409" s="21"/>
      <c r="AG409" s="21"/>
      <c r="AH409" s="21"/>
      <c r="AI409" s="21"/>
      <c r="AJ409" s="21"/>
      <c r="AK409" s="21"/>
      <c r="AL409" s="21"/>
      <c r="AM409" s="21"/>
      <c r="AN409" s="21"/>
      <c r="AO409" s="21"/>
      <c r="AP409" s="21"/>
      <c r="AQ409" s="21"/>
      <c r="AR409" s="21"/>
      <c r="AS409" s="21"/>
      <c r="AT409" s="21"/>
      <c r="AU409" s="21"/>
      <c r="AV409" s="21"/>
      <c r="AW409" s="21"/>
      <c r="AX409" s="21"/>
      <c r="AY409" s="21"/>
      <c r="AZ409" s="21"/>
      <c r="BA409" s="21"/>
      <c r="BB409" s="21"/>
      <c r="BC409" s="21"/>
      <c r="BD409" s="21"/>
      <c r="BE409" s="21"/>
      <c r="BF409" s="21"/>
      <c r="BG409" s="21"/>
      <c r="BH409" s="21"/>
      <c r="BI409" s="21"/>
      <c r="BJ409" s="21"/>
    </row>
    <row r="410" spans="29:62" ht="15" customHeight="1">
      <c r="AC410" s="21"/>
      <c r="AD410" s="21"/>
      <c r="AE410" s="21"/>
      <c r="AF410" s="21"/>
      <c r="AG410" s="21"/>
      <c r="AH410" s="21"/>
      <c r="AI410" s="21"/>
      <c r="AJ410" s="21"/>
      <c r="AK410" s="21"/>
      <c r="AL410" s="21"/>
      <c r="AM410" s="21"/>
      <c r="AN410" s="21"/>
      <c r="AO410" s="21"/>
      <c r="AP410" s="21"/>
      <c r="AQ410" s="21"/>
      <c r="AR410" s="21"/>
      <c r="AS410" s="21"/>
      <c r="AT410" s="21"/>
      <c r="AU410" s="21"/>
      <c r="AV410" s="21"/>
      <c r="AW410" s="21"/>
      <c r="AX410" s="21"/>
      <c r="AY410" s="21"/>
      <c r="AZ410" s="21"/>
      <c r="BA410" s="21"/>
      <c r="BB410" s="21"/>
      <c r="BC410" s="21"/>
      <c r="BD410" s="21"/>
      <c r="BE410" s="21"/>
      <c r="BF410" s="21"/>
      <c r="BG410" s="21"/>
      <c r="BH410" s="21"/>
      <c r="BI410" s="21"/>
      <c r="BJ410" s="21"/>
    </row>
    <row r="411" spans="29:62" ht="15" customHeight="1">
      <c r="AC411" s="21"/>
      <c r="AD411" s="21"/>
      <c r="AE411" s="21"/>
      <c r="AF411" s="21"/>
      <c r="AG411" s="21"/>
      <c r="AH411" s="21"/>
      <c r="AI411" s="21"/>
      <c r="AJ411" s="21"/>
      <c r="AK411" s="21"/>
      <c r="AL411" s="21"/>
      <c r="AM411" s="21"/>
      <c r="AN411" s="21"/>
      <c r="AO411" s="21"/>
      <c r="AP411" s="21"/>
      <c r="AQ411" s="21"/>
      <c r="AR411" s="21"/>
      <c r="AS411" s="21"/>
      <c r="AT411" s="21"/>
      <c r="AU411" s="21"/>
      <c r="AV411" s="21"/>
      <c r="AW411" s="21"/>
      <c r="AX411" s="21"/>
      <c r="AY411" s="21"/>
      <c r="AZ411" s="21"/>
      <c r="BA411" s="21"/>
      <c r="BB411" s="21"/>
      <c r="BC411" s="21"/>
      <c r="BD411" s="21"/>
      <c r="BE411" s="21"/>
      <c r="BF411" s="21"/>
      <c r="BG411" s="21"/>
      <c r="BH411" s="21"/>
      <c r="BI411" s="21"/>
      <c r="BJ411" s="21"/>
    </row>
    <row r="412" spans="29:62" ht="15" customHeight="1">
      <c r="AC412" s="21"/>
      <c r="AD412" s="21"/>
      <c r="AE412" s="21"/>
      <c r="AF412" s="21"/>
      <c r="AG412" s="21"/>
      <c r="AH412" s="21"/>
      <c r="AI412" s="21"/>
      <c r="AJ412" s="21"/>
      <c r="AK412" s="21"/>
      <c r="AL412" s="21"/>
      <c r="AM412" s="21"/>
      <c r="AN412" s="21"/>
      <c r="AO412" s="21"/>
      <c r="AP412" s="21"/>
      <c r="AQ412" s="21"/>
      <c r="AR412" s="21"/>
      <c r="AS412" s="21"/>
      <c r="AT412" s="21"/>
      <c r="AU412" s="21"/>
      <c r="AV412" s="21"/>
      <c r="AW412" s="21"/>
      <c r="AX412" s="21"/>
      <c r="AY412" s="21"/>
      <c r="AZ412" s="21"/>
      <c r="BA412" s="21"/>
      <c r="BB412" s="21"/>
      <c r="BC412" s="21"/>
      <c r="BD412" s="21"/>
      <c r="BE412" s="21"/>
      <c r="BF412" s="21"/>
      <c r="BG412" s="21"/>
      <c r="BH412" s="21"/>
      <c r="BI412" s="21"/>
      <c r="BJ412" s="21"/>
    </row>
    <row r="413" spans="29:62" ht="15" customHeight="1">
      <c r="AC413" s="21"/>
      <c r="AD413" s="21"/>
      <c r="AE413" s="21"/>
      <c r="AF413" s="21"/>
      <c r="AG413" s="21"/>
      <c r="AH413" s="21"/>
      <c r="AI413" s="21"/>
      <c r="AJ413" s="21"/>
      <c r="AK413" s="21"/>
      <c r="AL413" s="21"/>
      <c r="AM413" s="21"/>
      <c r="AN413" s="21"/>
      <c r="AO413" s="21"/>
      <c r="AP413" s="21"/>
      <c r="AQ413" s="21"/>
      <c r="AR413" s="21"/>
      <c r="AS413" s="21"/>
      <c r="AT413" s="21"/>
      <c r="AU413" s="21"/>
      <c r="AV413" s="21"/>
      <c r="AW413" s="21"/>
      <c r="AX413" s="21"/>
      <c r="AY413" s="21"/>
      <c r="AZ413" s="21"/>
      <c r="BA413" s="21"/>
      <c r="BB413" s="21"/>
      <c r="BC413" s="21"/>
      <c r="BD413" s="21"/>
      <c r="BE413" s="21"/>
      <c r="BF413" s="21"/>
      <c r="BG413" s="21"/>
      <c r="BH413" s="21"/>
      <c r="BI413" s="21"/>
      <c r="BJ413" s="21"/>
    </row>
    <row r="414" spans="29:62" ht="15" customHeight="1">
      <c r="AC414" s="21"/>
      <c r="AD414" s="21"/>
      <c r="AE414" s="21"/>
      <c r="AF414" s="21"/>
      <c r="AG414" s="21"/>
      <c r="AH414" s="21"/>
      <c r="AI414" s="21"/>
      <c r="AJ414" s="21"/>
      <c r="AK414" s="21"/>
      <c r="AL414" s="21"/>
      <c r="AM414" s="21"/>
      <c r="AN414" s="21"/>
      <c r="AO414" s="21"/>
      <c r="AP414" s="21"/>
      <c r="AQ414" s="21"/>
      <c r="AR414" s="21"/>
      <c r="AS414" s="21"/>
      <c r="AT414" s="21"/>
      <c r="AU414" s="21"/>
      <c r="AV414" s="21"/>
      <c r="AW414" s="21"/>
      <c r="AX414" s="21"/>
      <c r="AY414" s="21"/>
      <c r="AZ414" s="21"/>
      <c r="BA414" s="21"/>
      <c r="BB414" s="21"/>
      <c r="BC414" s="21"/>
      <c r="BD414" s="21"/>
      <c r="BE414" s="21"/>
      <c r="BF414" s="21"/>
      <c r="BG414" s="21"/>
      <c r="BH414" s="21"/>
      <c r="BI414" s="21"/>
      <c r="BJ414" s="21"/>
    </row>
    <row r="415" spans="29:62" ht="15" customHeight="1">
      <c r="AC415" s="21"/>
      <c r="AD415" s="21"/>
      <c r="AE415" s="21"/>
      <c r="AF415" s="21"/>
      <c r="AG415" s="21"/>
      <c r="AH415" s="21"/>
      <c r="AI415" s="21"/>
      <c r="AJ415" s="21"/>
      <c r="AK415" s="21"/>
      <c r="AL415" s="21"/>
      <c r="AM415" s="21"/>
      <c r="AN415" s="21"/>
      <c r="AO415" s="21"/>
      <c r="AP415" s="21"/>
      <c r="AQ415" s="21"/>
      <c r="AR415" s="21"/>
      <c r="AS415" s="21"/>
      <c r="AT415" s="21"/>
      <c r="AU415" s="21"/>
      <c r="AV415" s="21"/>
      <c r="AW415" s="21"/>
      <c r="AX415" s="21"/>
      <c r="AY415" s="21"/>
      <c r="AZ415" s="21"/>
      <c r="BA415" s="21"/>
      <c r="BB415" s="21"/>
      <c r="BC415" s="21"/>
      <c r="BD415" s="21"/>
      <c r="BE415" s="21"/>
      <c r="BF415" s="21"/>
      <c r="BG415" s="21"/>
      <c r="BH415" s="21"/>
      <c r="BI415" s="21"/>
      <c r="BJ415" s="21"/>
    </row>
    <row r="416" spans="29:62" ht="15" customHeight="1">
      <c r="AC416" s="21"/>
      <c r="AD416" s="21"/>
      <c r="AE416" s="21"/>
      <c r="AF416" s="21"/>
      <c r="AG416" s="21"/>
      <c r="AH416" s="21"/>
      <c r="AI416" s="21"/>
      <c r="AJ416" s="21"/>
      <c r="AK416" s="21"/>
      <c r="AL416" s="21"/>
      <c r="AM416" s="21"/>
      <c r="AN416" s="21"/>
      <c r="AO416" s="21"/>
      <c r="AP416" s="21"/>
      <c r="AQ416" s="21"/>
      <c r="AR416" s="21"/>
      <c r="AS416" s="21"/>
      <c r="AT416" s="21"/>
      <c r="AU416" s="21"/>
      <c r="AV416" s="21"/>
      <c r="AW416" s="21"/>
      <c r="AX416" s="21"/>
      <c r="AY416" s="21"/>
      <c r="AZ416" s="21"/>
      <c r="BA416" s="21"/>
      <c r="BB416" s="21"/>
      <c r="BC416" s="21"/>
      <c r="BD416" s="21"/>
      <c r="BE416" s="21"/>
      <c r="BF416" s="21"/>
      <c r="BG416" s="21"/>
      <c r="BH416" s="21"/>
      <c r="BI416" s="21"/>
      <c r="BJ416" s="21"/>
    </row>
    <row r="417" spans="29:62" ht="15" customHeight="1">
      <c r="AC417" s="21"/>
      <c r="AD417" s="21"/>
      <c r="AE417" s="21"/>
      <c r="AF417" s="21"/>
      <c r="AG417" s="21"/>
      <c r="AH417" s="21"/>
      <c r="AI417" s="21"/>
      <c r="AJ417" s="21"/>
      <c r="AK417" s="21"/>
      <c r="AL417" s="21"/>
      <c r="AM417" s="21"/>
      <c r="AN417" s="21"/>
      <c r="AO417" s="21"/>
      <c r="AP417" s="21"/>
      <c r="AQ417" s="21"/>
      <c r="AR417" s="21"/>
      <c r="AS417" s="21"/>
      <c r="AT417" s="21"/>
      <c r="AU417" s="21"/>
      <c r="AV417" s="21"/>
      <c r="AW417" s="21"/>
      <c r="AX417" s="21"/>
      <c r="AY417" s="21"/>
      <c r="AZ417" s="21"/>
      <c r="BA417" s="21"/>
      <c r="BB417" s="21"/>
      <c r="BC417" s="21"/>
      <c r="BD417" s="21"/>
      <c r="BE417" s="21"/>
      <c r="BF417" s="21"/>
      <c r="BG417" s="21"/>
      <c r="BH417" s="21"/>
      <c r="BI417" s="21"/>
      <c r="BJ417" s="21"/>
    </row>
    <row r="418" spans="29:62" ht="15" customHeight="1">
      <c r="AC418" s="21"/>
      <c r="AD418" s="21"/>
      <c r="AE418" s="21"/>
      <c r="AF418" s="21"/>
      <c r="AG418" s="21"/>
      <c r="AH418" s="21"/>
      <c r="AI418" s="21"/>
      <c r="AJ418" s="21"/>
      <c r="AK418" s="21"/>
      <c r="AL418" s="21"/>
      <c r="AM418" s="21"/>
      <c r="AN418" s="21"/>
      <c r="AO418" s="21"/>
      <c r="AP418" s="21"/>
      <c r="AQ418" s="21"/>
      <c r="AR418" s="21"/>
      <c r="AS418" s="21"/>
      <c r="AT418" s="21"/>
      <c r="AU418" s="21"/>
      <c r="AV418" s="21"/>
      <c r="AW418" s="21"/>
      <c r="AX418" s="21"/>
      <c r="AY418" s="21"/>
      <c r="AZ418" s="21"/>
      <c r="BA418" s="21"/>
      <c r="BB418" s="21"/>
      <c r="BC418" s="21"/>
      <c r="BD418" s="21"/>
      <c r="BE418" s="21"/>
      <c r="BF418" s="21"/>
      <c r="BG418" s="21"/>
      <c r="BH418" s="21"/>
      <c r="BI418" s="21"/>
      <c r="BJ418" s="21"/>
    </row>
    <row r="419" spans="29:62" ht="15" customHeight="1">
      <c r="AC419" s="21"/>
      <c r="AD419" s="21"/>
      <c r="AE419" s="21"/>
      <c r="AF419" s="21"/>
      <c r="AG419" s="21"/>
      <c r="AH419" s="21"/>
      <c r="AI419" s="21"/>
      <c r="AJ419" s="21"/>
      <c r="AK419" s="21"/>
      <c r="AL419" s="21"/>
      <c r="AM419" s="21"/>
      <c r="AN419" s="21"/>
      <c r="AO419" s="21"/>
      <c r="AP419" s="21"/>
      <c r="AQ419" s="21"/>
      <c r="AR419" s="21"/>
      <c r="AS419" s="21"/>
      <c r="AT419" s="21"/>
      <c r="AU419" s="21"/>
      <c r="AV419" s="21"/>
      <c r="AW419" s="21"/>
      <c r="AX419" s="21"/>
      <c r="AY419" s="21"/>
      <c r="AZ419" s="21"/>
      <c r="BA419" s="21"/>
      <c r="BB419" s="21"/>
      <c r="BC419" s="21"/>
      <c r="BD419" s="21"/>
      <c r="BE419" s="21"/>
      <c r="BF419" s="21"/>
      <c r="BG419" s="21"/>
      <c r="BH419" s="21"/>
      <c r="BI419" s="21"/>
      <c r="BJ419" s="21"/>
    </row>
    <row r="420" spans="29:62" ht="15" customHeight="1">
      <c r="AC420" s="21"/>
      <c r="AD420" s="21"/>
      <c r="AE420" s="21"/>
      <c r="AF420" s="21"/>
      <c r="AG420" s="21"/>
      <c r="AH420" s="21"/>
      <c r="AI420" s="21"/>
      <c r="AJ420" s="21"/>
      <c r="AK420" s="21"/>
      <c r="AL420" s="21"/>
      <c r="AM420" s="21"/>
      <c r="AN420" s="21"/>
      <c r="AO420" s="21"/>
      <c r="AP420" s="21"/>
      <c r="AQ420" s="21"/>
      <c r="AR420" s="21"/>
      <c r="AS420" s="21"/>
      <c r="AT420" s="21"/>
      <c r="AU420" s="21"/>
      <c r="AV420" s="21"/>
      <c r="AW420" s="21"/>
      <c r="AX420" s="21"/>
      <c r="AY420" s="21"/>
      <c r="AZ420" s="21"/>
      <c r="BA420" s="21"/>
      <c r="BB420" s="21"/>
      <c r="BC420" s="21"/>
      <c r="BD420" s="21"/>
      <c r="BE420" s="21"/>
      <c r="BF420" s="21"/>
      <c r="BG420" s="21"/>
      <c r="BH420" s="21"/>
      <c r="BI420" s="21"/>
      <c r="BJ420" s="21"/>
    </row>
    <row r="421" spans="29:62" ht="15" customHeight="1">
      <c r="AC421" s="21"/>
      <c r="AD421" s="21"/>
      <c r="AE421" s="21"/>
      <c r="AF421" s="21"/>
      <c r="AG421" s="21"/>
      <c r="AH421" s="21"/>
      <c r="AI421" s="21"/>
      <c r="AJ421" s="21"/>
      <c r="AK421" s="21"/>
      <c r="AL421" s="21"/>
      <c r="AM421" s="21"/>
      <c r="AN421" s="21"/>
      <c r="AO421" s="21"/>
      <c r="AP421" s="21"/>
      <c r="AQ421" s="21"/>
      <c r="AR421" s="21"/>
      <c r="AS421" s="21"/>
      <c r="AT421" s="21"/>
      <c r="AU421" s="21"/>
      <c r="AV421" s="21"/>
      <c r="AW421" s="21"/>
      <c r="AX421" s="21"/>
      <c r="AY421" s="21"/>
      <c r="AZ421" s="21"/>
      <c r="BA421" s="21"/>
      <c r="BB421" s="21"/>
      <c r="BC421" s="21"/>
      <c r="BD421" s="21"/>
      <c r="BE421" s="21"/>
      <c r="BF421" s="21"/>
      <c r="BG421" s="21"/>
      <c r="BH421" s="21"/>
      <c r="BI421" s="21"/>
      <c r="BJ421" s="21"/>
    </row>
    <row r="422" spans="29:62" ht="15" customHeight="1">
      <c r="AC422" s="21"/>
      <c r="AD422" s="21"/>
      <c r="AE422" s="21"/>
      <c r="AF422" s="21"/>
      <c r="AG422" s="21"/>
      <c r="AH422" s="21"/>
      <c r="AI422" s="21"/>
      <c r="AJ422" s="21"/>
      <c r="AK422" s="21"/>
      <c r="AL422" s="21"/>
      <c r="AM422" s="21"/>
      <c r="AN422" s="21"/>
      <c r="AO422" s="21"/>
      <c r="AP422" s="21"/>
      <c r="AQ422" s="21"/>
      <c r="AR422" s="21"/>
      <c r="AS422" s="21"/>
      <c r="AT422" s="21"/>
      <c r="AU422" s="21"/>
      <c r="AV422" s="21"/>
      <c r="AW422" s="21"/>
      <c r="AX422" s="21"/>
      <c r="AY422" s="21"/>
      <c r="AZ422" s="21"/>
      <c r="BA422" s="21"/>
      <c r="BB422" s="21"/>
      <c r="BC422" s="21"/>
      <c r="BD422" s="21"/>
      <c r="BE422" s="21"/>
      <c r="BF422" s="21"/>
      <c r="BG422" s="21"/>
      <c r="BH422" s="21"/>
      <c r="BI422" s="21"/>
      <c r="BJ422" s="21"/>
    </row>
    <row r="423" spans="29:62" ht="15" customHeight="1">
      <c r="AC423" s="21"/>
      <c r="AD423" s="21"/>
      <c r="AE423" s="21"/>
      <c r="AF423" s="21"/>
      <c r="AG423" s="21"/>
      <c r="AH423" s="21"/>
      <c r="AI423" s="21"/>
      <c r="AJ423" s="21"/>
      <c r="AK423" s="21"/>
      <c r="AL423" s="21"/>
      <c r="AM423" s="21"/>
      <c r="AN423" s="21"/>
      <c r="AO423" s="21"/>
      <c r="AP423" s="21"/>
      <c r="AQ423" s="21"/>
      <c r="AR423" s="21"/>
      <c r="AS423" s="21"/>
      <c r="AT423" s="21"/>
      <c r="AU423" s="21"/>
      <c r="AV423" s="21"/>
      <c r="AW423" s="21"/>
      <c r="AX423" s="21"/>
      <c r="AY423" s="21"/>
      <c r="AZ423" s="21"/>
      <c r="BA423" s="21"/>
      <c r="BB423" s="21"/>
      <c r="BC423" s="21"/>
      <c r="BD423" s="21"/>
      <c r="BE423" s="21"/>
      <c r="BF423" s="21"/>
      <c r="BG423" s="21"/>
      <c r="BH423" s="21"/>
      <c r="BI423" s="21"/>
      <c r="BJ423" s="21"/>
    </row>
    <row r="424" spans="29:62" ht="15" customHeight="1">
      <c r="AC424" s="21"/>
      <c r="AD424" s="21"/>
      <c r="AE424" s="21"/>
      <c r="AF424" s="21"/>
      <c r="AG424" s="21"/>
      <c r="AH424" s="21"/>
      <c r="AI424" s="21"/>
      <c r="AJ424" s="21"/>
      <c r="AK424" s="21"/>
      <c r="AL424" s="21"/>
      <c r="AM424" s="21"/>
      <c r="AN424" s="21"/>
      <c r="AO424" s="21"/>
      <c r="AP424" s="21"/>
      <c r="AQ424" s="21"/>
      <c r="AR424" s="21"/>
      <c r="AS424" s="21"/>
      <c r="AT424" s="21"/>
      <c r="AU424" s="21"/>
      <c r="AV424" s="21"/>
      <c r="AW424" s="21"/>
      <c r="AX424" s="21"/>
      <c r="AY424" s="21"/>
      <c r="AZ424" s="21"/>
      <c r="BA424" s="21"/>
      <c r="BB424" s="21"/>
      <c r="BC424" s="21"/>
      <c r="BD424" s="21"/>
      <c r="BE424" s="21"/>
      <c r="BF424" s="21"/>
      <c r="BG424" s="21"/>
      <c r="BH424" s="21"/>
      <c r="BI424" s="21"/>
      <c r="BJ424" s="21"/>
    </row>
    <row r="425" spans="29:62" ht="15" customHeight="1">
      <c r="AC425" s="21"/>
      <c r="AD425" s="21"/>
      <c r="AE425" s="21"/>
      <c r="AF425" s="21"/>
      <c r="AG425" s="21"/>
      <c r="AH425" s="21"/>
      <c r="AI425" s="21"/>
      <c r="AJ425" s="21"/>
      <c r="AK425" s="21"/>
      <c r="AL425" s="21"/>
      <c r="AM425" s="21"/>
      <c r="AN425" s="21"/>
      <c r="AO425" s="21"/>
      <c r="AP425" s="21"/>
      <c r="AQ425" s="21"/>
      <c r="AR425" s="21"/>
      <c r="AS425" s="21"/>
      <c r="AT425" s="21"/>
      <c r="AU425" s="21"/>
      <c r="AV425" s="21"/>
      <c r="AW425" s="21"/>
      <c r="AX425" s="21"/>
      <c r="AY425" s="21"/>
      <c r="AZ425" s="21"/>
      <c r="BA425" s="21"/>
      <c r="BB425" s="21"/>
      <c r="BC425" s="21"/>
      <c r="BD425" s="21"/>
      <c r="BE425" s="21"/>
      <c r="BF425" s="21"/>
      <c r="BG425" s="21"/>
      <c r="BH425" s="21"/>
      <c r="BI425" s="21"/>
      <c r="BJ425" s="21"/>
    </row>
    <row r="426" spans="29:62" ht="15" customHeight="1">
      <c r="AC426" s="21"/>
      <c r="AD426" s="21"/>
      <c r="AE426" s="21"/>
      <c r="AF426" s="21"/>
      <c r="AG426" s="21"/>
      <c r="AH426" s="21"/>
      <c r="AI426" s="21"/>
      <c r="AJ426" s="21"/>
      <c r="AK426" s="21"/>
      <c r="AL426" s="21"/>
      <c r="AM426" s="21"/>
      <c r="AN426" s="21"/>
      <c r="AO426" s="21"/>
      <c r="AP426" s="21"/>
      <c r="AQ426" s="21"/>
      <c r="AR426" s="21"/>
      <c r="AS426" s="21"/>
      <c r="AT426" s="21"/>
      <c r="AU426" s="21"/>
      <c r="AV426" s="21"/>
      <c r="AW426" s="21"/>
      <c r="AX426" s="21"/>
      <c r="AY426" s="21"/>
      <c r="AZ426" s="21"/>
      <c r="BA426" s="21"/>
      <c r="BB426" s="21"/>
      <c r="BC426" s="21"/>
      <c r="BD426" s="21"/>
      <c r="BE426" s="21"/>
      <c r="BF426" s="21"/>
      <c r="BG426" s="21"/>
      <c r="BH426" s="21"/>
      <c r="BI426" s="21"/>
      <c r="BJ426" s="21"/>
    </row>
    <row r="427" spans="29:62" ht="15" customHeight="1">
      <c r="AC427" s="21"/>
      <c r="AD427" s="21"/>
      <c r="AE427" s="21"/>
      <c r="AF427" s="21"/>
      <c r="AG427" s="21"/>
      <c r="AH427" s="21"/>
      <c r="AI427" s="21"/>
      <c r="AJ427" s="21"/>
      <c r="AK427" s="21"/>
      <c r="AL427" s="21"/>
      <c r="AM427" s="21"/>
      <c r="AN427" s="21"/>
      <c r="AO427" s="21"/>
      <c r="AP427" s="21"/>
      <c r="AQ427" s="21"/>
      <c r="AR427" s="21"/>
      <c r="AS427" s="21"/>
      <c r="AT427" s="21"/>
      <c r="AU427" s="21"/>
      <c r="AV427" s="21"/>
      <c r="AW427" s="21"/>
      <c r="AX427" s="21"/>
      <c r="AY427" s="21"/>
      <c r="AZ427" s="21"/>
      <c r="BA427" s="21"/>
      <c r="BB427" s="21"/>
      <c r="BC427" s="21"/>
      <c r="BD427" s="21"/>
      <c r="BE427" s="21"/>
      <c r="BF427" s="21"/>
      <c r="BG427" s="21"/>
      <c r="BH427" s="21"/>
      <c r="BI427" s="21"/>
      <c r="BJ427" s="21"/>
    </row>
    <row r="428" spans="29:62" ht="15" customHeight="1">
      <c r="AC428" s="21"/>
      <c r="AD428" s="21"/>
      <c r="AE428" s="21"/>
      <c r="AF428" s="21"/>
      <c r="AG428" s="21"/>
      <c r="AH428" s="21"/>
      <c r="AI428" s="21"/>
      <c r="AJ428" s="21"/>
      <c r="AK428" s="21"/>
      <c r="AL428" s="21"/>
      <c r="AM428" s="21"/>
      <c r="AN428" s="21"/>
      <c r="AO428" s="21"/>
      <c r="AP428" s="21"/>
      <c r="AQ428" s="21"/>
      <c r="AR428" s="21"/>
      <c r="AS428" s="21"/>
      <c r="AT428" s="21"/>
      <c r="AU428" s="21"/>
      <c r="AV428" s="21"/>
      <c r="AW428" s="21"/>
      <c r="AX428" s="21"/>
      <c r="AY428" s="21"/>
      <c r="AZ428" s="21"/>
      <c r="BA428" s="21"/>
      <c r="BB428" s="21"/>
      <c r="BC428" s="21"/>
      <c r="BD428" s="21"/>
      <c r="BE428" s="21"/>
      <c r="BF428" s="21"/>
      <c r="BG428" s="21"/>
      <c r="BH428" s="21"/>
      <c r="BI428" s="21"/>
      <c r="BJ428" s="21"/>
    </row>
    <row r="429" spans="29:62" ht="15" customHeight="1">
      <c r="AC429" s="21"/>
      <c r="AD429" s="21"/>
      <c r="AE429" s="21"/>
      <c r="AF429" s="21"/>
      <c r="AG429" s="21"/>
      <c r="AH429" s="21"/>
      <c r="AI429" s="21"/>
      <c r="AJ429" s="21"/>
      <c r="AK429" s="21"/>
      <c r="AL429" s="21"/>
      <c r="AM429" s="21"/>
      <c r="AN429" s="21"/>
      <c r="AO429" s="21"/>
      <c r="AP429" s="21"/>
      <c r="AQ429" s="21"/>
      <c r="AR429" s="21"/>
      <c r="AS429" s="21"/>
      <c r="AT429" s="21"/>
      <c r="AU429" s="21"/>
      <c r="AV429" s="21"/>
      <c r="AW429" s="21"/>
      <c r="AX429" s="21"/>
      <c r="AY429" s="21"/>
      <c r="AZ429" s="21"/>
      <c r="BA429" s="21"/>
      <c r="BB429" s="21"/>
      <c r="BC429" s="21"/>
      <c r="BD429" s="21"/>
      <c r="BE429" s="21"/>
      <c r="BF429" s="21"/>
      <c r="BG429" s="21"/>
      <c r="BH429" s="21"/>
      <c r="BI429" s="21"/>
      <c r="BJ429" s="21"/>
    </row>
    <row r="430" spans="29:62" ht="15" customHeight="1">
      <c r="AC430" s="21"/>
      <c r="AD430" s="21"/>
      <c r="AE430" s="21"/>
      <c r="AF430" s="21"/>
      <c r="AG430" s="21"/>
      <c r="AH430" s="21"/>
      <c r="AI430" s="21"/>
      <c r="AJ430" s="21"/>
      <c r="AK430" s="21"/>
      <c r="AL430" s="21"/>
      <c r="AM430" s="21"/>
      <c r="AN430" s="21"/>
      <c r="AO430" s="21"/>
      <c r="AP430" s="21"/>
      <c r="AQ430" s="21"/>
      <c r="AR430" s="21"/>
      <c r="AS430" s="21"/>
      <c r="AT430" s="21"/>
      <c r="AU430" s="21"/>
      <c r="AV430" s="21"/>
      <c r="AW430" s="21"/>
      <c r="AX430" s="21"/>
      <c r="AY430" s="21"/>
      <c r="AZ430" s="21"/>
      <c r="BA430" s="21"/>
      <c r="BB430" s="21"/>
      <c r="BC430" s="21"/>
      <c r="BD430" s="21"/>
      <c r="BE430" s="21"/>
      <c r="BF430" s="21"/>
      <c r="BG430" s="21"/>
      <c r="BH430" s="21"/>
      <c r="BI430" s="21"/>
      <c r="BJ430" s="21"/>
    </row>
    <row r="431" spans="29:62" ht="15" customHeight="1">
      <c r="AC431" s="21"/>
      <c r="AD431" s="21"/>
      <c r="AE431" s="21"/>
      <c r="AF431" s="21"/>
      <c r="AG431" s="21"/>
      <c r="AH431" s="21"/>
      <c r="AI431" s="21"/>
      <c r="AJ431" s="21"/>
      <c r="AK431" s="21"/>
      <c r="AL431" s="21"/>
      <c r="AM431" s="21"/>
      <c r="AN431" s="21"/>
      <c r="AO431" s="21"/>
      <c r="AP431" s="21"/>
      <c r="AQ431" s="21"/>
      <c r="AR431" s="21"/>
      <c r="AS431" s="21"/>
      <c r="AT431" s="21"/>
      <c r="AU431" s="21"/>
      <c r="AV431" s="21"/>
      <c r="AW431" s="21"/>
      <c r="AX431" s="21"/>
      <c r="AY431" s="21"/>
      <c r="AZ431" s="21"/>
      <c r="BA431" s="21"/>
      <c r="BB431" s="21"/>
      <c r="BC431" s="21"/>
      <c r="BD431" s="21"/>
      <c r="BE431" s="21"/>
      <c r="BF431" s="21"/>
      <c r="BG431" s="21"/>
      <c r="BH431" s="21"/>
      <c r="BI431" s="21"/>
      <c r="BJ431" s="21"/>
    </row>
    <row r="432" spans="29:62" ht="15" customHeight="1">
      <c r="AC432" s="21"/>
      <c r="AD432" s="21"/>
      <c r="AE432" s="21"/>
      <c r="AF432" s="21"/>
      <c r="AG432" s="21"/>
      <c r="AH432" s="21"/>
      <c r="AI432" s="21"/>
      <c r="AJ432" s="21"/>
      <c r="AK432" s="21"/>
      <c r="AL432" s="21"/>
      <c r="AM432" s="21"/>
      <c r="AN432" s="21"/>
      <c r="AO432" s="21"/>
      <c r="AP432" s="21"/>
      <c r="AQ432" s="21"/>
      <c r="AR432" s="21"/>
      <c r="AS432" s="21"/>
      <c r="AT432" s="21"/>
      <c r="AU432" s="21"/>
      <c r="AV432" s="21"/>
      <c r="AW432" s="21"/>
      <c r="AX432" s="21"/>
      <c r="AY432" s="21"/>
      <c r="AZ432" s="21"/>
      <c r="BA432" s="21"/>
      <c r="BB432" s="21"/>
      <c r="BC432" s="21"/>
      <c r="BD432" s="21"/>
      <c r="BE432" s="21"/>
      <c r="BF432" s="21"/>
      <c r="BG432" s="21"/>
      <c r="BH432" s="21"/>
      <c r="BI432" s="21"/>
      <c r="BJ432" s="21"/>
    </row>
    <row r="433" spans="29:62" ht="15" customHeight="1">
      <c r="AC433" s="21"/>
      <c r="AD433" s="21"/>
      <c r="AE433" s="21"/>
      <c r="AF433" s="21"/>
      <c r="AG433" s="21"/>
      <c r="AH433" s="21"/>
      <c r="AI433" s="21"/>
      <c r="AJ433" s="21"/>
      <c r="AK433" s="21"/>
      <c r="AL433" s="21"/>
      <c r="AM433" s="21"/>
      <c r="AN433" s="21"/>
      <c r="AO433" s="21"/>
      <c r="AP433" s="21"/>
      <c r="AQ433" s="21"/>
      <c r="AR433" s="21"/>
      <c r="AS433" s="21"/>
      <c r="AT433" s="21"/>
      <c r="AU433" s="21"/>
      <c r="AV433" s="21"/>
      <c r="AW433" s="21"/>
      <c r="AX433" s="21"/>
      <c r="AY433" s="21"/>
      <c r="AZ433" s="21"/>
      <c r="BA433" s="21"/>
      <c r="BB433" s="21"/>
      <c r="BC433" s="21"/>
      <c r="BD433" s="21"/>
      <c r="BE433" s="21"/>
      <c r="BF433" s="21"/>
      <c r="BG433" s="21"/>
      <c r="BH433" s="21"/>
      <c r="BI433" s="21"/>
      <c r="BJ433" s="21"/>
    </row>
    <row r="434" spans="29:62" ht="15" customHeight="1">
      <c r="AC434" s="21"/>
      <c r="AD434" s="21"/>
      <c r="AE434" s="21"/>
      <c r="AF434" s="21"/>
      <c r="AG434" s="21"/>
      <c r="AH434" s="21"/>
      <c r="AI434" s="21"/>
      <c r="AJ434" s="21"/>
      <c r="AK434" s="21"/>
      <c r="AL434" s="21"/>
      <c r="AM434" s="21"/>
      <c r="AN434" s="21"/>
      <c r="AO434" s="21"/>
      <c r="AP434" s="21"/>
      <c r="AQ434" s="21"/>
      <c r="AR434" s="21"/>
      <c r="AS434" s="21"/>
      <c r="AT434" s="21"/>
      <c r="AU434" s="21"/>
      <c r="AV434" s="21"/>
      <c r="AW434" s="21"/>
      <c r="AX434" s="21"/>
      <c r="AY434" s="21"/>
      <c r="AZ434" s="21"/>
      <c r="BA434" s="21"/>
      <c r="BB434" s="21"/>
      <c r="BC434" s="21"/>
      <c r="BD434" s="21"/>
      <c r="BE434" s="21"/>
      <c r="BF434" s="21"/>
      <c r="BG434" s="21"/>
      <c r="BH434" s="21"/>
      <c r="BI434" s="21"/>
      <c r="BJ434" s="21"/>
    </row>
    <row r="435" spans="29:62" ht="15" customHeight="1">
      <c r="AC435" s="21"/>
      <c r="AD435" s="21"/>
      <c r="AE435" s="21"/>
      <c r="AF435" s="21"/>
      <c r="AG435" s="21"/>
      <c r="AH435" s="21"/>
      <c r="AI435" s="21"/>
      <c r="AJ435" s="21"/>
      <c r="AK435" s="21"/>
      <c r="AL435" s="21"/>
      <c r="AM435" s="21"/>
      <c r="AN435" s="21"/>
      <c r="AO435" s="21"/>
      <c r="AP435" s="21"/>
      <c r="AQ435" s="21"/>
      <c r="AR435" s="21"/>
      <c r="AS435" s="21"/>
      <c r="AT435" s="21"/>
      <c r="AU435" s="21"/>
      <c r="AV435" s="21"/>
      <c r="AW435" s="21"/>
      <c r="AX435" s="21"/>
      <c r="AY435" s="21"/>
      <c r="AZ435" s="21"/>
      <c r="BA435" s="21"/>
      <c r="BB435" s="21"/>
      <c r="BC435" s="21"/>
      <c r="BD435" s="21"/>
      <c r="BE435" s="21"/>
      <c r="BF435" s="21"/>
      <c r="BG435" s="21"/>
      <c r="BH435" s="21"/>
      <c r="BI435" s="21"/>
      <c r="BJ435" s="21"/>
    </row>
    <row r="436" spans="29:62" ht="15" customHeight="1">
      <c r="AC436" s="21"/>
      <c r="AD436" s="21"/>
      <c r="AE436" s="21"/>
      <c r="AF436" s="21"/>
      <c r="AG436" s="21"/>
      <c r="AH436" s="21"/>
      <c r="AI436" s="21"/>
      <c r="AJ436" s="21"/>
      <c r="AK436" s="21"/>
      <c r="AL436" s="21"/>
      <c r="AM436" s="21"/>
      <c r="AN436" s="21"/>
      <c r="AO436" s="21"/>
      <c r="AP436" s="21"/>
      <c r="AQ436" s="21"/>
      <c r="AR436" s="21"/>
      <c r="AS436" s="21"/>
      <c r="AT436" s="21"/>
      <c r="AU436" s="21"/>
      <c r="AV436" s="21"/>
      <c r="AW436" s="21"/>
      <c r="AX436" s="21"/>
      <c r="AY436" s="21"/>
      <c r="AZ436" s="21"/>
      <c r="BA436" s="21"/>
      <c r="BB436" s="21"/>
      <c r="BC436" s="21"/>
      <c r="BD436" s="21"/>
      <c r="BE436" s="21"/>
      <c r="BF436" s="21"/>
      <c r="BG436" s="21"/>
      <c r="BH436" s="21"/>
      <c r="BI436" s="21"/>
      <c r="BJ436" s="21"/>
    </row>
    <row r="437" spans="29:62" ht="15" customHeight="1">
      <c r="AC437" s="21"/>
      <c r="AD437" s="21"/>
      <c r="AE437" s="21"/>
      <c r="AF437" s="21"/>
      <c r="AG437" s="21"/>
      <c r="AH437" s="21"/>
      <c r="AI437" s="21"/>
      <c r="AJ437" s="21"/>
      <c r="AK437" s="21"/>
      <c r="AL437" s="21"/>
      <c r="AM437" s="21"/>
      <c r="AN437" s="21"/>
      <c r="AO437" s="21"/>
      <c r="AP437" s="21"/>
      <c r="AQ437" s="21"/>
      <c r="AR437" s="21"/>
      <c r="AS437" s="21"/>
      <c r="AT437" s="21"/>
      <c r="AU437" s="21"/>
      <c r="AV437" s="21"/>
      <c r="AW437" s="21"/>
      <c r="AX437" s="21"/>
      <c r="AY437" s="21"/>
      <c r="AZ437" s="21"/>
      <c r="BA437" s="21"/>
      <c r="BB437" s="21"/>
      <c r="BC437" s="21"/>
      <c r="BD437" s="21"/>
      <c r="BE437" s="21"/>
      <c r="BF437" s="21"/>
      <c r="BG437" s="21"/>
      <c r="BH437" s="21"/>
      <c r="BI437" s="21"/>
      <c r="BJ437" s="21"/>
    </row>
    <row r="438" spans="29:62" ht="15" customHeight="1">
      <c r="AC438" s="21"/>
      <c r="AD438" s="21"/>
      <c r="AE438" s="21"/>
      <c r="AF438" s="21"/>
      <c r="AG438" s="21"/>
      <c r="AH438" s="21"/>
      <c r="AI438" s="21"/>
      <c r="AJ438" s="21"/>
      <c r="AK438" s="21"/>
      <c r="AL438" s="21"/>
      <c r="AM438" s="21"/>
      <c r="AN438" s="21"/>
      <c r="AO438" s="21"/>
      <c r="AP438" s="21"/>
      <c r="AQ438" s="21"/>
      <c r="AR438" s="21"/>
      <c r="AS438" s="21"/>
      <c r="AT438" s="21"/>
      <c r="AU438" s="21"/>
      <c r="AV438" s="21"/>
      <c r="AW438" s="21"/>
      <c r="AX438" s="21"/>
      <c r="AY438" s="21"/>
      <c r="AZ438" s="21"/>
      <c r="BA438" s="21"/>
      <c r="BB438" s="21"/>
      <c r="BC438" s="21"/>
      <c r="BD438" s="21"/>
      <c r="BE438" s="21"/>
      <c r="BF438" s="21"/>
      <c r="BG438" s="21"/>
      <c r="BH438" s="21"/>
      <c r="BI438" s="21"/>
      <c r="BJ438" s="21"/>
    </row>
    <row r="439" spans="29:62" ht="15" customHeight="1">
      <c r="AC439" s="21"/>
      <c r="AD439" s="21"/>
      <c r="AE439" s="21"/>
      <c r="AF439" s="21"/>
      <c r="AG439" s="21"/>
      <c r="AH439" s="21"/>
      <c r="AI439" s="21"/>
      <c r="AJ439" s="21"/>
      <c r="AK439" s="21"/>
      <c r="AL439" s="21"/>
      <c r="AM439" s="21"/>
      <c r="AN439" s="21"/>
      <c r="AO439" s="21"/>
      <c r="AP439" s="21"/>
      <c r="AQ439" s="21"/>
      <c r="AR439" s="21"/>
      <c r="AS439" s="21"/>
      <c r="AT439" s="21"/>
      <c r="AU439" s="21"/>
      <c r="AV439" s="21"/>
      <c r="AW439" s="21"/>
      <c r="AX439" s="21"/>
      <c r="AY439" s="21"/>
      <c r="AZ439" s="21"/>
      <c r="BA439" s="21"/>
      <c r="BB439" s="21"/>
      <c r="BC439" s="21"/>
      <c r="BD439" s="21"/>
      <c r="BE439" s="21"/>
      <c r="BF439" s="21"/>
      <c r="BG439" s="21"/>
      <c r="BH439" s="21"/>
      <c r="BI439" s="21"/>
      <c r="BJ439" s="21"/>
    </row>
    <row r="440" spans="29:62" ht="15" customHeight="1">
      <c r="AC440" s="21"/>
      <c r="AD440" s="21"/>
      <c r="AE440" s="21"/>
      <c r="AF440" s="21"/>
      <c r="AG440" s="21"/>
      <c r="AH440" s="21"/>
      <c r="AI440" s="21"/>
      <c r="AJ440" s="21"/>
      <c r="AK440" s="21"/>
      <c r="AL440" s="21"/>
      <c r="AM440" s="21"/>
      <c r="AN440" s="21"/>
      <c r="AO440" s="21"/>
      <c r="AP440" s="21"/>
      <c r="AQ440" s="21"/>
      <c r="AR440" s="21"/>
      <c r="AS440" s="21"/>
      <c r="AT440" s="21"/>
      <c r="AU440" s="21"/>
      <c r="AV440" s="21"/>
      <c r="AW440" s="21"/>
      <c r="AX440" s="21"/>
      <c r="AY440" s="21"/>
      <c r="AZ440" s="21"/>
      <c r="BA440" s="21"/>
      <c r="BB440" s="21"/>
      <c r="BC440" s="21"/>
      <c r="BD440" s="21"/>
      <c r="BE440" s="21"/>
      <c r="BF440" s="21"/>
      <c r="BG440" s="21"/>
      <c r="BH440" s="21"/>
      <c r="BI440" s="21"/>
      <c r="BJ440" s="21"/>
    </row>
    <row r="441" spans="29:62" ht="15" customHeight="1">
      <c r="AC441" s="21"/>
      <c r="AD441" s="21"/>
      <c r="AE441" s="21"/>
      <c r="AF441" s="21"/>
      <c r="AG441" s="21"/>
      <c r="AH441" s="21"/>
      <c r="AI441" s="21"/>
      <c r="AJ441" s="21"/>
      <c r="AK441" s="21"/>
      <c r="AL441" s="21"/>
      <c r="AM441" s="21"/>
      <c r="AN441" s="21"/>
      <c r="AO441" s="21"/>
      <c r="AP441" s="21"/>
      <c r="AQ441" s="21"/>
      <c r="AR441" s="21"/>
      <c r="AS441" s="21"/>
      <c r="AT441" s="21"/>
      <c r="AU441" s="21"/>
      <c r="AV441" s="21"/>
      <c r="AW441" s="21"/>
      <c r="AX441" s="21"/>
      <c r="AY441" s="21"/>
      <c r="AZ441" s="21"/>
      <c r="BA441" s="21"/>
      <c r="BB441" s="21"/>
      <c r="BC441" s="21"/>
      <c r="BD441" s="21"/>
      <c r="BE441" s="21"/>
      <c r="BF441" s="21"/>
      <c r="BG441" s="21"/>
      <c r="BH441" s="21"/>
      <c r="BI441" s="21"/>
      <c r="BJ441" s="21"/>
    </row>
    <row r="442" spans="29:62" ht="15" customHeight="1">
      <c r="AC442" s="21"/>
      <c r="AD442" s="21"/>
      <c r="AE442" s="21"/>
      <c r="AF442" s="21"/>
      <c r="AG442" s="21"/>
      <c r="AH442" s="21"/>
      <c r="AI442" s="21"/>
      <c r="AJ442" s="21"/>
      <c r="AK442" s="21"/>
      <c r="AL442" s="21"/>
      <c r="AM442" s="21"/>
      <c r="AN442" s="21"/>
      <c r="AO442" s="21"/>
      <c r="AP442" s="21"/>
      <c r="AQ442" s="21"/>
      <c r="AR442" s="21"/>
      <c r="AS442" s="21"/>
      <c r="AT442" s="21"/>
      <c r="AU442" s="21"/>
      <c r="AV442" s="21"/>
      <c r="AW442" s="21"/>
      <c r="AX442" s="21"/>
      <c r="AY442" s="21"/>
      <c r="AZ442" s="21"/>
      <c r="BA442" s="21"/>
      <c r="BB442" s="21"/>
      <c r="BC442" s="21"/>
      <c r="BD442" s="21"/>
      <c r="BE442" s="21"/>
      <c r="BF442" s="21"/>
      <c r="BG442" s="21"/>
      <c r="BH442" s="21"/>
      <c r="BI442" s="21"/>
      <c r="BJ442" s="21"/>
    </row>
    <row r="443" spans="29:62" ht="15" customHeight="1">
      <c r="AC443" s="21"/>
      <c r="AD443" s="21"/>
      <c r="AE443" s="21"/>
      <c r="AF443" s="21"/>
      <c r="AG443" s="21"/>
      <c r="AH443" s="21"/>
      <c r="AI443" s="21"/>
      <c r="AJ443" s="21"/>
      <c r="AK443" s="21"/>
      <c r="AL443" s="21"/>
      <c r="AM443" s="21"/>
      <c r="AN443" s="21"/>
      <c r="AO443" s="21"/>
      <c r="AP443" s="21"/>
      <c r="AQ443" s="21"/>
      <c r="AR443" s="21"/>
      <c r="AS443" s="21"/>
      <c r="AT443" s="21"/>
      <c r="AU443" s="21"/>
      <c r="AV443" s="21"/>
      <c r="AW443" s="21"/>
      <c r="AX443" s="21"/>
      <c r="AY443" s="21"/>
      <c r="AZ443" s="21"/>
      <c r="BA443" s="21"/>
      <c r="BB443" s="21"/>
      <c r="BC443" s="21"/>
      <c r="BD443" s="21"/>
      <c r="BE443" s="21"/>
      <c r="BF443" s="21"/>
      <c r="BG443" s="21"/>
      <c r="BH443" s="21"/>
      <c r="BI443" s="21"/>
      <c r="BJ443" s="21"/>
    </row>
    <row r="444" spans="29:62" ht="15" customHeight="1">
      <c r="AC444" s="21"/>
      <c r="AD444" s="21"/>
      <c r="AE444" s="21"/>
      <c r="AF444" s="21"/>
      <c r="AG444" s="21"/>
      <c r="AH444" s="21"/>
      <c r="AI444" s="21"/>
      <c r="AJ444" s="21"/>
      <c r="AK444" s="21"/>
      <c r="AL444" s="21"/>
      <c r="AM444" s="21"/>
      <c r="AN444" s="21"/>
      <c r="AO444" s="21"/>
      <c r="AP444" s="21"/>
      <c r="AQ444" s="21"/>
      <c r="AR444" s="21"/>
      <c r="AS444" s="21"/>
      <c r="AT444" s="21"/>
      <c r="AU444" s="21"/>
      <c r="AV444" s="21"/>
      <c r="AW444" s="21"/>
      <c r="AX444" s="21"/>
      <c r="AY444" s="21"/>
      <c r="AZ444" s="21"/>
      <c r="BA444" s="21"/>
      <c r="BB444" s="21"/>
      <c r="BC444" s="21"/>
      <c r="BD444" s="21"/>
      <c r="BE444" s="21"/>
      <c r="BF444" s="21"/>
      <c r="BG444" s="21"/>
      <c r="BH444" s="21"/>
      <c r="BI444" s="21"/>
      <c r="BJ444" s="21"/>
    </row>
    <row r="445" spans="29:62" ht="15" customHeight="1">
      <c r="AC445" s="21"/>
      <c r="AD445" s="21"/>
      <c r="AE445" s="21"/>
      <c r="AF445" s="21"/>
      <c r="AG445" s="21"/>
      <c r="AH445" s="21"/>
      <c r="AI445" s="21"/>
      <c r="AJ445" s="21"/>
      <c r="AK445" s="21"/>
      <c r="AL445" s="21"/>
      <c r="AM445" s="21"/>
      <c r="AN445" s="21"/>
      <c r="AO445" s="21"/>
      <c r="AP445" s="21"/>
      <c r="AQ445" s="21"/>
      <c r="AR445" s="21"/>
      <c r="AS445" s="21"/>
      <c r="AT445" s="21"/>
      <c r="AU445" s="21"/>
      <c r="AV445" s="21"/>
      <c r="AW445" s="21"/>
      <c r="AX445" s="21"/>
      <c r="AY445" s="21"/>
      <c r="AZ445" s="21"/>
      <c r="BA445" s="21"/>
      <c r="BB445" s="21"/>
      <c r="BC445" s="21"/>
      <c r="BD445" s="21"/>
      <c r="BE445" s="21"/>
      <c r="BF445" s="21"/>
      <c r="BG445" s="21"/>
      <c r="BH445" s="21"/>
      <c r="BI445" s="21"/>
      <c r="BJ445" s="21"/>
    </row>
    <row r="446" spans="29:62" ht="15" customHeight="1">
      <c r="AC446" s="21"/>
      <c r="AD446" s="21"/>
      <c r="AE446" s="21"/>
      <c r="AF446" s="21"/>
      <c r="AG446" s="21"/>
      <c r="AH446" s="21"/>
      <c r="AI446" s="21"/>
      <c r="AJ446" s="21"/>
      <c r="AK446" s="21"/>
      <c r="AL446" s="21"/>
      <c r="AM446" s="21"/>
      <c r="AN446" s="21"/>
      <c r="AO446" s="21"/>
      <c r="AP446" s="21"/>
      <c r="AQ446" s="21"/>
      <c r="AR446" s="21"/>
      <c r="AS446" s="21"/>
      <c r="AT446" s="21"/>
      <c r="AU446" s="21"/>
      <c r="AV446" s="21"/>
      <c r="AW446" s="21"/>
      <c r="AX446" s="21"/>
      <c r="AY446" s="21"/>
      <c r="AZ446" s="21"/>
      <c r="BA446" s="21"/>
      <c r="BB446" s="21"/>
      <c r="BC446" s="21"/>
      <c r="BD446" s="21"/>
      <c r="BE446" s="21"/>
      <c r="BF446" s="21"/>
      <c r="BG446" s="21"/>
      <c r="BH446" s="21"/>
      <c r="BI446" s="21"/>
      <c r="BJ446" s="21"/>
    </row>
    <row r="447" spans="29:62" ht="15" customHeight="1">
      <c r="AC447" s="21"/>
      <c r="AD447" s="21"/>
      <c r="AE447" s="21"/>
      <c r="AF447" s="21"/>
      <c r="AG447" s="21"/>
      <c r="AH447" s="21"/>
      <c r="AI447" s="21"/>
      <c r="AJ447" s="21"/>
      <c r="AK447" s="21"/>
      <c r="AL447" s="21"/>
      <c r="AM447" s="21"/>
      <c r="AN447" s="21"/>
      <c r="AO447" s="21"/>
      <c r="AP447" s="21"/>
      <c r="AQ447" s="21"/>
      <c r="AR447" s="21"/>
      <c r="AS447" s="21"/>
      <c r="AT447" s="21"/>
      <c r="AU447" s="21"/>
      <c r="AV447" s="21"/>
      <c r="AW447" s="21"/>
      <c r="AX447" s="21"/>
      <c r="AY447" s="21"/>
      <c r="AZ447" s="21"/>
      <c r="BA447" s="21"/>
      <c r="BB447" s="21"/>
      <c r="BC447" s="21"/>
      <c r="BD447" s="21"/>
      <c r="BE447" s="21"/>
      <c r="BF447" s="21"/>
      <c r="BG447" s="21"/>
      <c r="BH447" s="21"/>
      <c r="BI447" s="21"/>
      <c r="BJ447" s="21"/>
    </row>
    <row r="448" spans="29:62" ht="15" customHeight="1">
      <c r="AC448" s="21"/>
      <c r="AD448" s="21"/>
      <c r="AE448" s="21"/>
      <c r="AF448" s="21"/>
      <c r="AG448" s="21"/>
      <c r="AH448" s="21"/>
      <c r="AI448" s="21"/>
      <c r="AJ448" s="21"/>
      <c r="AK448" s="21"/>
      <c r="AL448" s="21"/>
      <c r="AM448" s="21"/>
      <c r="AN448" s="21"/>
      <c r="AO448" s="21"/>
      <c r="AP448" s="21"/>
      <c r="AQ448" s="21"/>
      <c r="AR448" s="21"/>
      <c r="AS448" s="21"/>
      <c r="AT448" s="21"/>
      <c r="AU448" s="21"/>
      <c r="AV448" s="21"/>
      <c r="AW448" s="21"/>
      <c r="AX448" s="21"/>
      <c r="AY448" s="21"/>
      <c r="AZ448" s="21"/>
      <c r="BA448" s="21"/>
      <c r="BB448" s="21"/>
      <c r="BC448" s="21"/>
      <c r="BD448" s="21"/>
      <c r="BE448" s="21"/>
      <c r="BF448" s="21"/>
      <c r="BG448" s="21"/>
      <c r="BH448" s="21"/>
      <c r="BI448" s="21"/>
      <c r="BJ448" s="21"/>
    </row>
    <row r="449" spans="29:62" ht="15" customHeight="1">
      <c r="AC449" s="21"/>
      <c r="AD449" s="21"/>
      <c r="AE449" s="21"/>
      <c r="AF449" s="21"/>
      <c r="AG449" s="21"/>
      <c r="AH449" s="21"/>
      <c r="AI449" s="21"/>
      <c r="AJ449" s="21"/>
      <c r="AK449" s="21"/>
      <c r="AL449" s="21"/>
      <c r="AM449" s="21"/>
      <c r="AN449" s="21"/>
      <c r="AO449" s="21"/>
      <c r="AP449" s="21"/>
      <c r="AQ449" s="21"/>
      <c r="AR449" s="21"/>
      <c r="AS449" s="21"/>
      <c r="AT449" s="21"/>
      <c r="AU449" s="21"/>
      <c r="AV449" s="21"/>
      <c r="AW449" s="21"/>
      <c r="AX449" s="21"/>
      <c r="AY449" s="21"/>
      <c r="AZ449" s="21"/>
      <c r="BA449" s="21"/>
      <c r="BB449" s="21"/>
      <c r="BC449" s="21"/>
      <c r="BD449" s="21"/>
      <c r="BE449" s="21"/>
      <c r="BF449" s="21"/>
      <c r="BG449" s="21"/>
      <c r="BH449" s="21"/>
      <c r="BI449" s="21"/>
      <c r="BJ449" s="21"/>
    </row>
    <row r="450" spans="29:62" ht="15" customHeight="1">
      <c r="AC450" s="21"/>
      <c r="AD450" s="21"/>
      <c r="AE450" s="21"/>
      <c r="AF450" s="21"/>
      <c r="AG450" s="21"/>
      <c r="AH450" s="21"/>
      <c r="AI450" s="21"/>
      <c r="AJ450" s="21"/>
      <c r="AK450" s="21"/>
      <c r="AL450" s="21"/>
      <c r="AM450" s="21"/>
      <c r="AN450" s="21"/>
      <c r="AO450" s="21"/>
      <c r="AP450" s="21"/>
      <c r="AQ450" s="21"/>
      <c r="AR450" s="21"/>
      <c r="AS450" s="21"/>
      <c r="AT450" s="21"/>
      <c r="AU450" s="21"/>
      <c r="AV450" s="21"/>
      <c r="AW450" s="21"/>
      <c r="AX450" s="21"/>
      <c r="AY450" s="21"/>
      <c r="AZ450" s="21"/>
      <c r="BA450" s="21"/>
      <c r="BB450" s="21"/>
      <c r="BC450" s="21"/>
      <c r="BD450" s="21"/>
      <c r="BE450" s="21"/>
      <c r="BF450" s="21"/>
      <c r="BG450" s="21"/>
      <c r="BH450" s="21"/>
      <c r="BI450" s="21"/>
      <c r="BJ450" s="21"/>
    </row>
    <row r="451" spans="29:62" ht="15" customHeight="1">
      <c r="AC451" s="21"/>
      <c r="AD451" s="21"/>
      <c r="AE451" s="21"/>
      <c r="AF451" s="21"/>
      <c r="AG451" s="21"/>
      <c r="AH451" s="21"/>
      <c r="AI451" s="21"/>
      <c r="AJ451" s="21"/>
      <c r="AK451" s="21"/>
      <c r="AL451" s="21"/>
      <c r="AM451" s="21"/>
      <c r="AN451" s="21"/>
      <c r="AO451" s="21"/>
      <c r="AP451" s="21"/>
      <c r="AQ451" s="21"/>
      <c r="AR451" s="21"/>
      <c r="AS451" s="21"/>
      <c r="AT451" s="21"/>
      <c r="AU451" s="21"/>
      <c r="AV451" s="21"/>
      <c r="AW451" s="21"/>
      <c r="AX451" s="21"/>
      <c r="AY451" s="21"/>
      <c r="AZ451" s="21"/>
      <c r="BA451" s="21"/>
      <c r="BB451" s="21"/>
      <c r="BC451" s="21"/>
      <c r="BD451" s="21"/>
      <c r="BE451" s="21"/>
      <c r="BF451" s="21"/>
      <c r="BG451" s="21"/>
      <c r="BH451" s="21"/>
      <c r="BI451" s="21"/>
      <c r="BJ451" s="21"/>
    </row>
    <row r="452" spans="29:62" ht="15" customHeight="1">
      <c r="AC452" s="21"/>
      <c r="AD452" s="21"/>
      <c r="AE452" s="21"/>
      <c r="AF452" s="21"/>
      <c r="AG452" s="21"/>
      <c r="AH452" s="21"/>
      <c r="AI452" s="21"/>
      <c r="AJ452" s="21"/>
      <c r="AK452" s="21"/>
      <c r="AL452" s="21"/>
      <c r="AM452" s="21"/>
      <c r="AN452" s="21"/>
      <c r="AO452" s="21"/>
      <c r="AP452" s="21"/>
      <c r="AQ452" s="21"/>
      <c r="AR452" s="21"/>
      <c r="AS452" s="21"/>
      <c r="AT452" s="21"/>
      <c r="AU452" s="21"/>
      <c r="AV452" s="21"/>
      <c r="AW452" s="21"/>
      <c r="AX452" s="21"/>
      <c r="AY452" s="21"/>
      <c r="AZ452" s="21"/>
      <c r="BA452" s="21"/>
      <c r="BB452" s="21"/>
      <c r="BC452" s="21"/>
      <c r="BD452" s="21"/>
      <c r="BE452" s="21"/>
      <c r="BF452" s="21"/>
      <c r="BG452" s="21"/>
      <c r="BH452" s="21"/>
      <c r="BI452" s="21"/>
      <c r="BJ452" s="21"/>
    </row>
    <row r="453" spans="29:62" ht="15" customHeight="1">
      <c r="AC453" s="21"/>
      <c r="AD453" s="21"/>
      <c r="AE453" s="21"/>
      <c r="AF453" s="21"/>
      <c r="AG453" s="21"/>
      <c r="AH453" s="21"/>
      <c r="AI453" s="21"/>
      <c r="AJ453" s="21"/>
      <c r="AK453" s="21"/>
      <c r="AL453" s="21"/>
      <c r="AM453" s="21"/>
      <c r="AN453" s="21"/>
      <c r="AO453" s="21"/>
      <c r="AP453" s="21"/>
      <c r="AQ453" s="21"/>
      <c r="AR453" s="21"/>
      <c r="AS453" s="21"/>
      <c r="AT453" s="21"/>
      <c r="AU453" s="21"/>
      <c r="AV453" s="21"/>
      <c r="AW453" s="21"/>
      <c r="AX453" s="21"/>
      <c r="AY453" s="21"/>
      <c r="AZ453" s="21"/>
      <c r="BA453" s="21"/>
      <c r="BB453" s="21"/>
      <c r="BC453" s="21"/>
      <c r="BD453" s="21"/>
      <c r="BE453" s="21"/>
      <c r="BF453" s="21"/>
      <c r="BG453" s="21"/>
      <c r="BH453" s="21"/>
      <c r="BI453" s="21"/>
      <c r="BJ453" s="21"/>
    </row>
    <row r="454" spans="29:62" ht="15" customHeight="1">
      <c r="AC454" s="21"/>
      <c r="AD454" s="21"/>
      <c r="AE454" s="21"/>
      <c r="AF454" s="21"/>
      <c r="AG454" s="21"/>
      <c r="AH454" s="21"/>
      <c r="AI454" s="21"/>
      <c r="AJ454" s="21"/>
      <c r="AK454" s="21"/>
      <c r="AL454" s="21"/>
      <c r="AM454" s="21"/>
      <c r="AN454" s="21"/>
      <c r="AO454" s="21"/>
      <c r="AP454" s="21"/>
      <c r="AQ454" s="21"/>
      <c r="AR454" s="21"/>
      <c r="AS454" s="21"/>
      <c r="AT454" s="21"/>
      <c r="AU454" s="21"/>
      <c r="AV454" s="21"/>
      <c r="AW454" s="21"/>
      <c r="AX454" s="21"/>
      <c r="AY454" s="21"/>
      <c r="AZ454" s="21"/>
      <c r="BA454" s="21"/>
      <c r="BB454" s="21"/>
      <c r="BC454" s="21"/>
      <c r="BD454" s="21"/>
      <c r="BE454" s="21"/>
      <c r="BF454" s="21"/>
      <c r="BG454" s="21"/>
      <c r="BH454" s="21"/>
      <c r="BI454" s="21"/>
      <c r="BJ454" s="21"/>
    </row>
    <row r="455" spans="29:62" ht="15" customHeight="1">
      <c r="AC455" s="21"/>
      <c r="AD455" s="21"/>
      <c r="AE455" s="21"/>
      <c r="AF455" s="21"/>
      <c r="AG455" s="21"/>
      <c r="AH455" s="21"/>
      <c r="AI455" s="21"/>
      <c r="AJ455" s="21"/>
      <c r="AK455" s="21"/>
      <c r="AL455" s="21"/>
      <c r="AM455" s="21"/>
      <c r="AN455" s="21"/>
      <c r="AO455" s="21"/>
      <c r="AP455" s="21"/>
      <c r="AQ455" s="21"/>
      <c r="AR455" s="21"/>
      <c r="AS455" s="21"/>
      <c r="AT455" s="21"/>
      <c r="AU455" s="21"/>
      <c r="AV455" s="21"/>
      <c r="AW455" s="21"/>
      <c r="AX455" s="21"/>
      <c r="AY455" s="21"/>
      <c r="AZ455" s="21"/>
      <c r="BA455" s="21"/>
      <c r="BB455" s="21"/>
      <c r="BC455" s="21"/>
      <c r="BD455" s="21"/>
      <c r="BE455" s="21"/>
      <c r="BF455" s="21"/>
      <c r="BG455" s="21"/>
      <c r="BH455" s="21"/>
      <c r="BI455" s="21"/>
      <c r="BJ455" s="21"/>
    </row>
    <row r="456" spans="29:62" ht="15" customHeight="1">
      <c r="AC456" s="21"/>
      <c r="AD456" s="21"/>
      <c r="AE456" s="21"/>
      <c r="AF456" s="21"/>
      <c r="AG456" s="21"/>
      <c r="AH456" s="21"/>
      <c r="AI456" s="21"/>
      <c r="AJ456" s="21"/>
      <c r="AK456" s="21"/>
      <c r="AL456" s="21"/>
      <c r="AM456" s="21"/>
      <c r="AN456" s="21"/>
      <c r="AO456" s="21"/>
      <c r="AP456" s="21"/>
      <c r="AQ456" s="21"/>
      <c r="AR456" s="21"/>
      <c r="AS456" s="21"/>
      <c r="AT456" s="21"/>
      <c r="AU456" s="21"/>
      <c r="AV456" s="21"/>
      <c r="AW456" s="21"/>
      <c r="AX456" s="21"/>
      <c r="AY456" s="21"/>
      <c r="AZ456" s="21"/>
      <c r="BA456" s="21"/>
      <c r="BB456" s="21"/>
      <c r="BC456" s="21"/>
      <c r="BD456" s="21"/>
      <c r="BE456" s="21"/>
      <c r="BF456" s="21"/>
      <c r="BG456" s="21"/>
      <c r="BH456" s="21"/>
      <c r="BI456" s="21"/>
      <c r="BJ456" s="21"/>
    </row>
    <row r="457" spans="29:62" ht="15" customHeight="1">
      <c r="AC457" s="21"/>
      <c r="AD457" s="21"/>
      <c r="AE457" s="21"/>
      <c r="AF457" s="21"/>
      <c r="AG457" s="21"/>
      <c r="AH457" s="21"/>
      <c r="AI457" s="21"/>
      <c r="AJ457" s="21"/>
      <c r="AK457" s="21"/>
      <c r="AL457" s="21"/>
      <c r="AM457" s="21"/>
      <c r="AN457" s="21"/>
      <c r="AO457" s="21"/>
      <c r="AP457" s="21"/>
      <c r="AQ457" s="21"/>
      <c r="AR457" s="21"/>
      <c r="AS457" s="21"/>
      <c r="AT457" s="21"/>
      <c r="AU457" s="21"/>
      <c r="AV457" s="21"/>
      <c r="AW457" s="21"/>
      <c r="AX457" s="21"/>
      <c r="AY457" s="21"/>
      <c r="AZ457" s="21"/>
      <c r="BA457" s="21"/>
      <c r="BB457" s="21"/>
      <c r="BC457" s="21"/>
      <c r="BD457" s="21"/>
      <c r="BE457" s="21"/>
      <c r="BF457" s="21"/>
      <c r="BG457" s="21"/>
      <c r="BH457" s="21"/>
      <c r="BI457" s="21"/>
      <c r="BJ457" s="21"/>
    </row>
    <row r="458" spans="29:62" ht="15" customHeight="1">
      <c r="AC458" s="21"/>
      <c r="AD458" s="21"/>
      <c r="AE458" s="21"/>
      <c r="AF458" s="21"/>
      <c r="AG458" s="21"/>
      <c r="AH458" s="21"/>
      <c r="AI458" s="21"/>
      <c r="AJ458" s="21"/>
      <c r="AK458" s="21"/>
      <c r="AL458" s="21"/>
      <c r="AM458" s="21"/>
      <c r="AN458" s="21"/>
      <c r="AO458" s="21"/>
      <c r="AP458" s="21"/>
      <c r="AQ458" s="21"/>
      <c r="AR458" s="21"/>
      <c r="AS458" s="21"/>
      <c r="AT458" s="21"/>
      <c r="AU458" s="21"/>
      <c r="AV458" s="21"/>
      <c r="AW458" s="21"/>
      <c r="AX458" s="21"/>
      <c r="AY458" s="21"/>
      <c r="AZ458" s="21"/>
      <c r="BA458" s="21"/>
      <c r="BB458" s="21"/>
      <c r="BC458" s="21"/>
      <c r="BD458" s="21"/>
      <c r="BE458" s="21"/>
      <c r="BF458" s="21"/>
      <c r="BG458" s="21"/>
      <c r="BH458" s="21"/>
      <c r="BI458" s="21"/>
      <c r="BJ458" s="21"/>
    </row>
    <row r="459" spans="29:62" ht="15" customHeight="1">
      <c r="AC459" s="21"/>
      <c r="AD459" s="21"/>
      <c r="AE459" s="21"/>
      <c r="AF459" s="21"/>
      <c r="AG459" s="21"/>
      <c r="AH459" s="21"/>
      <c r="AI459" s="21"/>
      <c r="AJ459" s="21"/>
      <c r="AK459" s="21"/>
      <c r="AL459" s="21"/>
      <c r="AM459" s="21"/>
      <c r="AN459" s="21"/>
      <c r="AO459" s="21"/>
      <c r="AP459" s="21"/>
      <c r="AQ459" s="21"/>
      <c r="AR459" s="21"/>
      <c r="AS459" s="21"/>
      <c r="AT459" s="21"/>
      <c r="AU459" s="21"/>
      <c r="AV459" s="21"/>
      <c r="AW459" s="21"/>
      <c r="AX459" s="21"/>
      <c r="AY459" s="21"/>
      <c r="AZ459" s="21"/>
      <c r="BA459" s="21"/>
      <c r="BB459" s="21"/>
      <c r="BC459" s="21"/>
      <c r="BD459" s="21"/>
      <c r="BE459" s="21"/>
      <c r="BF459" s="21"/>
      <c r="BG459" s="21"/>
      <c r="BH459" s="21"/>
      <c r="BI459" s="21"/>
      <c r="BJ459" s="21"/>
    </row>
    <row r="460" spans="29:62" ht="15" customHeight="1">
      <c r="AC460" s="21"/>
      <c r="AD460" s="21"/>
      <c r="AE460" s="21"/>
      <c r="AF460" s="21"/>
      <c r="AG460" s="21"/>
      <c r="AH460" s="21"/>
      <c r="AI460" s="21"/>
      <c r="AJ460" s="21"/>
      <c r="AK460" s="21"/>
      <c r="AL460" s="21"/>
      <c r="AM460" s="21"/>
      <c r="AN460" s="21"/>
      <c r="AO460" s="21"/>
      <c r="AP460" s="21"/>
      <c r="AQ460" s="21"/>
      <c r="AR460" s="21"/>
      <c r="AS460" s="21"/>
      <c r="AT460" s="21"/>
      <c r="AU460" s="21"/>
      <c r="AV460" s="21"/>
      <c r="AW460" s="21"/>
      <c r="AX460" s="21"/>
      <c r="AY460" s="21"/>
      <c r="AZ460" s="21"/>
      <c r="BA460" s="21"/>
      <c r="BB460" s="21"/>
      <c r="BC460" s="21"/>
      <c r="BD460" s="21"/>
      <c r="BE460" s="21"/>
      <c r="BF460" s="21"/>
      <c r="BG460" s="21"/>
      <c r="BH460" s="21"/>
      <c r="BI460" s="21"/>
      <c r="BJ460" s="21"/>
    </row>
    <row r="461" spans="29:62" ht="15" customHeight="1">
      <c r="AC461" s="21"/>
      <c r="AD461" s="21"/>
      <c r="AE461" s="21"/>
      <c r="AF461" s="21"/>
      <c r="AG461" s="21"/>
      <c r="AH461" s="21"/>
      <c r="AI461" s="21"/>
      <c r="AJ461" s="21"/>
      <c r="AK461" s="21"/>
      <c r="AL461" s="21"/>
      <c r="AM461" s="21"/>
      <c r="AN461" s="21"/>
      <c r="AO461" s="21"/>
      <c r="AP461" s="21"/>
      <c r="AQ461" s="21"/>
      <c r="AR461" s="21"/>
      <c r="AS461" s="21"/>
      <c r="AT461" s="21"/>
      <c r="AU461" s="21"/>
      <c r="AV461" s="21"/>
      <c r="AW461" s="21"/>
      <c r="AX461" s="21"/>
      <c r="AY461" s="21"/>
      <c r="AZ461" s="21"/>
      <c r="BA461" s="21"/>
      <c r="BB461" s="21"/>
      <c r="BC461" s="21"/>
      <c r="BD461" s="21"/>
      <c r="BE461" s="21"/>
      <c r="BF461" s="21"/>
      <c r="BG461" s="21"/>
      <c r="BH461" s="21"/>
      <c r="BI461" s="21"/>
      <c r="BJ461" s="21"/>
    </row>
    <row r="462" spans="29:62" ht="15" customHeight="1">
      <c r="AC462" s="21"/>
      <c r="AD462" s="21"/>
      <c r="AE462" s="21"/>
      <c r="AF462" s="21"/>
      <c r="AG462" s="21"/>
      <c r="AH462" s="21"/>
      <c r="AI462" s="21"/>
      <c r="AJ462" s="21"/>
      <c r="AK462" s="21"/>
      <c r="AL462" s="21"/>
      <c r="AM462" s="21"/>
      <c r="AN462" s="21"/>
      <c r="AO462" s="21"/>
      <c r="AP462" s="21"/>
      <c r="AQ462" s="21"/>
      <c r="AR462" s="21"/>
      <c r="AS462" s="21"/>
      <c r="AT462" s="21"/>
      <c r="AU462" s="21"/>
      <c r="AV462" s="21"/>
      <c r="AW462" s="21"/>
      <c r="AX462" s="21"/>
      <c r="AY462" s="21"/>
      <c r="AZ462" s="21"/>
      <c r="BA462" s="21"/>
      <c r="BB462" s="21"/>
      <c r="BC462" s="21"/>
      <c r="BD462" s="21"/>
      <c r="BE462" s="21"/>
      <c r="BF462" s="21"/>
      <c r="BG462" s="21"/>
      <c r="BH462" s="21"/>
      <c r="BI462" s="21"/>
      <c r="BJ462" s="21"/>
    </row>
    <row r="463" spans="29:62" ht="15" customHeight="1">
      <c r="AC463" s="21"/>
      <c r="AD463" s="21"/>
      <c r="AE463" s="21"/>
      <c r="AF463" s="21"/>
      <c r="AG463" s="21"/>
      <c r="AH463" s="21"/>
      <c r="AI463" s="21"/>
      <c r="AJ463" s="21"/>
      <c r="AK463" s="21"/>
      <c r="AL463" s="21"/>
      <c r="AM463" s="21"/>
      <c r="AN463" s="21"/>
      <c r="AO463" s="21"/>
      <c r="AP463" s="21"/>
      <c r="AQ463" s="21"/>
      <c r="AR463" s="21"/>
      <c r="AS463" s="21"/>
      <c r="AT463" s="21"/>
      <c r="AU463" s="21"/>
      <c r="AV463" s="21"/>
      <c r="AW463" s="21"/>
      <c r="AX463" s="21"/>
      <c r="AY463" s="21"/>
      <c r="AZ463" s="21"/>
      <c r="BA463" s="21"/>
      <c r="BB463" s="21"/>
      <c r="BC463" s="21"/>
      <c r="BD463" s="21"/>
      <c r="BE463" s="21"/>
      <c r="BF463" s="21"/>
      <c r="BG463" s="21"/>
      <c r="BH463" s="21"/>
      <c r="BI463" s="21"/>
      <c r="BJ463" s="21"/>
    </row>
    <row r="464" spans="29:62" ht="15" customHeight="1">
      <c r="AC464" s="21"/>
      <c r="AD464" s="21"/>
      <c r="AE464" s="21"/>
      <c r="AF464" s="21"/>
      <c r="AG464" s="21"/>
      <c r="AH464" s="21"/>
      <c r="AI464" s="21"/>
      <c r="AJ464" s="21"/>
      <c r="AK464" s="21"/>
      <c r="AL464" s="21"/>
      <c r="AM464" s="21"/>
      <c r="AN464" s="21"/>
      <c r="AO464" s="21"/>
      <c r="AP464" s="21"/>
      <c r="AQ464" s="21"/>
      <c r="AR464" s="21"/>
      <c r="AS464" s="21"/>
      <c r="AT464" s="21"/>
      <c r="AU464" s="21"/>
      <c r="AV464" s="21"/>
      <c r="AW464" s="21"/>
      <c r="AX464" s="21"/>
      <c r="AY464" s="21"/>
      <c r="AZ464" s="21"/>
      <c r="BA464" s="21"/>
      <c r="BB464" s="21"/>
      <c r="BC464" s="21"/>
      <c r="BD464" s="21"/>
      <c r="BE464" s="21"/>
      <c r="BF464" s="21"/>
      <c r="BG464" s="21"/>
      <c r="BH464" s="21"/>
      <c r="BI464" s="21"/>
      <c r="BJ464" s="21"/>
    </row>
    <row r="465" spans="29:62" ht="15" customHeight="1">
      <c r="AC465" s="21"/>
      <c r="AD465" s="21"/>
      <c r="AE465" s="21"/>
      <c r="AF465" s="21"/>
      <c r="AG465" s="21"/>
      <c r="AH465" s="21"/>
      <c r="AI465" s="21"/>
      <c r="AJ465" s="21"/>
      <c r="AK465" s="21"/>
      <c r="AL465" s="21"/>
      <c r="AM465" s="21"/>
      <c r="AN465" s="21"/>
      <c r="AO465" s="21"/>
      <c r="AP465" s="21"/>
      <c r="AQ465" s="21"/>
      <c r="AR465" s="21"/>
      <c r="AS465" s="21"/>
      <c r="AT465" s="21"/>
      <c r="AU465" s="21"/>
      <c r="AV465" s="21"/>
      <c r="AW465" s="21"/>
      <c r="AX465" s="21"/>
      <c r="AY465" s="21"/>
      <c r="AZ465" s="21"/>
      <c r="BA465" s="21"/>
      <c r="BB465" s="21"/>
      <c r="BC465" s="21"/>
      <c r="BD465" s="21"/>
      <c r="BE465" s="21"/>
      <c r="BF465" s="21"/>
      <c r="BG465" s="21"/>
      <c r="BH465" s="21"/>
      <c r="BI465" s="21"/>
      <c r="BJ465" s="21"/>
    </row>
    <row r="466" spans="29:62" ht="15" customHeight="1">
      <c r="AC466" s="21"/>
      <c r="AD466" s="21"/>
      <c r="AE466" s="21"/>
      <c r="AF466" s="21"/>
      <c r="AG466" s="21"/>
      <c r="AH466" s="21"/>
      <c r="AI466" s="21"/>
      <c r="AJ466" s="21"/>
      <c r="AK466" s="21"/>
      <c r="AL466" s="21"/>
      <c r="AM466" s="21"/>
      <c r="AN466" s="21"/>
      <c r="AO466" s="21"/>
      <c r="AP466" s="21"/>
      <c r="AQ466" s="21"/>
      <c r="AR466" s="21"/>
      <c r="AS466" s="21"/>
      <c r="AT466" s="21"/>
      <c r="AU466" s="21"/>
      <c r="AV466" s="21"/>
      <c r="AW466" s="21"/>
      <c r="AX466" s="21"/>
      <c r="AY466" s="21"/>
      <c r="AZ466" s="21"/>
      <c r="BA466" s="21"/>
      <c r="BB466" s="21"/>
      <c r="BC466" s="21"/>
      <c r="BD466" s="21"/>
      <c r="BE466" s="21"/>
      <c r="BF466" s="21"/>
      <c r="BG466" s="21"/>
      <c r="BH466" s="21"/>
      <c r="BI466" s="21"/>
      <c r="BJ466" s="21"/>
    </row>
    <row r="467" spans="29:62" ht="15" customHeight="1">
      <c r="AC467" s="21"/>
      <c r="AD467" s="21"/>
      <c r="AE467" s="21"/>
      <c r="AF467" s="21"/>
      <c r="AG467" s="21"/>
      <c r="AH467" s="21"/>
      <c r="AI467" s="21"/>
      <c r="AJ467" s="21"/>
      <c r="AK467" s="21"/>
      <c r="AL467" s="21"/>
      <c r="AM467" s="21"/>
      <c r="AN467" s="21"/>
      <c r="AO467" s="21"/>
      <c r="AP467" s="21"/>
      <c r="AQ467" s="21"/>
      <c r="AR467" s="21"/>
      <c r="AS467" s="21"/>
      <c r="AT467" s="21"/>
      <c r="AU467" s="21"/>
      <c r="AV467" s="21"/>
      <c r="AW467" s="21"/>
      <c r="AX467" s="21"/>
      <c r="AY467" s="21"/>
      <c r="AZ467" s="21"/>
      <c r="BA467" s="21"/>
      <c r="BB467" s="21"/>
      <c r="BC467" s="21"/>
      <c r="BD467" s="21"/>
      <c r="BE467" s="21"/>
      <c r="BF467" s="21"/>
      <c r="BG467" s="21"/>
      <c r="BH467" s="21"/>
      <c r="BI467" s="21"/>
      <c r="BJ467" s="21"/>
    </row>
    <row r="468" spans="29:62" ht="15" customHeight="1">
      <c r="AC468" s="21"/>
      <c r="AD468" s="21"/>
      <c r="AE468" s="21"/>
      <c r="AF468" s="21"/>
      <c r="AG468" s="21"/>
      <c r="AH468" s="21"/>
      <c r="AI468" s="21"/>
      <c r="AJ468" s="21"/>
      <c r="AK468" s="21"/>
      <c r="AL468" s="21"/>
      <c r="AM468" s="21"/>
      <c r="AN468" s="21"/>
      <c r="AO468" s="21"/>
      <c r="AP468" s="21"/>
      <c r="AQ468" s="21"/>
      <c r="AR468" s="21"/>
      <c r="AS468" s="21"/>
      <c r="AT468" s="21"/>
      <c r="AU468" s="21"/>
      <c r="AV468" s="21"/>
      <c r="AW468" s="21"/>
      <c r="AX468" s="21"/>
      <c r="AY468" s="21"/>
      <c r="AZ468" s="21"/>
      <c r="BA468" s="21"/>
      <c r="BB468" s="21"/>
      <c r="BC468" s="21"/>
      <c r="BD468" s="21"/>
      <c r="BE468" s="21"/>
      <c r="BF468" s="21"/>
      <c r="BG468" s="21"/>
      <c r="BH468" s="21"/>
      <c r="BI468" s="21"/>
      <c r="BJ468" s="21"/>
    </row>
    <row r="469" spans="29:62" ht="15" customHeight="1">
      <c r="AC469" s="21"/>
      <c r="AD469" s="21"/>
      <c r="AE469" s="21"/>
      <c r="AF469" s="21"/>
      <c r="AG469" s="21"/>
      <c r="AH469" s="21"/>
      <c r="AI469" s="21"/>
      <c r="AJ469" s="21"/>
      <c r="AK469" s="21"/>
      <c r="AL469" s="21"/>
      <c r="AM469" s="21"/>
      <c r="AN469" s="21"/>
      <c r="AO469" s="21"/>
      <c r="AP469" s="21"/>
      <c r="AQ469" s="21"/>
      <c r="AR469" s="21"/>
      <c r="AS469" s="21"/>
      <c r="AT469" s="21"/>
      <c r="AU469" s="21"/>
      <c r="AV469" s="21"/>
      <c r="AW469" s="21"/>
      <c r="AX469" s="21"/>
      <c r="AY469" s="21"/>
      <c r="AZ469" s="21"/>
      <c r="BA469" s="21"/>
      <c r="BB469" s="21"/>
      <c r="BC469" s="21"/>
      <c r="BD469" s="21"/>
      <c r="BE469" s="21"/>
      <c r="BF469" s="21"/>
      <c r="BG469" s="21"/>
      <c r="BH469" s="21"/>
      <c r="BI469" s="21"/>
      <c r="BJ469" s="21"/>
    </row>
    <row r="470" spans="29:62" ht="15" customHeight="1">
      <c r="AC470" s="21"/>
      <c r="AD470" s="21"/>
      <c r="AE470" s="21"/>
      <c r="AF470" s="21"/>
      <c r="AG470" s="21"/>
      <c r="AH470" s="21"/>
      <c r="AI470" s="21"/>
      <c r="AJ470" s="21"/>
      <c r="AK470" s="21"/>
      <c r="AL470" s="21"/>
      <c r="AM470" s="21"/>
      <c r="AN470" s="21"/>
      <c r="AO470" s="21"/>
      <c r="AP470" s="21"/>
      <c r="AQ470" s="21"/>
      <c r="AR470" s="21"/>
      <c r="AS470" s="21"/>
      <c r="AT470" s="21"/>
      <c r="AU470" s="21"/>
      <c r="AV470" s="21"/>
      <c r="AW470" s="21"/>
      <c r="AX470" s="21"/>
      <c r="AY470" s="21"/>
      <c r="AZ470" s="21"/>
      <c r="BA470" s="21"/>
      <c r="BB470" s="21"/>
      <c r="BC470" s="21"/>
      <c r="BD470" s="21"/>
      <c r="BE470" s="21"/>
      <c r="BF470" s="21"/>
      <c r="BG470" s="21"/>
      <c r="BH470" s="21"/>
      <c r="BI470" s="21"/>
      <c r="BJ470" s="21"/>
    </row>
    <row r="471" spans="29:62" ht="15" customHeight="1">
      <c r="AC471" s="21"/>
      <c r="AD471" s="21"/>
      <c r="AE471" s="21"/>
      <c r="AF471" s="21"/>
      <c r="AG471" s="21"/>
      <c r="AH471" s="21"/>
      <c r="AI471" s="21"/>
      <c r="AJ471" s="21"/>
      <c r="AK471" s="21"/>
      <c r="AL471" s="21"/>
      <c r="AM471" s="21"/>
      <c r="AN471" s="21"/>
      <c r="AO471" s="21"/>
      <c r="AP471" s="21"/>
      <c r="AQ471" s="21"/>
      <c r="AR471" s="21"/>
      <c r="AS471" s="21"/>
      <c r="AT471" s="21"/>
      <c r="AU471" s="21"/>
      <c r="AV471" s="21"/>
      <c r="AW471" s="21"/>
      <c r="AX471" s="21"/>
      <c r="AY471" s="21"/>
      <c r="AZ471" s="21"/>
      <c r="BA471" s="21"/>
      <c r="BB471" s="21"/>
      <c r="BC471" s="21"/>
      <c r="BD471" s="21"/>
      <c r="BE471" s="21"/>
      <c r="BF471" s="21"/>
      <c r="BG471" s="21"/>
      <c r="BH471" s="21"/>
      <c r="BI471" s="21"/>
      <c r="BJ471" s="21"/>
    </row>
    <row r="472" spans="29:62" ht="15" customHeight="1">
      <c r="AC472" s="21"/>
      <c r="AD472" s="21"/>
      <c r="AE472" s="21"/>
      <c r="AF472" s="21"/>
      <c r="AG472" s="21"/>
      <c r="AH472" s="21"/>
      <c r="AI472" s="21"/>
      <c r="AJ472" s="21"/>
      <c r="AK472" s="21"/>
      <c r="AL472" s="21"/>
      <c r="AM472" s="21"/>
      <c r="AN472" s="21"/>
      <c r="AO472" s="21"/>
      <c r="AP472" s="21"/>
      <c r="AQ472" s="21"/>
      <c r="AR472" s="21"/>
      <c r="AS472" s="21"/>
      <c r="AT472" s="21"/>
      <c r="AU472" s="21"/>
      <c r="AV472" s="21"/>
      <c r="AW472" s="21"/>
      <c r="AX472" s="21"/>
      <c r="AY472" s="21"/>
      <c r="AZ472" s="21"/>
      <c r="BA472" s="21"/>
      <c r="BB472" s="21"/>
      <c r="BC472" s="21"/>
      <c r="BD472" s="21"/>
      <c r="BE472" s="21"/>
      <c r="BF472" s="21"/>
      <c r="BG472" s="21"/>
      <c r="BH472" s="21"/>
      <c r="BI472" s="21"/>
      <c r="BJ472" s="21"/>
    </row>
    <row r="473" spans="29:62" ht="15" customHeight="1">
      <c r="AC473" s="21"/>
      <c r="AD473" s="21"/>
      <c r="AE473" s="21"/>
      <c r="AF473" s="21"/>
      <c r="AG473" s="21"/>
      <c r="AH473" s="21"/>
      <c r="AI473" s="21"/>
      <c r="AJ473" s="21"/>
      <c r="AK473" s="21"/>
      <c r="AL473" s="21"/>
      <c r="AM473" s="21"/>
      <c r="AN473" s="21"/>
      <c r="AO473" s="21"/>
      <c r="AP473" s="21"/>
      <c r="AQ473" s="21"/>
      <c r="AR473" s="21"/>
      <c r="AS473" s="21"/>
      <c r="AT473" s="21"/>
      <c r="AU473" s="21"/>
      <c r="AV473" s="21"/>
      <c r="AW473" s="21"/>
      <c r="AX473" s="21"/>
      <c r="AY473" s="21"/>
      <c r="AZ473" s="21"/>
      <c r="BA473" s="21"/>
      <c r="BB473" s="21"/>
      <c r="BC473" s="21"/>
      <c r="BD473" s="21"/>
      <c r="BE473" s="21"/>
      <c r="BF473" s="21"/>
      <c r="BG473" s="21"/>
      <c r="BH473" s="21"/>
      <c r="BI473" s="21"/>
      <c r="BJ473" s="21"/>
    </row>
    <row r="474" spans="29:62" ht="15" customHeight="1">
      <c r="AC474" s="21"/>
      <c r="AD474" s="21"/>
      <c r="AE474" s="21"/>
      <c r="AF474" s="21"/>
      <c r="AG474" s="21"/>
      <c r="AH474" s="21"/>
      <c r="AI474" s="21"/>
      <c r="AJ474" s="21"/>
      <c r="AK474" s="21"/>
      <c r="AL474" s="21"/>
      <c r="AM474" s="21"/>
      <c r="AN474" s="21"/>
      <c r="AO474" s="21"/>
      <c r="AP474" s="21"/>
      <c r="AQ474" s="21"/>
      <c r="AR474" s="21"/>
      <c r="AS474" s="21"/>
      <c r="AT474" s="21"/>
      <c r="AU474" s="21"/>
      <c r="AV474" s="21"/>
      <c r="AW474" s="21"/>
      <c r="AX474" s="21"/>
      <c r="AY474" s="21"/>
      <c r="AZ474" s="21"/>
      <c r="BA474" s="21"/>
      <c r="BB474" s="21"/>
      <c r="BC474" s="21"/>
      <c r="BD474" s="21"/>
      <c r="BE474" s="21"/>
      <c r="BF474" s="21"/>
      <c r="BG474" s="21"/>
      <c r="BH474" s="21"/>
      <c r="BI474" s="21"/>
      <c r="BJ474" s="21"/>
    </row>
    <row r="475" spans="29:62" ht="15" customHeight="1">
      <c r="AC475" s="21"/>
      <c r="AD475" s="21"/>
      <c r="AE475" s="21"/>
      <c r="AF475" s="21"/>
      <c r="AG475" s="21"/>
      <c r="AH475" s="21"/>
      <c r="AI475" s="21"/>
      <c r="AJ475" s="21"/>
      <c r="AK475" s="21"/>
      <c r="AL475" s="21"/>
      <c r="AM475" s="21"/>
      <c r="AN475" s="21"/>
      <c r="AO475" s="21"/>
      <c r="AP475" s="21"/>
      <c r="AQ475" s="21"/>
      <c r="AR475" s="21"/>
      <c r="AS475" s="21"/>
      <c r="AT475" s="21"/>
      <c r="AU475" s="21"/>
      <c r="AV475" s="21"/>
      <c r="AW475" s="21"/>
      <c r="AX475" s="21"/>
      <c r="AY475" s="21"/>
      <c r="AZ475" s="21"/>
      <c r="BA475" s="21"/>
      <c r="BB475" s="21"/>
      <c r="BC475" s="21"/>
      <c r="BD475" s="21"/>
      <c r="BE475" s="21"/>
      <c r="BF475" s="21"/>
      <c r="BG475" s="21"/>
      <c r="BH475" s="21"/>
      <c r="BI475" s="21"/>
      <c r="BJ475" s="21"/>
    </row>
    <row r="476" spans="29:62" ht="15" customHeight="1">
      <c r="AC476" s="21"/>
      <c r="AD476" s="21"/>
      <c r="AE476" s="21"/>
      <c r="AF476" s="21"/>
      <c r="AG476" s="21"/>
      <c r="AH476" s="21"/>
      <c r="AI476" s="21"/>
      <c r="AJ476" s="21"/>
      <c r="AK476" s="21"/>
      <c r="AL476" s="21"/>
      <c r="AM476" s="21"/>
      <c r="AN476" s="21"/>
      <c r="AO476" s="21"/>
      <c r="AP476" s="21"/>
      <c r="AQ476" s="21"/>
      <c r="AR476" s="21"/>
      <c r="AS476" s="21"/>
      <c r="AT476" s="21"/>
      <c r="AU476" s="21"/>
      <c r="AV476" s="21"/>
      <c r="AW476" s="21"/>
      <c r="AX476" s="21"/>
      <c r="AY476" s="21"/>
      <c r="AZ476" s="21"/>
      <c r="BA476" s="21"/>
      <c r="BB476" s="21"/>
      <c r="BC476" s="21"/>
      <c r="BD476" s="21"/>
      <c r="BE476" s="21"/>
      <c r="BF476" s="21"/>
      <c r="BG476" s="21"/>
      <c r="BH476" s="21"/>
      <c r="BI476" s="21"/>
      <c r="BJ476" s="21"/>
    </row>
    <row r="477" spans="29:62" ht="15" customHeight="1">
      <c r="AC477" s="21"/>
      <c r="AD477" s="21"/>
      <c r="AE477" s="21"/>
      <c r="AF477" s="21"/>
      <c r="AG477" s="21"/>
      <c r="AH477" s="21"/>
      <c r="AI477" s="21"/>
      <c r="AJ477" s="21"/>
      <c r="AK477" s="21"/>
      <c r="AL477" s="21"/>
      <c r="AM477" s="21"/>
      <c r="AN477" s="21"/>
      <c r="AO477" s="21"/>
      <c r="AP477" s="21"/>
      <c r="AQ477" s="21"/>
      <c r="AR477" s="21"/>
      <c r="AS477" s="21"/>
      <c r="AT477" s="21"/>
      <c r="AU477" s="21"/>
      <c r="AV477" s="21"/>
      <c r="AW477" s="21"/>
      <c r="AX477" s="21"/>
      <c r="AY477" s="21"/>
      <c r="AZ477" s="21"/>
      <c r="BA477" s="21"/>
      <c r="BB477" s="21"/>
      <c r="BC477" s="21"/>
      <c r="BD477" s="21"/>
      <c r="BE477" s="21"/>
      <c r="BF477" s="21"/>
      <c r="BG477" s="21"/>
      <c r="BH477" s="21"/>
      <c r="BI477" s="21"/>
      <c r="BJ477" s="21"/>
    </row>
    <row r="478" spans="29:62" ht="15" customHeight="1">
      <c r="AC478" s="21"/>
      <c r="AD478" s="21"/>
      <c r="AE478" s="21"/>
      <c r="AF478" s="21"/>
      <c r="AG478" s="21"/>
      <c r="AH478" s="21"/>
      <c r="AI478" s="21"/>
      <c r="AJ478" s="21"/>
      <c r="AK478" s="21"/>
      <c r="AL478" s="21"/>
      <c r="AM478" s="21"/>
      <c r="AN478" s="21"/>
      <c r="AO478" s="21"/>
      <c r="AP478" s="21"/>
      <c r="AQ478" s="21"/>
      <c r="AR478" s="21"/>
      <c r="AS478" s="21"/>
      <c r="AT478" s="21"/>
      <c r="AU478" s="21"/>
      <c r="AV478" s="21"/>
      <c r="AW478" s="21"/>
      <c r="AX478" s="21"/>
      <c r="AY478" s="21"/>
      <c r="AZ478" s="21"/>
      <c r="BA478" s="21"/>
      <c r="BB478" s="21"/>
      <c r="BC478" s="21"/>
      <c r="BD478" s="21"/>
      <c r="BE478" s="21"/>
      <c r="BF478" s="21"/>
      <c r="BG478" s="21"/>
      <c r="BH478" s="21"/>
      <c r="BI478" s="21"/>
      <c r="BJ478" s="21"/>
    </row>
    <row r="479" spans="29:62" ht="15" customHeight="1">
      <c r="AC479" s="21"/>
      <c r="AD479" s="21"/>
      <c r="AE479" s="21"/>
      <c r="AF479" s="21"/>
      <c r="AG479" s="21"/>
      <c r="AH479" s="21"/>
      <c r="AI479" s="21"/>
      <c r="AJ479" s="21"/>
      <c r="AK479" s="21"/>
      <c r="AL479" s="21"/>
      <c r="AM479" s="21"/>
      <c r="AN479" s="21"/>
      <c r="AO479" s="21"/>
      <c r="AP479" s="21"/>
      <c r="AQ479" s="21"/>
      <c r="AR479" s="21"/>
      <c r="AS479" s="21"/>
      <c r="AT479" s="21"/>
      <c r="AU479" s="21"/>
      <c r="AV479" s="21"/>
      <c r="AW479" s="21"/>
      <c r="AX479" s="21"/>
      <c r="AY479" s="21"/>
      <c r="AZ479" s="21"/>
      <c r="BA479" s="21"/>
      <c r="BB479" s="21"/>
      <c r="BC479" s="21"/>
      <c r="BD479" s="21"/>
      <c r="BE479" s="21"/>
      <c r="BF479" s="21"/>
      <c r="BG479" s="21"/>
      <c r="BH479" s="21"/>
      <c r="BI479" s="21"/>
      <c r="BJ479" s="21"/>
    </row>
    <row r="480" spans="29:62" ht="15" customHeight="1">
      <c r="AC480" s="21"/>
      <c r="AD480" s="21"/>
      <c r="AE480" s="21"/>
      <c r="AF480" s="21"/>
      <c r="AG480" s="21"/>
      <c r="AH480" s="21"/>
      <c r="AI480" s="21"/>
      <c r="AJ480" s="21"/>
      <c r="AK480" s="21"/>
      <c r="AL480" s="21"/>
      <c r="AM480" s="21"/>
      <c r="AN480" s="21"/>
      <c r="AO480" s="21"/>
      <c r="AP480" s="21"/>
      <c r="AQ480" s="21"/>
      <c r="AR480" s="21"/>
      <c r="AS480" s="21"/>
      <c r="AT480" s="21"/>
      <c r="AU480" s="21"/>
      <c r="AV480" s="21"/>
      <c r="AW480" s="21"/>
      <c r="AX480" s="21"/>
      <c r="AY480" s="21"/>
      <c r="AZ480" s="21"/>
      <c r="BA480" s="21"/>
      <c r="BB480" s="21"/>
      <c r="BC480" s="21"/>
      <c r="BD480" s="21"/>
      <c r="BE480" s="21"/>
      <c r="BF480" s="21"/>
      <c r="BG480" s="21"/>
      <c r="BH480" s="21"/>
      <c r="BI480" s="21"/>
      <c r="BJ480" s="21"/>
    </row>
    <row r="481" spans="29:62" ht="15" customHeight="1">
      <c r="AC481" s="21"/>
      <c r="AD481" s="21"/>
      <c r="AE481" s="21"/>
      <c r="AF481" s="21"/>
      <c r="AG481" s="21"/>
      <c r="AH481" s="21"/>
      <c r="AI481" s="21"/>
      <c r="AJ481" s="21"/>
      <c r="AK481" s="21"/>
      <c r="AL481" s="21"/>
      <c r="AM481" s="21"/>
      <c r="AN481" s="21"/>
      <c r="AO481" s="21"/>
      <c r="AP481" s="21"/>
      <c r="AQ481" s="21"/>
      <c r="AR481" s="21"/>
      <c r="AS481" s="21"/>
      <c r="AT481" s="21"/>
      <c r="AU481" s="21"/>
      <c r="AV481" s="21"/>
      <c r="AW481" s="21"/>
      <c r="AX481" s="21"/>
      <c r="AY481" s="21"/>
      <c r="AZ481" s="21"/>
      <c r="BA481" s="21"/>
      <c r="BB481" s="21"/>
      <c r="BC481" s="21"/>
      <c r="BD481" s="21"/>
      <c r="BE481" s="21"/>
      <c r="BF481" s="21"/>
      <c r="BG481" s="21"/>
      <c r="BH481" s="21"/>
      <c r="BI481" s="21"/>
      <c r="BJ481" s="21"/>
    </row>
    <row r="482" spans="29:62" ht="15" customHeight="1">
      <c r="AC482" s="21"/>
      <c r="AD482" s="21"/>
      <c r="AE482" s="21"/>
      <c r="AF482" s="21"/>
      <c r="AG482" s="21"/>
      <c r="AH482" s="21"/>
      <c r="AI482" s="21"/>
      <c r="AJ482" s="21"/>
      <c r="AK482" s="21"/>
      <c r="AL482" s="21"/>
      <c r="AM482" s="21"/>
      <c r="AN482" s="21"/>
      <c r="AO482" s="21"/>
      <c r="AP482" s="21"/>
      <c r="AQ482" s="21"/>
      <c r="AR482" s="21"/>
      <c r="AS482" s="21"/>
      <c r="AT482" s="21"/>
      <c r="AU482" s="21"/>
      <c r="AV482" s="21"/>
      <c r="AW482" s="21"/>
      <c r="AX482" s="21"/>
      <c r="AY482" s="21"/>
      <c r="AZ482" s="21"/>
      <c r="BA482" s="21"/>
      <c r="BB482" s="21"/>
      <c r="BC482" s="21"/>
      <c r="BD482" s="21"/>
      <c r="BE482" s="21"/>
      <c r="BF482" s="21"/>
      <c r="BG482" s="21"/>
      <c r="BH482" s="21"/>
      <c r="BI482" s="21"/>
      <c r="BJ482" s="21"/>
    </row>
    <row r="483" spans="29:62" ht="15" customHeight="1">
      <c r="AC483" s="21"/>
      <c r="AD483" s="21"/>
      <c r="AE483" s="21"/>
      <c r="AF483" s="21"/>
      <c r="AG483" s="21"/>
      <c r="AH483" s="21"/>
      <c r="AI483" s="21"/>
      <c r="AJ483" s="21"/>
      <c r="AK483" s="21"/>
      <c r="AL483" s="21"/>
      <c r="AM483" s="21"/>
      <c r="AN483" s="21"/>
      <c r="AO483" s="21"/>
      <c r="AP483" s="21"/>
      <c r="AQ483" s="21"/>
      <c r="AR483" s="21"/>
      <c r="AS483" s="21"/>
      <c r="AT483" s="21"/>
      <c r="AU483" s="21"/>
      <c r="AV483" s="21"/>
      <c r="AW483" s="21"/>
      <c r="AX483" s="21"/>
      <c r="AY483" s="21"/>
      <c r="AZ483" s="21"/>
      <c r="BA483" s="21"/>
      <c r="BB483" s="21"/>
      <c r="BC483" s="21"/>
      <c r="BD483" s="21"/>
      <c r="BE483" s="21"/>
      <c r="BF483" s="21"/>
      <c r="BG483" s="21"/>
      <c r="BH483" s="21"/>
      <c r="BI483" s="21"/>
      <c r="BJ483" s="21"/>
    </row>
    <row r="484" spans="29:62" ht="15" customHeight="1">
      <c r="AC484" s="21"/>
      <c r="AD484" s="21"/>
      <c r="AE484" s="21"/>
      <c r="AF484" s="21"/>
      <c r="AG484" s="21"/>
      <c r="AH484" s="21"/>
      <c r="AI484" s="21"/>
      <c r="AJ484" s="21"/>
      <c r="AK484" s="21"/>
      <c r="AL484" s="21"/>
      <c r="AM484" s="21"/>
      <c r="AN484" s="21"/>
      <c r="AO484" s="21"/>
      <c r="AP484" s="21"/>
      <c r="AQ484" s="21"/>
      <c r="AR484" s="21"/>
      <c r="AS484" s="21"/>
      <c r="AT484" s="21"/>
      <c r="AU484" s="21"/>
      <c r="AV484" s="21"/>
      <c r="AW484" s="21"/>
      <c r="AX484" s="21"/>
      <c r="AY484" s="21"/>
      <c r="AZ484" s="21"/>
      <c r="BA484" s="21"/>
      <c r="BB484" s="21"/>
      <c r="BC484" s="21"/>
      <c r="BD484" s="21"/>
      <c r="BE484" s="21"/>
      <c r="BF484" s="21"/>
      <c r="BG484" s="21"/>
      <c r="BH484" s="21"/>
      <c r="BI484" s="21"/>
      <c r="BJ484" s="21"/>
    </row>
    <row r="485" spans="29:62" ht="15" customHeight="1">
      <c r="AC485" s="21"/>
      <c r="AD485" s="21"/>
      <c r="AE485" s="21"/>
      <c r="AF485" s="21"/>
      <c r="AG485" s="21"/>
      <c r="AH485" s="21"/>
      <c r="AI485" s="21"/>
      <c r="AJ485" s="21"/>
      <c r="AK485" s="21"/>
      <c r="AL485" s="21"/>
      <c r="AM485" s="21"/>
      <c r="AN485" s="21"/>
      <c r="AO485" s="21"/>
      <c r="AP485" s="21"/>
      <c r="AQ485" s="21"/>
      <c r="AR485" s="21"/>
      <c r="AS485" s="21"/>
      <c r="AT485" s="21"/>
      <c r="AU485" s="21"/>
      <c r="AV485" s="21"/>
      <c r="AW485" s="21"/>
      <c r="AX485" s="21"/>
      <c r="AY485" s="21"/>
      <c r="AZ485" s="21"/>
      <c r="BA485" s="21"/>
      <c r="BB485" s="21"/>
      <c r="BC485" s="21"/>
      <c r="BD485" s="21"/>
      <c r="BE485" s="21"/>
      <c r="BF485" s="21"/>
      <c r="BG485" s="21"/>
      <c r="BH485" s="21"/>
      <c r="BI485" s="21"/>
      <c r="BJ485" s="21"/>
    </row>
    <row r="486" spans="29:62" ht="15" customHeight="1">
      <c r="AC486" s="21"/>
      <c r="AD486" s="21"/>
      <c r="AE486" s="21"/>
      <c r="AF486" s="21"/>
      <c r="AG486" s="21"/>
      <c r="AH486" s="21"/>
      <c r="AI486" s="21"/>
      <c r="AJ486" s="21"/>
      <c r="AK486" s="21"/>
      <c r="AL486" s="21"/>
      <c r="AM486" s="21"/>
      <c r="AN486" s="21"/>
      <c r="AO486" s="21"/>
      <c r="AP486" s="21"/>
      <c r="AQ486" s="21"/>
      <c r="AR486" s="21"/>
      <c r="AS486" s="21"/>
      <c r="AT486" s="21"/>
      <c r="AU486" s="21"/>
      <c r="AV486" s="21"/>
      <c r="AW486" s="21"/>
      <c r="AX486" s="21"/>
      <c r="AY486" s="21"/>
      <c r="AZ486" s="21"/>
      <c r="BA486" s="21"/>
      <c r="BB486" s="21"/>
      <c r="BC486" s="21"/>
      <c r="BD486" s="21"/>
      <c r="BE486" s="21"/>
      <c r="BF486" s="21"/>
      <c r="BG486" s="21"/>
      <c r="BH486" s="21"/>
      <c r="BI486" s="21"/>
      <c r="BJ486" s="21"/>
    </row>
    <row r="487" spans="29:62" ht="15" customHeight="1">
      <c r="AC487" s="21"/>
      <c r="AD487" s="21"/>
      <c r="AE487" s="21"/>
      <c r="AF487" s="21"/>
      <c r="AG487" s="21"/>
      <c r="AH487" s="21"/>
      <c r="AI487" s="21"/>
      <c r="AJ487" s="21"/>
      <c r="AK487" s="21"/>
      <c r="AL487" s="21"/>
      <c r="AM487" s="21"/>
      <c r="AN487" s="21"/>
      <c r="AO487" s="21"/>
      <c r="AP487" s="21"/>
      <c r="AQ487" s="21"/>
      <c r="AR487" s="21"/>
      <c r="AS487" s="21"/>
      <c r="AT487" s="21"/>
      <c r="AU487" s="21"/>
      <c r="AV487" s="21"/>
      <c r="AW487" s="21"/>
      <c r="AX487" s="21"/>
      <c r="AY487" s="21"/>
      <c r="AZ487" s="21"/>
      <c r="BA487" s="21"/>
      <c r="BB487" s="21"/>
      <c r="BC487" s="21"/>
      <c r="BD487" s="21"/>
      <c r="BE487" s="21"/>
      <c r="BF487" s="21"/>
      <c r="BG487" s="21"/>
      <c r="BH487" s="21"/>
      <c r="BI487" s="21"/>
      <c r="BJ487" s="21"/>
    </row>
    <row r="488" spans="29:62" ht="15" customHeight="1">
      <c r="AC488" s="21"/>
      <c r="AD488" s="21"/>
      <c r="AE488" s="21"/>
      <c r="AF488" s="21"/>
      <c r="AG488" s="21"/>
      <c r="AH488" s="21"/>
      <c r="AI488" s="21"/>
      <c r="AJ488" s="21"/>
      <c r="AK488" s="21"/>
      <c r="AL488" s="21"/>
      <c r="AM488" s="21"/>
      <c r="AN488" s="21"/>
      <c r="AO488" s="21"/>
      <c r="AP488" s="21"/>
      <c r="AQ488" s="21"/>
      <c r="AR488" s="21"/>
      <c r="AS488" s="21"/>
      <c r="AT488" s="21"/>
      <c r="AU488" s="21"/>
      <c r="AV488" s="21"/>
      <c r="AW488" s="21"/>
      <c r="AX488" s="21"/>
      <c r="AY488" s="21"/>
      <c r="AZ488" s="21"/>
      <c r="BA488" s="21"/>
      <c r="BB488" s="21"/>
      <c r="BC488" s="21"/>
      <c r="BD488" s="21"/>
      <c r="BE488" s="21"/>
      <c r="BF488" s="21"/>
      <c r="BG488" s="21"/>
      <c r="BH488" s="21"/>
      <c r="BI488" s="21"/>
      <c r="BJ488" s="21"/>
    </row>
    <row r="489" spans="29:62" ht="15" customHeight="1">
      <c r="AC489" s="21"/>
      <c r="AD489" s="21"/>
      <c r="AE489" s="21"/>
      <c r="AF489" s="21"/>
      <c r="AG489" s="21"/>
      <c r="AH489" s="21"/>
      <c r="AI489" s="21"/>
      <c r="AJ489" s="21"/>
      <c r="AK489" s="21"/>
      <c r="AL489" s="21"/>
      <c r="AM489" s="21"/>
      <c r="AN489" s="21"/>
      <c r="AO489" s="21"/>
      <c r="AP489" s="21"/>
      <c r="AQ489" s="21"/>
      <c r="AR489" s="21"/>
      <c r="AS489" s="21"/>
      <c r="AT489" s="21"/>
      <c r="AU489" s="21"/>
      <c r="AV489" s="21"/>
      <c r="AW489" s="21"/>
      <c r="AX489" s="21"/>
      <c r="AY489" s="21"/>
      <c r="AZ489" s="21"/>
      <c r="BA489" s="21"/>
      <c r="BB489" s="21"/>
      <c r="BC489" s="21"/>
      <c r="BD489" s="21"/>
      <c r="BE489" s="21"/>
      <c r="BF489" s="21"/>
      <c r="BG489" s="21"/>
      <c r="BH489" s="21"/>
      <c r="BI489" s="21"/>
      <c r="BJ489" s="21"/>
    </row>
    <row r="490" spans="29:62" ht="15" customHeight="1">
      <c r="AC490" s="21"/>
      <c r="AD490" s="21"/>
      <c r="AE490" s="21"/>
      <c r="AF490" s="21"/>
      <c r="AG490" s="21"/>
      <c r="AH490" s="21"/>
      <c r="AI490" s="21"/>
      <c r="AJ490" s="21"/>
      <c r="AK490" s="21"/>
      <c r="AL490" s="21"/>
      <c r="AM490" s="21"/>
      <c r="AN490" s="21"/>
      <c r="AO490" s="21"/>
      <c r="AP490" s="21"/>
      <c r="AQ490" s="21"/>
      <c r="AR490" s="21"/>
      <c r="AS490" s="21"/>
      <c r="AT490" s="21"/>
      <c r="AU490" s="21"/>
      <c r="AV490" s="21"/>
      <c r="AW490" s="21"/>
      <c r="AX490" s="21"/>
      <c r="AY490" s="21"/>
      <c r="AZ490" s="21"/>
      <c r="BA490" s="21"/>
      <c r="BB490" s="21"/>
      <c r="BC490" s="21"/>
      <c r="BD490" s="21"/>
      <c r="BE490" s="21"/>
      <c r="BF490" s="21"/>
      <c r="BG490" s="21"/>
      <c r="BH490" s="21"/>
      <c r="BI490" s="21"/>
      <c r="BJ490" s="21"/>
    </row>
    <row r="491" spans="29:62" ht="15" customHeight="1">
      <c r="AC491" s="21"/>
      <c r="AD491" s="21"/>
      <c r="AE491" s="21"/>
      <c r="AF491" s="21"/>
      <c r="AG491" s="21"/>
      <c r="AH491" s="21"/>
      <c r="AI491" s="21"/>
      <c r="AJ491" s="21"/>
      <c r="AK491" s="21"/>
      <c r="AL491" s="21"/>
      <c r="AM491" s="21"/>
      <c r="AN491" s="21"/>
      <c r="AO491" s="21"/>
      <c r="AP491" s="21"/>
      <c r="AQ491" s="21"/>
      <c r="AR491" s="21"/>
      <c r="AS491" s="21"/>
      <c r="AT491" s="21"/>
      <c r="AU491" s="21"/>
      <c r="AV491" s="21"/>
      <c r="AW491" s="21"/>
      <c r="AX491" s="21"/>
      <c r="AY491" s="21"/>
      <c r="AZ491" s="21"/>
      <c r="BA491" s="21"/>
      <c r="BB491" s="21"/>
      <c r="BC491" s="21"/>
      <c r="BD491" s="21"/>
      <c r="BE491" s="21"/>
      <c r="BF491" s="21"/>
      <c r="BG491" s="21"/>
      <c r="BH491" s="21"/>
      <c r="BI491" s="21"/>
      <c r="BJ491" s="21"/>
    </row>
    <row r="492" spans="29:62" ht="15" customHeight="1">
      <c r="AC492" s="21"/>
      <c r="AD492" s="21"/>
      <c r="AE492" s="21"/>
      <c r="AF492" s="21"/>
      <c r="AG492" s="21"/>
      <c r="AH492" s="21"/>
      <c r="AI492" s="21"/>
      <c r="AJ492" s="21"/>
      <c r="AK492" s="21"/>
      <c r="AL492" s="21"/>
      <c r="AM492" s="21"/>
      <c r="AN492" s="21"/>
      <c r="AO492" s="21"/>
      <c r="AP492" s="21"/>
      <c r="AQ492" s="21"/>
      <c r="AR492" s="21"/>
      <c r="AS492" s="21"/>
      <c r="AT492" s="21"/>
      <c r="AU492" s="21"/>
      <c r="AV492" s="21"/>
      <c r="AW492" s="21"/>
      <c r="AX492" s="21"/>
      <c r="AY492" s="21"/>
      <c r="AZ492" s="21"/>
      <c r="BA492" s="21"/>
      <c r="BB492" s="21"/>
      <c r="BC492" s="21"/>
      <c r="BD492" s="21"/>
      <c r="BE492" s="21"/>
      <c r="BF492" s="21"/>
      <c r="BG492" s="21"/>
      <c r="BH492" s="21"/>
      <c r="BI492" s="21"/>
      <c r="BJ492" s="21"/>
    </row>
    <row r="493" spans="29:62" ht="15" customHeight="1">
      <c r="AC493" s="21"/>
      <c r="AD493" s="21"/>
      <c r="AE493" s="21"/>
      <c r="AF493" s="21"/>
      <c r="AG493" s="21"/>
      <c r="AH493" s="21"/>
      <c r="AI493" s="21"/>
      <c r="AJ493" s="21"/>
      <c r="AK493" s="21"/>
      <c r="AL493" s="21"/>
      <c r="AM493" s="21"/>
      <c r="AN493" s="21"/>
      <c r="AO493" s="21"/>
      <c r="AP493" s="21"/>
      <c r="AQ493" s="21"/>
      <c r="AR493" s="21"/>
      <c r="AS493" s="21"/>
      <c r="AT493" s="21"/>
      <c r="AU493" s="21"/>
      <c r="AV493" s="21"/>
      <c r="AW493" s="21"/>
      <c r="AX493" s="21"/>
      <c r="AY493" s="21"/>
      <c r="AZ493" s="21"/>
      <c r="BA493" s="21"/>
      <c r="BB493" s="21"/>
      <c r="BC493" s="21"/>
      <c r="BD493" s="21"/>
      <c r="BE493" s="21"/>
      <c r="BF493" s="21"/>
      <c r="BG493" s="21"/>
      <c r="BH493" s="21"/>
      <c r="BI493" s="21"/>
      <c r="BJ493" s="21"/>
    </row>
    <row r="494" spans="29:62" ht="15" customHeight="1">
      <c r="AC494" s="21"/>
      <c r="AD494" s="21"/>
      <c r="AE494" s="21"/>
      <c r="AF494" s="21"/>
      <c r="AG494" s="21"/>
      <c r="AH494" s="21"/>
      <c r="AI494" s="21"/>
      <c r="AJ494" s="21"/>
      <c r="AK494" s="21"/>
      <c r="AL494" s="21"/>
      <c r="AM494" s="21"/>
      <c r="AN494" s="21"/>
      <c r="AO494" s="21"/>
      <c r="AP494" s="21"/>
      <c r="AQ494" s="21"/>
      <c r="AR494" s="21"/>
      <c r="AS494" s="21"/>
      <c r="AT494" s="21"/>
      <c r="AU494" s="21"/>
      <c r="AV494" s="21"/>
      <c r="AW494" s="21"/>
      <c r="AX494" s="21"/>
      <c r="AY494" s="21"/>
      <c r="AZ494" s="21"/>
      <c r="BA494" s="21"/>
      <c r="BB494" s="21"/>
      <c r="BC494" s="21"/>
      <c r="BD494" s="21"/>
      <c r="BE494" s="21"/>
      <c r="BF494" s="21"/>
      <c r="BG494" s="21"/>
      <c r="BH494" s="21"/>
      <c r="BI494" s="21"/>
      <c r="BJ494" s="21"/>
    </row>
    <row r="495" spans="29:62" ht="15" customHeight="1">
      <c r="AC495" s="21"/>
      <c r="AD495" s="21"/>
      <c r="AE495" s="21"/>
      <c r="AF495" s="21"/>
      <c r="AG495" s="21"/>
      <c r="AH495" s="21"/>
      <c r="AI495" s="21"/>
      <c r="AJ495" s="21"/>
      <c r="AK495" s="21"/>
      <c r="AL495" s="21"/>
      <c r="AM495" s="21"/>
      <c r="AN495" s="21"/>
      <c r="AO495" s="21"/>
      <c r="AP495" s="21"/>
      <c r="AQ495" s="21"/>
      <c r="AR495" s="21"/>
      <c r="AS495" s="21"/>
      <c r="AT495" s="21"/>
      <c r="AU495" s="21"/>
      <c r="AV495" s="21"/>
      <c r="AW495" s="21"/>
      <c r="AX495" s="21"/>
      <c r="AY495" s="21"/>
      <c r="AZ495" s="21"/>
      <c r="BA495" s="21"/>
      <c r="BB495" s="21"/>
      <c r="BC495" s="21"/>
      <c r="BD495" s="21"/>
      <c r="BE495" s="21"/>
      <c r="BF495" s="21"/>
      <c r="BG495" s="21"/>
      <c r="BH495" s="21"/>
      <c r="BI495" s="21"/>
      <c r="BJ495" s="21"/>
    </row>
    <row r="496" spans="29:62" ht="15" customHeight="1">
      <c r="AC496" s="21"/>
      <c r="AD496" s="21"/>
      <c r="AE496" s="21"/>
      <c r="AF496" s="21"/>
      <c r="AG496" s="21"/>
      <c r="AH496" s="21"/>
      <c r="AI496" s="21"/>
      <c r="AJ496" s="21"/>
      <c r="AK496" s="21"/>
      <c r="AL496" s="21"/>
      <c r="AM496" s="21"/>
      <c r="AN496" s="21"/>
      <c r="AO496" s="21"/>
      <c r="AP496" s="21"/>
      <c r="AQ496" s="21"/>
      <c r="AR496" s="21"/>
      <c r="AS496" s="21"/>
      <c r="AT496" s="21"/>
      <c r="AU496" s="21"/>
      <c r="AV496" s="21"/>
      <c r="AW496" s="21"/>
      <c r="AX496" s="21"/>
      <c r="AY496" s="21"/>
      <c r="AZ496" s="21"/>
      <c r="BA496" s="21"/>
      <c r="BB496" s="21"/>
      <c r="BC496" s="21"/>
      <c r="BD496" s="21"/>
      <c r="BE496" s="21"/>
      <c r="BF496" s="21"/>
      <c r="BG496" s="21"/>
      <c r="BH496" s="21"/>
      <c r="BI496" s="21"/>
      <c r="BJ496" s="21"/>
    </row>
    <row r="497" spans="29:62" ht="15" customHeight="1">
      <c r="AC497" s="21"/>
      <c r="AD497" s="21"/>
      <c r="AE497" s="21"/>
      <c r="AF497" s="21"/>
      <c r="AG497" s="21"/>
      <c r="AH497" s="21"/>
      <c r="AI497" s="21"/>
      <c r="AJ497" s="21"/>
      <c r="AK497" s="21"/>
      <c r="AL497" s="21"/>
      <c r="AM497" s="21"/>
      <c r="AN497" s="21"/>
      <c r="AO497" s="21"/>
      <c r="AP497" s="21"/>
      <c r="AQ497" s="21"/>
      <c r="AR497" s="21"/>
      <c r="AS497" s="21"/>
      <c r="AT497" s="21"/>
      <c r="AU497" s="21"/>
      <c r="AV497" s="21"/>
      <c r="AW497" s="21"/>
      <c r="AX497" s="21"/>
      <c r="AY497" s="21"/>
      <c r="AZ497" s="21"/>
      <c r="BA497" s="21"/>
      <c r="BB497" s="21"/>
      <c r="BC497" s="21"/>
      <c r="BD497" s="21"/>
      <c r="BE497" s="21"/>
      <c r="BF497" s="21"/>
      <c r="BG497" s="21"/>
      <c r="BH497" s="21"/>
      <c r="BI497" s="21"/>
      <c r="BJ497" s="21"/>
    </row>
    <row r="498" spans="29:62" ht="15" customHeight="1">
      <c r="AC498" s="21"/>
      <c r="AD498" s="21"/>
      <c r="AE498" s="21"/>
      <c r="AF498" s="21"/>
      <c r="AG498" s="21"/>
      <c r="AH498" s="21"/>
      <c r="AI498" s="21"/>
      <c r="AJ498" s="21"/>
      <c r="AK498" s="21"/>
      <c r="AL498" s="21"/>
      <c r="AM498" s="21"/>
      <c r="AN498" s="21"/>
      <c r="AO498" s="21"/>
      <c r="AP498" s="21"/>
      <c r="AQ498" s="21"/>
      <c r="AR498" s="21"/>
      <c r="AS498" s="21"/>
      <c r="AT498" s="21"/>
      <c r="AU498" s="21"/>
      <c r="AV498" s="21"/>
      <c r="AW498" s="21"/>
      <c r="AX498" s="21"/>
      <c r="AY498" s="21"/>
      <c r="AZ498" s="21"/>
      <c r="BA498" s="21"/>
      <c r="BB498" s="21"/>
      <c r="BC498" s="21"/>
      <c r="BD498" s="21"/>
      <c r="BE498" s="21"/>
      <c r="BF498" s="21"/>
      <c r="BG498" s="21"/>
      <c r="BH498" s="21"/>
      <c r="BI498" s="21"/>
      <c r="BJ498" s="21"/>
    </row>
    <row r="499" spans="29:62" ht="15" customHeight="1">
      <c r="AC499" s="21"/>
      <c r="AD499" s="21"/>
      <c r="AE499" s="21"/>
      <c r="AF499" s="21"/>
      <c r="AG499" s="21"/>
      <c r="AH499" s="21"/>
      <c r="AI499" s="21"/>
      <c r="AJ499" s="21"/>
      <c r="AK499" s="21"/>
      <c r="AL499" s="21"/>
      <c r="AM499" s="21"/>
      <c r="AN499" s="21"/>
      <c r="AO499" s="21"/>
      <c r="AP499" s="21"/>
      <c r="AQ499" s="21"/>
      <c r="AR499" s="21"/>
      <c r="AS499" s="21"/>
      <c r="AT499" s="21"/>
      <c r="AU499" s="21"/>
      <c r="AV499" s="21"/>
      <c r="AW499" s="21"/>
      <c r="AX499" s="21"/>
      <c r="AY499" s="21"/>
      <c r="AZ499" s="21"/>
      <c r="BA499" s="21"/>
      <c r="BB499" s="21"/>
      <c r="BC499" s="21"/>
      <c r="BD499" s="21"/>
      <c r="BE499" s="21"/>
      <c r="BF499" s="21"/>
      <c r="BG499" s="21"/>
      <c r="BH499" s="21"/>
      <c r="BI499" s="21"/>
      <c r="BJ499" s="21"/>
    </row>
    <row r="500" spans="29:62" ht="15" customHeight="1">
      <c r="AC500" s="21"/>
      <c r="AD500" s="21"/>
      <c r="AE500" s="21"/>
      <c r="AF500" s="21"/>
      <c r="AG500" s="21"/>
      <c r="AH500" s="21"/>
      <c r="AI500" s="21"/>
      <c r="AJ500" s="21"/>
      <c r="AK500" s="21"/>
      <c r="AL500" s="21"/>
      <c r="AM500" s="21"/>
      <c r="AN500" s="21"/>
      <c r="AO500" s="21"/>
      <c r="AP500" s="21"/>
      <c r="AQ500" s="21"/>
      <c r="AR500" s="21"/>
      <c r="AS500" s="21"/>
      <c r="AT500" s="21"/>
      <c r="AU500" s="21"/>
      <c r="AV500" s="21"/>
      <c r="AW500" s="21"/>
      <c r="AX500" s="21"/>
      <c r="AY500" s="21"/>
      <c r="AZ500" s="21"/>
      <c r="BA500" s="21"/>
      <c r="BB500" s="21"/>
      <c r="BC500" s="21"/>
      <c r="BD500" s="21"/>
      <c r="BE500" s="21"/>
      <c r="BF500" s="21"/>
      <c r="BG500" s="21"/>
      <c r="BH500" s="21"/>
      <c r="BI500" s="21"/>
      <c r="BJ500" s="21"/>
    </row>
    <row r="501" spans="29:62" ht="15" customHeight="1">
      <c r="AC501" s="21"/>
      <c r="AD501" s="21"/>
      <c r="AE501" s="21"/>
      <c r="AF501" s="21"/>
      <c r="AG501" s="21"/>
      <c r="AH501" s="21"/>
      <c r="AI501" s="21"/>
      <c r="AJ501" s="21"/>
      <c r="AK501" s="21"/>
      <c r="AL501" s="21"/>
      <c r="AM501" s="21"/>
      <c r="AN501" s="21"/>
      <c r="AO501" s="21"/>
      <c r="AP501" s="21"/>
      <c r="AQ501" s="21"/>
      <c r="AR501" s="21"/>
      <c r="AS501" s="21"/>
      <c r="AT501" s="21"/>
      <c r="AU501" s="21"/>
      <c r="AV501" s="21"/>
      <c r="AW501" s="21"/>
      <c r="AX501" s="21"/>
      <c r="AY501" s="21"/>
      <c r="AZ501" s="21"/>
      <c r="BA501" s="21"/>
      <c r="BB501" s="21"/>
      <c r="BC501" s="21"/>
      <c r="BD501" s="21"/>
      <c r="BE501" s="21"/>
      <c r="BF501" s="21"/>
      <c r="BG501" s="21"/>
      <c r="BH501" s="21"/>
      <c r="BI501" s="21"/>
      <c r="BJ501" s="21"/>
    </row>
    <row r="502" spans="29:62" ht="15" customHeight="1">
      <c r="AC502" s="21"/>
      <c r="AD502" s="21"/>
      <c r="AE502" s="21"/>
      <c r="AF502" s="21"/>
      <c r="AG502" s="21"/>
      <c r="AH502" s="21"/>
      <c r="AI502" s="21"/>
      <c r="AJ502" s="21"/>
      <c r="AK502" s="21"/>
      <c r="AL502" s="21"/>
      <c r="AM502" s="21"/>
      <c r="AN502" s="21"/>
      <c r="AO502" s="21"/>
      <c r="AP502" s="21"/>
      <c r="AQ502" s="21"/>
      <c r="AR502" s="21"/>
      <c r="AS502" s="21"/>
      <c r="AT502" s="21"/>
      <c r="AU502" s="21"/>
      <c r="AV502" s="21"/>
      <c r="AW502" s="21"/>
      <c r="AX502" s="21"/>
      <c r="AY502" s="21"/>
      <c r="AZ502" s="21"/>
      <c r="BA502" s="21"/>
      <c r="BB502" s="21"/>
      <c r="BC502" s="21"/>
      <c r="BD502" s="21"/>
      <c r="BE502" s="21"/>
      <c r="BF502" s="21"/>
      <c r="BG502" s="21"/>
      <c r="BH502" s="21"/>
      <c r="BI502" s="21"/>
      <c r="BJ502" s="21"/>
    </row>
    <row r="503" spans="29:62" ht="15" customHeight="1">
      <c r="AC503" s="21"/>
      <c r="AD503" s="21"/>
      <c r="AE503" s="21"/>
      <c r="AF503" s="21"/>
      <c r="AG503" s="21"/>
      <c r="AH503" s="21"/>
      <c r="AI503" s="21"/>
      <c r="AJ503" s="21"/>
      <c r="AK503" s="21"/>
      <c r="AL503" s="21"/>
      <c r="AM503" s="21"/>
      <c r="AN503" s="21"/>
      <c r="AO503" s="21"/>
      <c r="AP503" s="21"/>
      <c r="AQ503" s="21"/>
      <c r="AR503" s="21"/>
      <c r="AS503" s="21"/>
      <c r="AT503" s="21"/>
      <c r="AU503" s="21"/>
      <c r="AV503" s="21"/>
      <c r="AW503" s="21"/>
      <c r="AX503" s="21"/>
      <c r="AY503" s="21"/>
      <c r="AZ503" s="21"/>
      <c r="BA503" s="21"/>
      <c r="BB503" s="21"/>
      <c r="BC503" s="21"/>
      <c r="BD503" s="21"/>
      <c r="BE503" s="21"/>
      <c r="BF503" s="21"/>
      <c r="BG503" s="21"/>
      <c r="BH503" s="21"/>
      <c r="BI503" s="21"/>
      <c r="BJ503" s="21"/>
    </row>
    <row r="504" spans="29:62" ht="15" customHeight="1">
      <c r="AC504" s="21"/>
      <c r="AD504" s="21"/>
      <c r="AE504" s="21"/>
      <c r="AF504" s="21"/>
      <c r="AG504" s="21"/>
      <c r="AH504" s="21"/>
      <c r="AI504" s="21"/>
      <c r="AJ504" s="21"/>
      <c r="AK504" s="21"/>
      <c r="AL504" s="21"/>
      <c r="AM504" s="21"/>
      <c r="AN504" s="21"/>
      <c r="AO504" s="21"/>
      <c r="AP504" s="21"/>
      <c r="AQ504" s="21"/>
      <c r="AR504" s="21"/>
      <c r="AS504" s="21"/>
      <c r="AT504" s="21"/>
      <c r="AU504" s="21"/>
      <c r="AV504" s="21"/>
      <c r="AW504" s="21"/>
      <c r="AX504" s="21"/>
      <c r="AY504" s="21"/>
      <c r="AZ504" s="21"/>
      <c r="BA504" s="21"/>
      <c r="BB504" s="21"/>
      <c r="BC504" s="21"/>
      <c r="BD504" s="21"/>
      <c r="BE504" s="21"/>
      <c r="BF504" s="21"/>
      <c r="BG504" s="21"/>
      <c r="BH504" s="21"/>
      <c r="BI504" s="21"/>
      <c r="BJ504" s="21"/>
    </row>
    <row r="505" spans="29:62" ht="15" customHeight="1">
      <c r="AC505" s="21"/>
      <c r="AD505" s="21"/>
      <c r="AE505" s="21"/>
      <c r="AF505" s="21"/>
      <c r="AG505" s="21"/>
      <c r="AH505" s="21"/>
      <c r="AI505" s="21"/>
      <c r="AJ505" s="21"/>
      <c r="AK505" s="21"/>
      <c r="AL505" s="21"/>
      <c r="AM505" s="21"/>
      <c r="AN505" s="21"/>
      <c r="AO505" s="21"/>
      <c r="AP505" s="21"/>
      <c r="AQ505" s="21"/>
      <c r="AR505" s="21"/>
      <c r="AS505" s="21"/>
      <c r="AT505" s="21"/>
      <c r="AU505" s="21"/>
      <c r="AV505" s="21"/>
      <c r="AW505" s="21"/>
      <c r="AX505" s="21"/>
      <c r="AY505" s="21"/>
      <c r="AZ505" s="21"/>
      <c r="BA505" s="21"/>
      <c r="BB505" s="21"/>
      <c r="BC505" s="21"/>
      <c r="BD505" s="21"/>
      <c r="BE505" s="21"/>
      <c r="BF505" s="21"/>
      <c r="BG505" s="21"/>
      <c r="BH505" s="21"/>
      <c r="BI505" s="21"/>
      <c r="BJ505" s="21"/>
    </row>
    <row r="506" spans="29:62" ht="15" customHeight="1">
      <c r="AC506" s="21"/>
      <c r="AD506" s="21"/>
      <c r="AE506" s="21"/>
      <c r="AF506" s="21"/>
      <c r="AG506" s="21"/>
      <c r="AH506" s="21"/>
      <c r="AI506" s="21"/>
      <c r="AJ506" s="21"/>
      <c r="AK506" s="21"/>
      <c r="AL506" s="21"/>
      <c r="AM506" s="21"/>
      <c r="AN506" s="21"/>
      <c r="AO506" s="21"/>
      <c r="AP506" s="21"/>
      <c r="AQ506" s="21"/>
      <c r="AR506" s="21"/>
      <c r="AS506" s="21"/>
      <c r="AT506" s="21"/>
      <c r="AU506" s="21"/>
      <c r="AV506" s="21"/>
      <c r="AW506" s="21"/>
      <c r="AX506" s="21"/>
      <c r="AY506" s="21"/>
      <c r="AZ506" s="21"/>
      <c r="BA506" s="21"/>
      <c r="BB506" s="21"/>
      <c r="BC506" s="21"/>
      <c r="BD506" s="21"/>
      <c r="BE506" s="21"/>
      <c r="BF506" s="21"/>
      <c r="BG506" s="21"/>
      <c r="BH506" s="21"/>
      <c r="BI506" s="21"/>
      <c r="BJ506" s="21"/>
    </row>
    <row r="507" spans="29:62" ht="15" customHeight="1">
      <c r="AC507" s="21"/>
      <c r="AD507" s="21"/>
      <c r="AE507" s="21"/>
      <c r="AF507" s="21"/>
      <c r="AG507" s="21"/>
      <c r="AH507" s="21"/>
      <c r="AI507" s="21"/>
      <c r="AJ507" s="21"/>
      <c r="AK507" s="21"/>
      <c r="AL507" s="21"/>
      <c r="AM507" s="21"/>
      <c r="AN507" s="21"/>
      <c r="AO507" s="21"/>
      <c r="AP507" s="21"/>
      <c r="AQ507" s="21"/>
      <c r="AR507" s="21"/>
      <c r="AS507" s="21"/>
      <c r="AT507" s="21"/>
      <c r="AU507" s="21"/>
      <c r="AV507" s="21"/>
      <c r="AW507" s="21"/>
      <c r="AX507" s="21"/>
      <c r="AY507" s="21"/>
      <c r="AZ507" s="21"/>
      <c r="BA507" s="21"/>
      <c r="BB507" s="21"/>
      <c r="BC507" s="21"/>
      <c r="BD507" s="21"/>
      <c r="BE507" s="21"/>
      <c r="BF507" s="21"/>
      <c r="BG507" s="21"/>
      <c r="BH507" s="21"/>
      <c r="BI507" s="21"/>
      <c r="BJ507" s="21"/>
    </row>
    <row r="508" spans="29:62" ht="15" customHeight="1">
      <c r="AC508" s="21"/>
      <c r="AD508" s="21"/>
      <c r="AE508" s="21"/>
      <c r="AF508" s="21"/>
      <c r="AG508" s="21"/>
      <c r="AH508" s="21"/>
      <c r="AI508" s="21"/>
      <c r="AJ508" s="21"/>
      <c r="AK508" s="21"/>
      <c r="AL508" s="21"/>
      <c r="AM508" s="21"/>
      <c r="AN508" s="21"/>
      <c r="AO508" s="21"/>
      <c r="AP508" s="21"/>
      <c r="AQ508" s="21"/>
      <c r="AR508" s="21"/>
      <c r="AS508" s="21"/>
      <c r="AT508" s="21"/>
      <c r="AU508" s="21"/>
      <c r="AV508" s="21"/>
      <c r="AW508" s="21"/>
      <c r="AX508" s="21"/>
      <c r="AY508" s="21"/>
      <c r="AZ508" s="21"/>
      <c r="BA508" s="21"/>
      <c r="BB508" s="21"/>
      <c r="BC508" s="21"/>
      <c r="BD508" s="21"/>
      <c r="BE508" s="21"/>
      <c r="BF508" s="21"/>
      <c r="BG508" s="21"/>
      <c r="BH508" s="21"/>
      <c r="BI508" s="21"/>
      <c r="BJ508" s="21"/>
    </row>
    <row r="509" spans="29:62" ht="15" customHeight="1">
      <c r="AC509" s="21"/>
      <c r="AD509" s="21"/>
      <c r="AE509" s="21"/>
      <c r="AF509" s="21"/>
      <c r="AG509" s="21"/>
      <c r="AH509" s="21"/>
      <c r="AI509" s="21"/>
      <c r="AJ509" s="21"/>
      <c r="AK509" s="21"/>
      <c r="AL509" s="21"/>
      <c r="AM509" s="21"/>
      <c r="AN509" s="21"/>
      <c r="AO509" s="21"/>
      <c r="AP509" s="21"/>
      <c r="AQ509" s="21"/>
      <c r="AR509" s="21"/>
      <c r="AS509" s="21"/>
      <c r="AT509" s="21"/>
      <c r="AU509" s="21"/>
      <c r="AV509" s="21"/>
      <c r="AW509" s="21"/>
      <c r="AX509" s="21"/>
      <c r="AY509" s="21"/>
      <c r="AZ509" s="21"/>
      <c r="BA509" s="21"/>
      <c r="BB509" s="21"/>
      <c r="BC509" s="21"/>
      <c r="BD509" s="21"/>
      <c r="BE509" s="21"/>
      <c r="BF509" s="21"/>
      <c r="BG509" s="21"/>
      <c r="BH509" s="21"/>
      <c r="BI509" s="21"/>
      <c r="BJ509" s="21"/>
    </row>
    <row r="510" spans="29:62" ht="15" customHeight="1">
      <c r="AC510" s="21"/>
      <c r="AD510" s="21"/>
      <c r="AE510" s="21"/>
      <c r="AF510" s="21"/>
      <c r="AG510" s="21"/>
      <c r="AH510" s="21"/>
      <c r="AI510" s="21"/>
      <c r="AJ510" s="21"/>
      <c r="AK510" s="21"/>
      <c r="AL510" s="21"/>
      <c r="AM510" s="21"/>
      <c r="AN510" s="21"/>
      <c r="AO510" s="21"/>
      <c r="AP510" s="21"/>
      <c r="AQ510" s="21"/>
      <c r="AR510" s="21"/>
      <c r="AS510" s="21"/>
      <c r="AT510" s="21"/>
      <c r="AU510" s="21"/>
      <c r="AV510" s="21"/>
      <c r="AW510" s="21"/>
      <c r="AX510" s="21"/>
      <c r="AY510" s="21"/>
      <c r="AZ510" s="21"/>
      <c r="BA510" s="21"/>
      <c r="BB510" s="21"/>
      <c r="BC510" s="21"/>
      <c r="BD510" s="21"/>
      <c r="BE510" s="21"/>
      <c r="BF510" s="21"/>
      <c r="BG510" s="21"/>
      <c r="BH510" s="21"/>
      <c r="BI510" s="21"/>
      <c r="BJ510" s="21"/>
    </row>
    <row r="511" spans="29:62" ht="15" customHeight="1">
      <c r="AC511" s="21"/>
      <c r="AD511" s="21"/>
      <c r="AE511" s="21"/>
      <c r="AF511" s="21"/>
      <c r="AG511" s="21"/>
      <c r="AH511" s="21"/>
      <c r="AI511" s="21"/>
      <c r="AJ511" s="21"/>
      <c r="AK511" s="21"/>
      <c r="AL511" s="21"/>
      <c r="AM511" s="21"/>
      <c r="AN511" s="21"/>
      <c r="AO511" s="21"/>
      <c r="AP511" s="21"/>
      <c r="AQ511" s="21"/>
      <c r="AR511" s="21"/>
      <c r="AS511" s="21"/>
      <c r="AT511" s="21"/>
      <c r="AU511" s="21"/>
      <c r="AV511" s="21"/>
      <c r="AW511" s="21"/>
      <c r="AX511" s="21"/>
      <c r="AY511" s="21"/>
      <c r="AZ511" s="21"/>
      <c r="BA511" s="21"/>
      <c r="BB511" s="21"/>
      <c r="BC511" s="21"/>
      <c r="BD511" s="21"/>
      <c r="BE511" s="21"/>
      <c r="BF511" s="21"/>
      <c r="BG511" s="21"/>
      <c r="BH511" s="21"/>
      <c r="BI511" s="21"/>
      <c r="BJ511" s="21"/>
    </row>
    <row r="512" spans="29:62" ht="15" customHeight="1">
      <c r="AC512" s="21"/>
      <c r="AD512" s="21"/>
      <c r="AE512" s="21"/>
      <c r="AF512" s="21"/>
      <c r="AG512" s="21"/>
      <c r="AH512" s="21"/>
      <c r="AI512" s="21"/>
      <c r="AJ512" s="21"/>
      <c r="AK512" s="21"/>
      <c r="AL512" s="21"/>
      <c r="AM512" s="21"/>
      <c r="AN512" s="21"/>
      <c r="AO512" s="21"/>
      <c r="AP512" s="21"/>
      <c r="AQ512" s="21"/>
      <c r="AR512" s="21"/>
      <c r="AS512" s="21"/>
      <c r="AT512" s="21"/>
      <c r="AU512" s="21"/>
      <c r="AV512" s="21"/>
      <c r="AW512" s="21"/>
      <c r="AX512" s="21"/>
      <c r="AY512" s="21"/>
      <c r="AZ512" s="21"/>
      <c r="BA512" s="21"/>
      <c r="BB512" s="21"/>
      <c r="BC512" s="21"/>
      <c r="BD512" s="21"/>
      <c r="BE512" s="21"/>
      <c r="BF512" s="21"/>
      <c r="BG512" s="21"/>
      <c r="BH512" s="21"/>
      <c r="BI512" s="21"/>
      <c r="BJ512" s="21"/>
    </row>
    <row r="513" spans="29:62" ht="15" customHeight="1">
      <c r="AC513" s="21"/>
      <c r="AD513" s="21"/>
      <c r="AE513" s="21"/>
      <c r="AF513" s="21"/>
      <c r="AG513" s="21"/>
      <c r="AH513" s="21"/>
      <c r="AI513" s="21"/>
      <c r="AJ513" s="21"/>
      <c r="AK513" s="21"/>
      <c r="AL513" s="21"/>
      <c r="AM513" s="21"/>
      <c r="AN513" s="21"/>
      <c r="AO513" s="21"/>
      <c r="AP513" s="21"/>
      <c r="AQ513" s="21"/>
      <c r="AR513" s="21"/>
      <c r="AS513" s="21"/>
      <c r="AT513" s="21"/>
      <c r="AU513" s="21"/>
      <c r="AV513" s="21"/>
      <c r="AW513" s="21"/>
      <c r="AX513" s="21"/>
      <c r="AY513" s="21"/>
      <c r="AZ513" s="21"/>
      <c r="BA513" s="21"/>
      <c r="BB513" s="21"/>
      <c r="BC513" s="21"/>
      <c r="BD513" s="21"/>
      <c r="BE513" s="21"/>
      <c r="BF513" s="21"/>
      <c r="BG513" s="21"/>
      <c r="BH513" s="21"/>
      <c r="BI513" s="21"/>
      <c r="BJ513" s="21"/>
    </row>
    <row r="514" spans="29:62" ht="15" customHeight="1">
      <c r="AC514" s="21"/>
      <c r="AD514" s="21"/>
      <c r="AE514" s="21"/>
      <c r="AF514" s="21"/>
      <c r="AG514" s="21"/>
      <c r="AH514" s="21"/>
      <c r="AI514" s="21"/>
      <c r="AJ514" s="21"/>
      <c r="AK514" s="21"/>
      <c r="AL514" s="21"/>
      <c r="AM514" s="21"/>
      <c r="AN514" s="21"/>
      <c r="AO514" s="21"/>
      <c r="AP514" s="21"/>
      <c r="AQ514" s="21"/>
      <c r="AR514" s="21"/>
      <c r="AS514" s="21"/>
      <c r="AT514" s="21"/>
      <c r="AU514" s="21"/>
      <c r="AV514" s="21"/>
      <c r="AW514" s="21"/>
      <c r="AX514" s="21"/>
      <c r="AY514" s="21"/>
      <c r="AZ514" s="21"/>
      <c r="BA514" s="21"/>
      <c r="BB514" s="21"/>
      <c r="BC514" s="21"/>
      <c r="BD514" s="21"/>
      <c r="BE514" s="21"/>
      <c r="BF514" s="21"/>
      <c r="BG514" s="21"/>
      <c r="BH514" s="21"/>
      <c r="BI514" s="21"/>
      <c r="BJ514" s="21"/>
    </row>
    <row r="515" spans="29:62" ht="15" customHeight="1">
      <c r="AC515" s="21"/>
      <c r="AD515" s="21"/>
      <c r="AE515" s="21"/>
      <c r="AF515" s="21"/>
      <c r="AG515" s="21"/>
      <c r="AH515" s="21"/>
      <c r="AI515" s="21"/>
      <c r="AJ515" s="21"/>
      <c r="AK515" s="21"/>
      <c r="AL515" s="21"/>
      <c r="AM515" s="21"/>
      <c r="AN515" s="21"/>
      <c r="AO515" s="21"/>
      <c r="AP515" s="21"/>
      <c r="AQ515" s="21"/>
      <c r="AR515" s="21"/>
      <c r="AS515" s="21"/>
      <c r="AT515" s="21"/>
      <c r="AU515" s="21"/>
      <c r="AV515" s="21"/>
      <c r="AW515" s="21"/>
      <c r="AX515" s="21"/>
      <c r="AY515" s="21"/>
      <c r="AZ515" s="21"/>
      <c r="BA515" s="21"/>
      <c r="BB515" s="21"/>
      <c r="BC515" s="21"/>
      <c r="BD515" s="21"/>
      <c r="BE515" s="21"/>
      <c r="BF515" s="21"/>
      <c r="BG515" s="21"/>
      <c r="BH515" s="21"/>
      <c r="BI515" s="21"/>
      <c r="BJ515" s="21"/>
    </row>
    <row r="516" spans="29:62" ht="15" customHeight="1">
      <c r="AC516" s="21"/>
      <c r="AD516" s="21"/>
      <c r="AE516" s="21"/>
      <c r="AF516" s="21"/>
      <c r="AG516" s="21"/>
      <c r="AH516" s="21"/>
      <c r="AI516" s="21"/>
      <c r="AJ516" s="21"/>
      <c r="AK516" s="21"/>
      <c r="AL516" s="21"/>
      <c r="AM516" s="21"/>
      <c r="AN516" s="21"/>
      <c r="AO516" s="21"/>
      <c r="AP516" s="21"/>
      <c r="AQ516" s="21"/>
      <c r="AR516" s="21"/>
      <c r="AS516" s="21"/>
      <c r="AT516" s="21"/>
      <c r="AU516" s="21"/>
      <c r="AV516" s="21"/>
      <c r="AW516" s="21"/>
      <c r="AX516" s="21"/>
      <c r="AY516" s="21"/>
      <c r="AZ516" s="21"/>
      <c r="BA516" s="21"/>
      <c r="BB516" s="21"/>
      <c r="BC516" s="21"/>
      <c r="BD516" s="21"/>
      <c r="BE516" s="21"/>
      <c r="BF516" s="21"/>
      <c r="BG516" s="21"/>
      <c r="BH516" s="21"/>
      <c r="BI516" s="21"/>
      <c r="BJ516" s="21"/>
    </row>
    <row r="517" spans="29:62" ht="15" customHeight="1">
      <c r="AC517" s="21"/>
      <c r="AD517" s="21"/>
      <c r="AE517" s="21"/>
      <c r="AF517" s="21"/>
      <c r="AG517" s="21"/>
      <c r="AH517" s="21"/>
      <c r="AI517" s="21"/>
      <c r="AJ517" s="21"/>
      <c r="AK517" s="21"/>
      <c r="AL517" s="21"/>
      <c r="AM517" s="21"/>
      <c r="AN517" s="21"/>
      <c r="AO517" s="21"/>
      <c r="AP517" s="21"/>
      <c r="AQ517" s="21"/>
      <c r="AR517" s="21"/>
      <c r="AS517" s="21"/>
      <c r="AT517" s="21"/>
      <c r="AU517" s="21"/>
      <c r="AV517" s="21"/>
      <c r="AW517" s="21"/>
      <c r="AX517" s="21"/>
      <c r="AY517" s="21"/>
      <c r="AZ517" s="21"/>
      <c r="BA517" s="21"/>
      <c r="BB517" s="21"/>
      <c r="BC517" s="21"/>
      <c r="BD517" s="21"/>
      <c r="BE517" s="21"/>
      <c r="BF517" s="21"/>
      <c r="BG517" s="21"/>
      <c r="BH517" s="21"/>
      <c r="BI517" s="21"/>
      <c r="BJ517" s="21"/>
    </row>
    <row r="518" spans="29:62" ht="15" customHeight="1">
      <c r="AC518" s="21"/>
      <c r="AD518" s="21"/>
      <c r="AE518" s="21"/>
      <c r="AF518" s="21"/>
      <c r="AG518" s="21"/>
      <c r="AH518" s="21"/>
      <c r="AI518" s="21"/>
      <c r="AJ518" s="21"/>
      <c r="AK518" s="21"/>
      <c r="AL518" s="21"/>
      <c r="AM518" s="21"/>
      <c r="AN518" s="21"/>
      <c r="AO518" s="21"/>
      <c r="AP518" s="21"/>
      <c r="AQ518" s="21"/>
      <c r="AR518" s="21"/>
      <c r="AS518" s="21"/>
      <c r="AT518" s="21"/>
      <c r="AU518" s="21"/>
      <c r="AV518" s="21"/>
      <c r="AW518" s="21"/>
      <c r="AX518" s="21"/>
      <c r="AY518" s="21"/>
      <c r="AZ518" s="21"/>
      <c r="BA518" s="21"/>
      <c r="BB518" s="21"/>
      <c r="BC518" s="21"/>
      <c r="BD518" s="21"/>
      <c r="BE518" s="21"/>
      <c r="BF518" s="21"/>
      <c r="BG518" s="21"/>
      <c r="BH518" s="21"/>
      <c r="BI518" s="21"/>
      <c r="BJ518" s="21"/>
    </row>
    <row r="519" spans="29:62" ht="15" customHeight="1">
      <c r="AC519" s="21"/>
      <c r="AD519" s="21"/>
      <c r="AE519" s="21"/>
      <c r="AF519" s="21"/>
      <c r="AG519" s="21"/>
      <c r="AH519" s="21"/>
      <c r="AI519" s="21"/>
      <c r="AJ519" s="21"/>
      <c r="AK519" s="21"/>
      <c r="AL519" s="21"/>
      <c r="AM519" s="21"/>
      <c r="AN519" s="21"/>
      <c r="AO519" s="21"/>
      <c r="AP519" s="21"/>
      <c r="AQ519" s="21"/>
      <c r="AR519" s="21"/>
      <c r="AS519" s="21"/>
      <c r="AT519" s="21"/>
      <c r="AU519" s="21"/>
      <c r="AV519" s="21"/>
      <c r="AW519" s="21"/>
      <c r="AX519" s="21"/>
      <c r="AY519" s="21"/>
      <c r="AZ519" s="21"/>
      <c r="BA519" s="21"/>
      <c r="BB519" s="21"/>
      <c r="BC519" s="21"/>
      <c r="BD519" s="21"/>
      <c r="BE519" s="21"/>
      <c r="BF519" s="21"/>
      <c r="BG519" s="21"/>
      <c r="BH519" s="21"/>
      <c r="BI519" s="21"/>
      <c r="BJ519" s="21"/>
    </row>
    <row r="520" spans="29:62" ht="15" customHeight="1">
      <c r="AC520" s="21"/>
      <c r="AD520" s="21"/>
      <c r="AE520" s="21"/>
      <c r="AF520" s="21"/>
      <c r="AG520" s="21"/>
      <c r="AH520" s="21"/>
      <c r="AI520" s="21"/>
      <c r="AJ520" s="21"/>
      <c r="AK520" s="21"/>
      <c r="AL520" s="21"/>
      <c r="AM520" s="21"/>
      <c r="AN520" s="21"/>
      <c r="AO520" s="21"/>
      <c r="AP520" s="21"/>
      <c r="AQ520" s="21"/>
      <c r="AR520" s="21"/>
      <c r="AS520" s="21"/>
      <c r="AT520" s="21"/>
      <c r="AU520" s="21"/>
      <c r="AV520" s="21"/>
      <c r="AW520" s="21"/>
      <c r="AX520" s="21"/>
      <c r="AY520" s="21"/>
      <c r="AZ520" s="21"/>
      <c r="BA520" s="21"/>
      <c r="BB520" s="21"/>
      <c r="BC520" s="21"/>
      <c r="BD520" s="21"/>
      <c r="BE520" s="21"/>
      <c r="BF520" s="21"/>
      <c r="BG520" s="21"/>
      <c r="BH520" s="21"/>
      <c r="BI520" s="21"/>
      <c r="BJ520" s="21"/>
    </row>
    <row r="521" spans="29:62" ht="15" customHeight="1">
      <c r="AC521" s="21"/>
      <c r="AD521" s="21"/>
      <c r="AE521" s="21"/>
      <c r="AF521" s="21"/>
      <c r="AG521" s="21"/>
      <c r="AH521" s="21"/>
      <c r="AI521" s="21"/>
      <c r="AJ521" s="21"/>
      <c r="AK521" s="21"/>
      <c r="AL521" s="21"/>
      <c r="AM521" s="21"/>
      <c r="AN521" s="21"/>
      <c r="AO521" s="21"/>
      <c r="AP521" s="21"/>
      <c r="AQ521" s="21"/>
      <c r="AR521" s="21"/>
      <c r="AS521" s="21"/>
      <c r="AT521" s="21"/>
      <c r="AU521" s="21"/>
      <c r="AV521" s="21"/>
      <c r="AW521" s="21"/>
      <c r="AX521" s="21"/>
      <c r="AY521" s="21"/>
      <c r="AZ521" s="21"/>
      <c r="BA521" s="21"/>
      <c r="BB521" s="21"/>
      <c r="BC521" s="21"/>
      <c r="BD521" s="21"/>
      <c r="BE521" s="21"/>
      <c r="BF521" s="21"/>
      <c r="BG521" s="21"/>
      <c r="BH521" s="21"/>
      <c r="BI521" s="21"/>
      <c r="BJ521" s="21"/>
    </row>
    <row r="522" spans="29:62" ht="15" customHeight="1">
      <c r="AC522" s="21"/>
      <c r="AD522" s="21"/>
      <c r="AE522" s="21"/>
      <c r="AF522" s="21"/>
      <c r="AG522" s="21"/>
      <c r="AH522" s="21"/>
      <c r="AI522" s="21"/>
      <c r="AJ522" s="21"/>
      <c r="AK522" s="21"/>
      <c r="AL522" s="21"/>
      <c r="AM522" s="21"/>
      <c r="AN522" s="21"/>
      <c r="AO522" s="21"/>
      <c r="AP522" s="21"/>
      <c r="AQ522" s="21"/>
      <c r="AR522" s="21"/>
      <c r="AS522" s="21"/>
      <c r="AT522" s="21"/>
      <c r="AU522" s="21"/>
      <c r="AV522" s="21"/>
      <c r="AW522" s="21"/>
      <c r="AX522" s="21"/>
      <c r="AY522" s="21"/>
      <c r="AZ522" s="21"/>
      <c r="BA522" s="21"/>
      <c r="BB522" s="21"/>
      <c r="BC522" s="21"/>
      <c r="BD522" s="21"/>
      <c r="BE522" s="21"/>
      <c r="BF522" s="21"/>
      <c r="BG522" s="21"/>
      <c r="BH522" s="21"/>
      <c r="BI522" s="21"/>
      <c r="BJ522" s="21"/>
    </row>
    <row r="523" spans="29:62" ht="15" customHeight="1">
      <c r="AC523" s="21"/>
      <c r="AD523" s="21"/>
      <c r="AE523" s="21"/>
      <c r="AF523" s="21"/>
      <c r="AG523" s="21"/>
      <c r="AH523" s="21"/>
      <c r="AI523" s="21"/>
      <c r="AJ523" s="21"/>
      <c r="AK523" s="21"/>
      <c r="AL523" s="21"/>
      <c r="AM523" s="21"/>
      <c r="AN523" s="21"/>
      <c r="AO523" s="21"/>
      <c r="AP523" s="21"/>
      <c r="AQ523" s="21"/>
      <c r="AR523" s="21"/>
      <c r="AS523" s="21"/>
      <c r="AT523" s="21"/>
      <c r="AU523" s="21"/>
      <c r="AV523" s="21"/>
      <c r="AW523" s="21"/>
      <c r="AX523" s="21"/>
      <c r="AY523" s="21"/>
      <c r="AZ523" s="21"/>
      <c r="BA523" s="21"/>
      <c r="BB523" s="21"/>
      <c r="BC523" s="21"/>
      <c r="BD523" s="21"/>
      <c r="BE523" s="21"/>
      <c r="BF523" s="21"/>
      <c r="BG523" s="21"/>
      <c r="BH523" s="21"/>
      <c r="BI523" s="21"/>
      <c r="BJ523" s="21"/>
    </row>
    <row r="524" spans="29:62" ht="15" customHeight="1">
      <c r="AC524" s="21"/>
      <c r="AD524" s="21"/>
      <c r="AE524" s="21"/>
      <c r="AF524" s="21"/>
      <c r="AG524" s="21"/>
      <c r="AH524" s="21"/>
      <c r="AI524" s="21"/>
      <c r="AJ524" s="21"/>
      <c r="AK524" s="21"/>
      <c r="AL524" s="21"/>
      <c r="AM524" s="21"/>
      <c r="AN524" s="21"/>
      <c r="AO524" s="21"/>
      <c r="AP524" s="21"/>
      <c r="AQ524" s="21"/>
      <c r="AR524" s="21"/>
      <c r="AS524" s="21"/>
      <c r="AT524" s="21"/>
      <c r="AU524" s="21"/>
      <c r="AV524" s="21"/>
      <c r="AW524" s="21"/>
      <c r="AX524" s="21"/>
      <c r="AY524" s="21"/>
      <c r="AZ524" s="21"/>
      <c r="BA524" s="21"/>
      <c r="BB524" s="21"/>
      <c r="BC524" s="21"/>
      <c r="BD524" s="21"/>
      <c r="BE524" s="21"/>
      <c r="BF524" s="21"/>
      <c r="BG524" s="21"/>
      <c r="BH524" s="21"/>
      <c r="BI524" s="21"/>
      <c r="BJ524" s="21"/>
    </row>
    <row r="525" spans="29:62" ht="15" customHeight="1">
      <c r="AC525" s="21"/>
      <c r="AD525" s="21"/>
      <c r="AE525" s="21"/>
      <c r="AF525" s="21"/>
      <c r="AG525" s="21"/>
      <c r="AH525" s="21"/>
      <c r="AI525" s="21"/>
      <c r="AJ525" s="21"/>
      <c r="AK525" s="21"/>
      <c r="AL525" s="21"/>
      <c r="AM525" s="21"/>
      <c r="AN525" s="21"/>
      <c r="AO525" s="21"/>
      <c r="AP525" s="21"/>
      <c r="AQ525" s="21"/>
      <c r="AR525" s="21"/>
      <c r="AS525" s="21"/>
      <c r="AT525" s="21"/>
      <c r="AU525" s="21"/>
      <c r="AV525" s="21"/>
      <c r="AW525" s="21"/>
      <c r="AX525" s="21"/>
      <c r="AY525" s="21"/>
      <c r="AZ525" s="21"/>
      <c r="BA525" s="21"/>
      <c r="BB525" s="21"/>
      <c r="BC525" s="21"/>
      <c r="BD525" s="21"/>
      <c r="BE525" s="21"/>
      <c r="BF525" s="21"/>
      <c r="BG525" s="21"/>
      <c r="BH525" s="21"/>
      <c r="BI525" s="21"/>
      <c r="BJ525" s="21"/>
    </row>
    <row r="526" spans="29:62" ht="15" customHeight="1">
      <c r="AC526" s="21"/>
      <c r="AD526" s="21"/>
      <c r="AE526" s="21"/>
      <c r="AF526" s="21"/>
      <c r="AG526" s="21"/>
      <c r="AH526" s="21"/>
      <c r="AI526" s="21"/>
      <c r="AJ526" s="21"/>
      <c r="AK526" s="21"/>
      <c r="AL526" s="21"/>
      <c r="AM526" s="21"/>
      <c r="AN526" s="21"/>
      <c r="AO526" s="21"/>
      <c r="AP526" s="21"/>
      <c r="AQ526" s="21"/>
      <c r="AR526" s="21"/>
      <c r="AS526" s="21"/>
      <c r="AT526" s="21"/>
      <c r="AU526" s="21"/>
      <c r="AV526" s="21"/>
      <c r="AW526" s="21"/>
      <c r="AX526" s="21"/>
      <c r="AY526" s="21"/>
      <c r="AZ526" s="21"/>
      <c r="BA526" s="21"/>
      <c r="BB526" s="21"/>
      <c r="BC526" s="21"/>
      <c r="BD526" s="21"/>
      <c r="BE526" s="21"/>
      <c r="BF526" s="21"/>
      <c r="BG526" s="21"/>
      <c r="BH526" s="21"/>
      <c r="BI526" s="21"/>
      <c r="BJ526" s="21"/>
    </row>
    <row r="527" spans="29:62" ht="15" customHeight="1">
      <c r="AC527" s="21"/>
      <c r="AD527" s="21"/>
      <c r="AE527" s="21"/>
      <c r="AF527" s="21"/>
      <c r="AG527" s="21"/>
      <c r="AH527" s="21"/>
      <c r="AI527" s="21"/>
      <c r="AJ527" s="21"/>
      <c r="AK527" s="21"/>
      <c r="AL527" s="21"/>
      <c r="AM527" s="21"/>
      <c r="AN527" s="21"/>
      <c r="AO527" s="21"/>
      <c r="AP527" s="21"/>
      <c r="AQ527" s="21"/>
      <c r="AR527" s="21"/>
      <c r="AS527" s="21"/>
      <c r="AT527" s="21"/>
      <c r="AU527" s="21"/>
      <c r="AV527" s="21"/>
      <c r="AW527" s="21"/>
      <c r="AX527" s="21"/>
      <c r="AY527" s="21"/>
      <c r="AZ527" s="21"/>
      <c r="BA527" s="21"/>
      <c r="BB527" s="21"/>
      <c r="BC527" s="21"/>
      <c r="BD527" s="21"/>
      <c r="BE527" s="21"/>
      <c r="BF527" s="21"/>
      <c r="BG527" s="21"/>
      <c r="BH527" s="21"/>
      <c r="BI527" s="21"/>
      <c r="BJ527" s="21"/>
    </row>
    <row r="528" spans="29:62" ht="15" customHeight="1">
      <c r="AC528" s="21"/>
      <c r="AD528" s="21"/>
      <c r="AE528" s="21"/>
      <c r="AF528" s="21"/>
      <c r="AG528" s="21"/>
      <c r="AH528" s="21"/>
      <c r="AI528" s="21"/>
      <c r="AJ528" s="21"/>
      <c r="AK528" s="21"/>
      <c r="AL528" s="21"/>
      <c r="AM528" s="21"/>
      <c r="AN528" s="21"/>
      <c r="AO528" s="21"/>
      <c r="AP528" s="21"/>
      <c r="AQ528" s="21"/>
      <c r="AR528" s="21"/>
      <c r="AS528" s="21"/>
      <c r="AT528" s="21"/>
      <c r="AU528" s="21"/>
      <c r="AV528" s="21"/>
      <c r="AW528" s="21"/>
      <c r="AX528" s="21"/>
      <c r="AY528" s="21"/>
      <c r="AZ528" s="21"/>
      <c r="BA528" s="21"/>
      <c r="BB528" s="21"/>
      <c r="BC528" s="21"/>
      <c r="BD528" s="21"/>
      <c r="BE528" s="21"/>
      <c r="BF528" s="21"/>
      <c r="BG528" s="21"/>
      <c r="BH528" s="21"/>
      <c r="BI528" s="21"/>
      <c r="BJ528" s="21"/>
    </row>
    <row r="529" spans="29:62" ht="15" customHeight="1">
      <c r="AC529" s="21"/>
      <c r="AD529" s="21"/>
      <c r="AE529" s="21"/>
      <c r="AF529" s="21"/>
      <c r="AG529" s="21"/>
      <c r="AH529" s="21"/>
      <c r="AI529" s="21"/>
      <c r="AJ529" s="21"/>
      <c r="AK529" s="21"/>
      <c r="AL529" s="21"/>
      <c r="AM529" s="21"/>
      <c r="AN529" s="21"/>
      <c r="AO529" s="21"/>
      <c r="AP529" s="21"/>
      <c r="AQ529" s="21"/>
      <c r="AR529" s="21"/>
      <c r="AS529" s="21"/>
      <c r="AT529" s="21"/>
      <c r="AU529" s="21"/>
      <c r="AV529" s="21"/>
      <c r="AW529" s="21"/>
      <c r="AX529" s="21"/>
      <c r="AY529" s="21"/>
      <c r="AZ529" s="21"/>
      <c r="BA529" s="21"/>
      <c r="BB529" s="21"/>
      <c r="BC529" s="21"/>
      <c r="BD529" s="21"/>
      <c r="BE529" s="21"/>
      <c r="BF529" s="21"/>
      <c r="BG529" s="21"/>
      <c r="BH529" s="21"/>
      <c r="BI529" s="21"/>
      <c r="BJ529" s="21"/>
    </row>
    <row r="530" spans="29:62" ht="15" customHeight="1">
      <c r="AC530" s="21"/>
      <c r="AD530" s="21"/>
      <c r="AE530" s="21"/>
      <c r="AF530" s="21"/>
      <c r="AG530" s="21"/>
      <c r="AH530" s="21"/>
      <c r="AI530" s="21"/>
      <c r="AJ530" s="21"/>
      <c r="AK530" s="21"/>
      <c r="AL530" s="21"/>
      <c r="AM530" s="21"/>
      <c r="AN530" s="21"/>
      <c r="AO530" s="21"/>
      <c r="AP530" s="21"/>
      <c r="AQ530" s="21"/>
      <c r="AR530" s="21"/>
      <c r="AS530" s="21"/>
      <c r="AT530" s="21"/>
      <c r="AU530" s="21"/>
      <c r="AV530" s="21"/>
      <c r="AW530" s="21"/>
      <c r="AX530" s="21"/>
      <c r="AY530" s="21"/>
      <c r="AZ530" s="21"/>
      <c r="BA530" s="21"/>
      <c r="BB530" s="21"/>
      <c r="BC530" s="21"/>
      <c r="BD530" s="21"/>
      <c r="BE530" s="21"/>
      <c r="BF530" s="21"/>
      <c r="BG530" s="21"/>
      <c r="BH530" s="21"/>
      <c r="BI530" s="21"/>
      <c r="BJ530" s="21"/>
    </row>
    <row r="531" spans="29:62" ht="15" customHeight="1">
      <c r="AC531" s="21"/>
      <c r="AD531" s="21"/>
      <c r="AE531" s="21"/>
      <c r="AF531" s="21"/>
      <c r="AG531" s="21"/>
      <c r="AH531" s="21"/>
      <c r="AI531" s="21"/>
      <c r="AJ531" s="21"/>
      <c r="AK531" s="21"/>
      <c r="AL531" s="21"/>
      <c r="AM531" s="21"/>
      <c r="AN531" s="21"/>
      <c r="AO531" s="21"/>
      <c r="AP531" s="21"/>
      <c r="AQ531" s="21"/>
      <c r="AR531" s="21"/>
      <c r="AS531" s="21"/>
      <c r="AT531" s="21"/>
      <c r="AU531" s="21"/>
      <c r="AV531" s="21"/>
      <c r="AW531" s="21"/>
      <c r="AX531" s="21"/>
      <c r="AY531" s="21"/>
      <c r="AZ531" s="21"/>
      <c r="BA531" s="21"/>
      <c r="BB531" s="21"/>
      <c r="BC531" s="21"/>
      <c r="BD531" s="21"/>
      <c r="BE531" s="21"/>
      <c r="BF531" s="21"/>
      <c r="BG531" s="21"/>
      <c r="BH531" s="21"/>
      <c r="BI531" s="21"/>
      <c r="BJ531" s="21"/>
    </row>
    <row r="532" spans="29:62" ht="15" customHeight="1">
      <c r="AC532" s="21"/>
      <c r="AD532" s="21"/>
      <c r="AE532" s="21"/>
      <c r="AF532" s="21"/>
      <c r="AG532" s="21"/>
      <c r="AH532" s="21"/>
      <c r="AI532" s="21"/>
      <c r="AJ532" s="21"/>
      <c r="AK532" s="21"/>
      <c r="AL532" s="21"/>
      <c r="AM532" s="21"/>
      <c r="AN532" s="21"/>
      <c r="AO532" s="21"/>
      <c r="AP532" s="21"/>
      <c r="AQ532" s="21"/>
      <c r="AR532" s="21"/>
      <c r="AS532" s="21"/>
      <c r="AT532" s="21"/>
      <c r="AU532" s="21"/>
      <c r="AV532" s="21"/>
      <c r="AW532" s="21"/>
      <c r="AX532" s="21"/>
      <c r="AY532" s="21"/>
      <c r="AZ532" s="21"/>
      <c r="BA532" s="21"/>
      <c r="BB532" s="21"/>
      <c r="BC532" s="21"/>
      <c r="BD532" s="21"/>
      <c r="BE532" s="21"/>
      <c r="BF532" s="21"/>
      <c r="BG532" s="21"/>
      <c r="BH532" s="21"/>
      <c r="BI532" s="21"/>
      <c r="BJ532" s="21"/>
    </row>
    <row r="533" spans="29:62" ht="15" customHeight="1">
      <c r="AC533" s="21"/>
      <c r="AD533" s="21"/>
      <c r="AE533" s="21"/>
      <c r="AF533" s="21"/>
      <c r="AG533" s="21"/>
      <c r="AH533" s="21"/>
      <c r="AI533" s="21"/>
      <c r="AJ533" s="21"/>
      <c r="AK533" s="21"/>
      <c r="AL533" s="21"/>
      <c r="AM533" s="21"/>
      <c r="AN533" s="21"/>
      <c r="AO533" s="21"/>
      <c r="AP533" s="21"/>
      <c r="AQ533" s="21"/>
      <c r="AR533" s="21"/>
      <c r="AS533" s="21"/>
      <c r="AT533" s="21"/>
      <c r="AU533" s="21"/>
      <c r="AV533" s="21"/>
      <c r="AW533" s="21"/>
      <c r="AX533" s="21"/>
      <c r="AY533" s="21"/>
      <c r="AZ533" s="21"/>
      <c r="BA533" s="21"/>
      <c r="BB533" s="21"/>
      <c r="BC533" s="21"/>
      <c r="BD533" s="21"/>
      <c r="BE533" s="21"/>
      <c r="BF533" s="21"/>
      <c r="BG533" s="21"/>
      <c r="BH533" s="21"/>
      <c r="BI533" s="21"/>
      <c r="BJ533" s="21"/>
    </row>
    <row r="534" spans="29:62" ht="15" customHeight="1">
      <c r="AC534" s="21"/>
      <c r="AD534" s="21"/>
      <c r="AE534" s="21"/>
      <c r="AF534" s="21"/>
      <c r="AG534" s="21"/>
      <c r="AH534" s="21"/>
      <c r="AI534" s="21"/>
      <c r="AJ534" s="21"/>
      <c r="AK534" s="21"/>
      <c r="AL534" s="21"/>
      <c r="AM534" s="21"/>
      <c r="AN534" s="21"/>
      <c r="AO534" s="21"/>
      <c r="AP534" s="21"/>
      <c r="AQ534" s="21"/>
      <c r="AR534" s="21"/>
      <c r="AS534" s="21"/>
      <c r="AT534" s="21"/>
      <c r="AU534" s="21"/>
      <c r="AV534" s="21"/>
      <c r="AW534" s="21"/>
      <c r="AX534" s="21"/>
      <c r="AY534" s="21"/>
      <c r="AZ534" s="21"/>
      <c r="BA534" s="21"/>
      <c r="BB534" s="21"/>
      <c r="BC534" s="21"/>
      <c r="BD534" s="21"/>
      <c r="BE534" s="21"/>
      <c r="BF534" s="21"/>
      <c r="BG534" s="21"/>
      <c r="BH534" s="21"/>
      <c r="BI534" s="21"/>
      <c r="BJ534" s="21"/>
    </row>
    <row r="535" spans="29:62" ht="15" customHeight="1">
      <c r="AC535" s="21"/>
      <c r="AD535" s="21"/>
      <c r="AE535" s="21"/>
      <c r="AF535" s="21"/>
      <c r="AG535" s="21"/>
      <c r="AH535" s="21"/>
      <c r="AI535" s="21"/>
      <c r="AJ535" s="21"/>
      <c r="AK535" s="21"/>
      <c r="AL535" s="21"/>
      <c r="AM535" s="21"/>
      <c r="AN535" s="21"/>
      <c r="AO535" s="21"/>
      <c r="AP535" s="21"/>
      <c r="AQ535" s="21"/>
      <c r="AR535" s="21"/>
      <c r="AS535" s="21"/>
      <c r="AT535" s="21"/>
      <c r="AU535" s="21"/>
      <c r="AV535" s="21"/>
      <c r="AW535" s="21"/>
      <c r="AX535" s="21"/>
      <c r="AY535" s="21"/>
      <c r="AZ535" s="21"/>
      <c r="BA535" s="21"/>
      <c r="BB535" s="21"/>
      <c r="BC535" s="21"/>
      <c r="BD535" s="21"/>
      <c r="BE535" s="21"/>
      <c r="BF535" s="21"/>
      <c r="BG535" s="21"/>
      <c r="BH535" s="21"/>
      <c r="BI535" s="21"/>
      <c r="BJ535" s="21"/>
    </row>
    <row r="536" spans="29:62" ht="15" customHeight="1">
      <c r="AC536" s="21"/>
      <c r="AD536" s="21"/>
      <c r="AE536" s="21"/>
      <c r="AF536" s="21"/>
      <c r="AG536" s="21"/>
      <c r="AH536" s="21"/>
      <c r="AI536" s="21"/>
      <c r="AJ536" s="21"/>
      <c r="AK536" s="21"/>
      <c r="AL536" s="21"/>
      <c r="AM536" s="21"/>
      <c r="AN536" s="21"/>
      <c r="AO536" s="21"/>
      <c r="AP536" s="21"/>
      <c r="AQ536" s="21"/>
      <c r="AR536" s="21"/>
      <c r="AS536" s="21"/>
      <c r="AT536" s="21"/>
      <c r="AU536" s="21"/>
      <c r="AV536" s="21"/>
      <c r="AW536" s="21"/>
      <c r="AX536" s="21"/>
      <c r="AY536" s="21"/>
      <c r="AZ536" s="21"/>
      <c r="BA536" s="21"/>
      <c r="BB536" s="21"/>
      <c r="BC536" s="21"/>
      <c r="BD536" s="21"/>
      <c r="BE536" s="21"/>
      <c r="BF536" s="21"/>
      <c r="BG536" s="21"/>
      <c r="BH536" s="21"/>
      <c r="BI536" s="21"/>
      <c r="BJ536" s="21"/>
    </row>
    <row r="537" spans="29:62" ht="15" customHeight="1">
      <c r="AC537" s="21"/>
      <c r="AD537" s="21"/>
      <c r="AE537" s="21"/>
      <c r="AF537" s="21"/>
      <c r="AG537" s="21"/>
      <c r="AH537" s="21"/>
      <c r="AI537" s="21"/>
      <c r="AJ537" s="21"/>
      <c r="AK537" s="21"/>
      <c r="AL537" s="21"/>
      <c r="AM537" s="21"/>
      <c r="AN537" s="21"/>
      <c r="AO537" s="21"/>
      <c r="AP537" s="21"/>
      <c r="AQ537" s="21"/>
      <c r="AR537" s="21"/>
      <c r="AS537" s="21"/>
      <c r="AT537" s="21"/>
      <c r="AU537" s="21"/>
      <c r="AV537" s="21"/>
      <c r="AW537" s="21"/>
      <c r="AX537" s="21"/>
      <c r="AY537" s="21"/>
      <c r="AZ537" s="21"/>
      <c r="BA537" s="21"/>
      <c r="BB537" s="21"/>
      <c r="BC537" s="21"/>
      <c r="BD537" s="21"/>
      <c r="BE537" s="21"/>
      <c r="BF537" s="21"/>
      <c r="BG537" s="21"/>
      <c r="BH537" s="21"/>
      <c r="BI537" s="21"/>
      <c r="BJ537" s="21"/>
    </row>
    <row r="538" spans="29:62" ht="15" customHeight="1">
      <c r="AC538" s="21"/>
      <c r="AD538" s="21"/>
      <c r="AE538" s="21"/>
      <c r="AF538" s="21"/>
      <c r="AG538" s="21"/>
      <c r="AH538" s="21"/>
      <c r="AI538" s="21"/>
      <c r="AJ538" s="21"/>
      <c r="AK538" s="21"/>
      <c r="AL538" s="21"/>
      <c r="AM538" s="21"/>
      <c r="AN538" s="21"/>
      <c r="AO538" s="21"/>
      <c r="AP538" s="21"/>
      <c r="AQ538" s="21"/>
      <c r="AR538" s="21"/>
      <c r="AS538" s="21"/>
      <c r="AT538" s="21"/>
      <c r="AU538" s="21"/>
      <c r="AV538" s="21"/>
      <c r="AW538" s="21"/>
      <c r="AX538" s="21"/>
      <c r="AY538" s="21"/>
      <c r="AZ538" s="21"/>
      <c r="BA538" s="21"/>
      <c r="BB538" s="21"/>
      <c r="BC538" s="21"/>
      <c r="BD538" s="21"/>
      <c r="BE538" s="21"/>
      <c r="BF538" s="21"/>
      <c r="BG538" s="21"/>
      <c r="BH538" s="21"/>
      <c r="BI538" s="21"/>
      <c r="BJ538" s="21"/>
    </row>
    <row r="539" spans="29:62" ht="15" customHeight="1">
      <c r="AC539" s="21"/>
      <c r="AD539" s="21"/>
      <c r="AE539" s="21"/>
      <c r="AF539" s="21"/>
      <c r="AG539" s="21"/>
      <c r="AH539" s="21"/>
      <c r="AI539" s="21"/>
      <c r="AJ539" s="21"/>
      <c r="AK539" s="21"/>
      <c r="AL539" s="21"/>
      <c r="AM539" s="21"/>
      <c r="AN539" s="21"/>
      <c r="AO539" s="21"/>
      <c r="AP539" s="21"/>
      <c r="AQ539" s="21"/>
      <c r="AR539" s="21"/>
      <c r="AS539" s="21"/>
      <c r="AT539" s="21"/>
      <c r="AU539" s="21"/>
      <c r="AV539" s="21"/>
      <c r="AW539" s="21"/>
      <c r="AX539" s="21"/>
      <c r="AY539" s="21"/>
      <c r="AZ539" s="21"/>
      <c r="BA539" s="21"/>
      <c r="BB539" s="21"/>
      <c r="BC539" s="21"/>
      <c r="BD539" s="21"/>
      <c r="BE539" s="21"/>
      <c r="BF539" s="21"/>
      <c r="BG539" s="21"/>
      <c r="BH539" s="21"/>
      <c r="BI539" s="21"/>
      <c r="BJ539" s="21"/>
    </row>
    <row r="540" spans="29:62" ht="15" customHeight="1">
      <c r="AC540" s="21"/>
      <c r="AD540" s="21"/>
      <c r="AE540" s="21"/>
      <c r="AF540" s="21"/>
      <c r="AG540" s="21"/>
      <c r="AH540" s="21"/>
      <c r="AI540" s="21"/>
      <c r="AJ540" s="21"/>
      <c r="AK540" s="21"/>
      <c r="AL540" s="21"/>
      <c r="AM540" s="21"/>
      <c r="AN540" s="21"/>
      <c r="AO540" s="21"/>
      <c r="AP540" s="21"/>
      <c r="AQ540" s="21"/>
      <c r="AR540" s="21"/>
      <c r="AS540" s="21"/>
      <c r="AT540" s="21"/>
      <c r="AU540" s="21"/>
      <c r="AV540" s="21"/>
      <c r="AW540" s="21"/>
      <c r="AX540" s="21"/>
      <c r="AY540" s="21"/>
      <c r="AZ540" s="21"/>
      <c r="BA540" s="21"/>
      <c r="BB540" s="21"/>
      <c r="BC540" s="21"/>
      <c r="BD540" s="21"/>
      <c r="BE540" s="21"/>
      <c r="BF540" s="21"/>
      <c r="BG540" s="21"/>
      <c r="BH540" s="21"/>
      <c r="BI540" s="21"/>
      <c r="BJ540" s="21"/>
    </row>
    <row r="541" spans="29:62" ht="15" customHeight="1">
      <c r="AC541" s="21"/>
      <c r="AD541" s="21"/>
      <c r="AE541" s="21"/>
      <c r="AF541" s="21"/>
      <c r="AG541" s="21"/>
      <c r="AH541" s="21"/>
      <c r="AI541" s="21"/>
      <c r="AJ541" s="21"/>
      <c r="AK541" s="21"/>
      <c r="AL541" s="21"/>
      <c r="AM541" s="21"/>
      <c r="AN541" s="21"/>
      <c r="AO541" s="21"/>
      <c r="AP541" s="21"/>
      <c r="AQ541" s="21"/>
      <c r="AR541" s="21"/>
      <c r="AS541" s="21"/>
      <c r="AT541" s="21"/>
      <c r="AU541" s="21"/>
      <c r="AV541" s="21"/>
      <c r="AW541" s="21"/>
      <c r="AX541" s="21"/>
      <c r="AY541" s="21"/>
      <c r="AZ541" s="21"/>
      <c r="BA541" s="21"/>
      <c r="BB541" s="21"/>
      <c r="BC541" s="21"/>
      <c r="BD541" s="21"/>
      <c r="BE541" s="21"/>
      <c r="BF541" s="21"/>
      <c r="BG541" s="21"/>
      <c r="BH541" s="21"/>
      <c r="BI541" s="21"/>
      <c r="BJ541" s="21"/>
    </row>
    <row r="542" spans="29:62" ht="15" customHeight="1">
      <c r="AC542" s="21"/>
      <c r="AD542" s="21"/>
      <c r="AE542" s="21"/>
      <c r="AF542" s="21"/>
      <c r="AG542" s="21"/>
      <c r="AH542" s="21"/>
      <c r="AI542" s="21"/>
      <c r="AJ542" s="21"/>
      <c r="AK542" s="21"/>
      <c r="AL542" s="21"/>
      <c r="AM542" s="21"/>
      <c r="AN542" s="21"/>
      <c r="AO542" s="21"/>
      <c r="AP542" s="21"/>
      <c r="AQ542" s="21"/>
      <c r="AR542" s="21"/>
      <c r="AS542" s="21"/>
      <c r="AT542" s="21"/>
      <c r="AU542" s="21"/>
      <c r="AV542" s="21"/>
      <c r="AW542" s="21"/>
      <c r="AX542" s="21"/>
      <c r="AY542" s="21"/>
      <c r="AZ542" s="21"/>
      <c r="BA542" s="21"/>
      <c r="BB542" s="21"/>
      <c r="BC542" s="21"/>
      <c r="BD542" s="21"/>
      <c r="BE542" s="21"/>
      <c r="BF542" s="21"/>
      <c r="BG542" s="21"/>
      <c r="BH542" s="21"/>
      <c r="BI542" s="21"/>
      <c r="BJ542" s="21"/>
    </row>
    <row r="543" spans="29:62" ht="15" customHeight="1">
      <c r="AC543" s="21"/>
      <c r="AD543" s="21"/>
      <c r="AE543" s="21"/>
      <c r="AF543" s="21"/>
      <c r="AG543" s="21"/>
      <c r="AH543" s="21"/>
      <c r="AI543" s="21"/>
      <c r="AJ543" s="21"/>
      <c r="AK543" s="21"/>
      <c r="AL543" s="21"/>
      <c r="AM543" s="21"/>
      <c r="AN543" s="21"/>
      <c r="AO543" s="21"/>
      <c r="AP543" s="21"/>
      <c r="AQ543" s="21"/>
      <c r="AR543" s="21"/>
      <c r="AS543" s="21"/>
      <c r="AT543" s="21"/>
      <c r="AU543" s="21"/>
      <c r="AV543" s="21"/>
      <c r="AW543" s="21"/>
      <c r="AX543" s="21"/>
      <c r="AY543" s="21"/>
      <c r="AZ543" s="21"/>
      <c r="BA543" s="21"/>
      <c r="BB543" s="21"/>
      <c r="BC543" s="21"/>
      <c r="BD543" s="21"/>
      <c r="BE543" s="21"/>
      <c r="BF543" s="21"/>
      <c r="BG543" s="21"/>
      <c r="BH543" s="21"/>
      <c r="BI543" s="21"/>
      <c r="BJ543" s="21"/>
    </row>
    <row r="544" spans="29:62" ht="15" customHeight="1">
      <c r="AC544" s="21"/>
      <c r="AD544" s="21"/>
      <c r="AE544" s="21"/>
      <c r="AF544" s="21"/>
      <c r="AG544" s="21"/>
      <c r="AH544" s="21"/>
      <c r="AI544" s="21"/>
      <c r="AJ544" s="21"/>
      <c r="AK544" s="21"/>
      <c r="AL544" s="21"/>
      <c r="AM544" s="21"/>
      <c r="AN544" s="21"/>
      <c r="AO544" s="21"/>
      <c r="AP544" s="21"/>
      <c r="AQ544" s="21"/>
      <c r="AR544" s="21"/>
      <c r="AS544" s="21"/>
      <c r="AT544" s="21"/>
      <c r="AU544" s="21"/>
      <c r="AV544" s="21"/>
      <c r="AW544" s="21"/>
      <c r="AX544" s="21"/>
      <c r="AY544" s="21"/>
      <c r="AZ544" s="21"/>
      <c r="BA544" s="21"/>
      <c r="BB544" s="21"/>
      <c r="BC544" s="21"/>
      <c r="BD544" s="21"/>
      <c r="BE544" s="21"/>
      <c r="BF544" s="21"/>
      <c r="BG544" s="21"/>
      <c r="BH544" s="21"/>
      <c r="BI544" s="21"/>
      <c r="BJ544" s="21"/>
    </row>
    <row r="545" spans="29:62" ht="15" customHeight="1">
      <c r="AC545" s="21"/>
      <c r="AD545" s="21"/>
      <c r="AE545" s="21"/>
      <c r="AF545" s="21"/>
      <c r="AG545" s="21"/>
      <c r="AH545" s="21"/>
      <c r="AI545" s="21"/>
      <c r="AJ545" s="21"/>
      <c r="AK545" s="21"/>
      <c r="AL545" s="21"/>
      <c r="AM545" s="21"/>
      <c r="AN545" s="21"/>
      <c r="AO545" s="21"/>
      <c r="AP545" s="21"/>
      <c r="AQ545" s="21"/>
      <c r="AR545" s="21"/>
      <c r="AS545" s="21"/>
      <c r="AT545" s="21"/>
      <c r="AU545" s="21"/>
      <c r="AV545" s="21"/>
      <c r="AW545" s="21"/>
      <c r="AX545" s="21"/>
      <c r="AY545" s="21"/>
      <c r="AZ545" s="21"/>
      <c r="BA545" s="21"/>
      <c r="BB545" s="21"/>
      <c r="BC545" s="21"/>
      <c r="BD545" s="21"/>
      <c r="BE545" s="21"/>
      <c r="BF545" s="21"/>
      <c r="BG545" s="21"/>
      <c r="BH545" s="21"/>
      <c r="BI545" s="21"/>
      <c r="BJ545" s="21"/>
    </row>
    <row r="546" spans="29:62" ht="15" customHeight="1">
      <c r="AC546" s="21"/>
      <c r="AD546" s="21"/>
      <c r="AE546" s="21"/>
      <c r="AF546" s="21"/>
      <c r="AG546" s="21"/>
      <c r="AH546" s="21"/>
      <c r="AI546" s="21"/>
      <c r="AJ546" s="21"/>
      <c r="AK546" s="21"/>
      <c r="AL546" s="21"/>
      <c r="AM546" s="21"/>
      <c r="AN546" s="21"/>
      <c r="AO546" s="21"/>
      <c r="AP546" s="21"/>
      <c r="AQ546" s="21"/>
      <c r="AR546" s="21"/>
      <c r="AS546" s="21"/>
      <c r="AT546" s="21"/>
      <c r="AU546" s="21"/>
      <c r="AV546" s="21"/>
      <c r="AW546" s="21"/>
      <c r="AX546" s="21"/>
      <c r="AY546" s="21"/>
      <c r="AZ546" s="21"/>
      <c r="BA546" s="21"/>
      <c r="BB546" s="21"/>
      <c r="BC546" s="21"/>
      <c r="BD546" s="21"/>
      <c r="BE546" s="21"/>
      <c r="BF546" s="21"/>
      <c r="BG546" s="21"/>
      <c r="BH546" s="21"/>
      <c r="BI546" s="21"/>
      <c r="BJ546" s="21"/>
    </row>
    <row r="547" spans="29:62" ht="15" customHeight="1">
      <c r="AC547" s="21"/>
      <c r="AD547" s="21"/>
      <c r="AE547" s="21"/>
      <c r="AF547" s="21"/>
      <c r="AG547" s="21"/>
      <c r="AH547" s="21"/>
      <c r="AI547" s="21"/>
      <c r="AJ547" s="21"/>
      <c r="AK547" s="21"/>
      <c r="AL547" s="21"/>
      <c r="AM547" s="21"/>
      <c r="AN547" s="21"/>
      <c r="AO547" s="21"/>
      <c r="AP547" s="21"/>
      <c r="AQ547" s="21"/>
      <c r="AR547" s="21"/>
      <c r="AS547" s="21"/>
      <c r="AT547" s="21"/>
      <c r="AU547" s="21"/>
      <c r="AV547" s="21"/>
      <c r="AW547" s="21"/>
      <c r="AX547" s="21"/>
      <c r="AY547" s="21"/>
      <c r="AZ547" s="21"/>
      <c r="BA547" s="21"/>
      <c r="BB547" s="21"/>
      <c r="BC547" s="21"/>
      <c r="BD547" s="21"/>
      <c r="BE547" s="21"/>
      <c r="BF547" s="21"/>
      <c r="BG547" s="21"/>
      <c r="BH547" s="21"/>
      <c r="BI547" s="21"/>
      <c r="BJ547" s="21"/>
    </row>
    <row r="548" spans="29:62" ht="15" customHeight="1">
      <c r="AC548" s="21"/>
      <c r="AD548" s="21"/>
      <c r="AE548" s="21"/>
      <c r="AF548" s="21"/>
      <c r="AG548" s="21"/>
      <c r="AH548" s="21"/>
      <c r="AI548" s="21"/>
      <c r="AJ548" s="21"/>
      <c r="AK548" s="21"/>
      <c r="AL548" s="21"/>
      <c r="AM548" s="21"/>
      <c r="AN548" s="21"/>
      <c r="AO548" s="21"/>
      <c r="AP548" s="21"/>
      <c r="AQ548" s="21"/>
      <c r="AR548" s="21"/>
      <c r="AS548" s="21"/>
      <c r="AT548" s="21"/>
      <c r="AU548" s="21"/>
      <c r="AV548" s="21"/>
      <c r="AW548" s="21"/>
      <c r="AX548" s="21"/>
      <c r="AY548" s="21"/>
      <c r="AZ548" s="21"/>
      <c r="BA548" s="21"/>
      <c r="BB548" s="21"/>
      <c r="BC548" s="21"/>
      <c r="BD548" s="21"/>
      <c r="BE548" s="21"/>
      <c r="BF548" s="21"/>
      <c r="BG548" s="21"/>
      <c r="BH548" s="21"/>
      <c r="BI548" s="21"/>
      <c r="BJ548" s="21"/>
    </row>
    <row r="549" spans="29:62" ht="15" customHeight="1">
      <c r="AC549" s="21"/>
      <c r="AD549" s="21"/>
      <c r="AE549" s="21"/>
      <c r="AF549" s="21"/>
      <c r="AG549" s="21"/>
      <c r="AH549" s="21"/>
      <c r="AI549" s="21"/>
      <c r="AJ549" s="21"/>
      <c r="AK549" s="21"/>
      <c r="AL549" s="21"/>
      <c r="AM549" s="21"/>
      <c r="AN549" s="21"/>
      <c r="AO549" s="21"/>
      <c r="AP549" s="21"/>
      <c r="AQ549" s="21"/>
      <c r="AR549" s="21"/>
      <c r="AS549" s="21"/>
      <c r="AT549" s="21"/>
      <c r="AU549" s="21"/>
      <c r="AV549" s="21"/>
      <c r="AW549" s="21"/>
      <c r="AX549" s="21"/>
      <c r="AY549" s="21"/>
      <c r="AZ549" s="21"/>
      <c r="BA549" s="21"/>
      <c r="BB549" s="21"/>
      <c r="BC549" s="21"/>
      <c r="BD549" s="21"/>
      <c r="BE549" s="21"/>
      <c r="BF549" s="21"/>
      <c r="BG549" s="21"/>
      <c r="BH549" s="21"/>
      <c r="BI549" s="21"/>
      <c r="BJ549" s="21"/>
    </row>
    <row r="550" spans="29:62" ht="15" customHeight="1">
      <c r="AC550" s="21"/>
      <c r="AD550" s="21"/>
      <c r="AE550" s="21"/>
      <c r="AF550" s="21"/>
      <c r="AG550" s="21"/>
      <c r="AH550" s="21"/>
      <c r="AI550" s="21"/>
      <c r="AJ550" s="21"/>
      <c r="AK550" s="21"/>
      <c r="AL550" s="21"/>
      <c r="AM550" s="21"/>
      <c r="AN550" s="21"/>
      <c r="AO550" s="21"/>
      <c r="AP550" s="21"/>
      <c r="AQ550" s="21"/>
      <c r="AR550" s="21"/>
      <c r="AS550" s="21"/>
      <c r="AT550" s="21"/>
      <c r="AU550" s="21"/>
      <c r="AV550" s="21"/>
      <c r="AW550" s="21"/>
      <c r="AX550" s="21"/>
      <c r="AY550" s="21"/>
      <c r="AZ550" s="21"/>
      <c r="BA550" s="21"/>
      <c r="BB550" s="21"/>
      <c r="BC550" s="21"/>
      <c r="BD550" s="21"/>
      <c r="BE550" s="21"/>
      <c r="BF550" s="21"/>
      <c r="BG550" s="21"/>
      <c r="BH550" s="21"/>
      <c r="BI550" s="21"/>
      <c r="BJ550" s="21"/>
    </row>
    <row r="551" spans="29:62" ht="15" customHeight="1">
      <c r="AC551" s="21"/>
      <c r="AD551" s="21"/>
      <c r="AE551" s="21"/>
      <c r="AF551" s="21"/>
      <c r="AG551" s="21"/>
      <c r="AH551" s="21"/>
      <c r="AI551" s="21"/>
      <c r="AJ551" s="21"/>
      <c r="AK551" s="21"/>
      <c r="AL551" s="21"/>
      <c r="AM551" s="21"/>
      <c r="AN551" s="21"/>
      <c r="AO551" s="21"/>
      <c r="AP551" s="21"/>
      <c r="AQ551" s="21"/>
      <c r="AR551" s="21"/>
      <c r="AS551" s="21"/>
      <c r="AT551" s="21"/>
      <c r="AU551" s="21"/>
      <c r="AV551" s="21"/>
      <c r="AW551" s="21"/>
      <c r="AX551" s="21"/>
      <c r="AY551" s="21"/>
      <c r="AZ551" s="21"/>
      <c r="BA551" s="21"/>
      <c r="BB551" s="21"/>
      <c r="BC551" s="21"/>
      <c r="BD551" s="21"/>
      <c r="BE551" s="21"/>
      <c r="BF551" s="21"/>
      <c r="BG551" s="21"/>
      <c r="BH551" s="21"/>
      <c r="BI551" s="21"/>
      <c r="BJ551" s="21"/>
    </row>
    <row r="552" spans="29:62" ht="15" customHeight="1">
      <c r="AC552" s="21"/>
      <c r="AD552" s="21"/>
      <c r="AE552" s="21"/>
      <c r="AF552" s="21"/>
      <c r="AG552" s="21"/>
      <c r="AH552" s="21"/>
      <c r="AI552" s="21"/>
      <c r="AJ552" s="21"/>
      <c r="AK552" s="21"/>
      <c r="AL552" s="21"/>
      <c r="AM552" s="21"/>
      <c r="AN552" s="21"/>
      <c r="AO552" s="21"/>
      <c r="AP552" s="21"/>
      <c r="AQ552" s="21"/>
      <c r="AR552" s="21"/>
      <c r="AS552" s="21"/>
      <c r="AT552" s="21"/>
      <c r="AU552" s="21"/>
      <c r="AV552" s="21"/>
      <c r="AW552" s="21"/>
      <c r="AX552" s="21"/>
      <c r="AY552" s="21"/>
      <c r="AZ552" s="21"/>
      <c r="BA552" s="21"/>
      <c r="BB552" s="21"/>
      <c r="BC552" s="21"/>
      <c r="BD552" s="21"/>
      <c r="BE552" s="21"/>
      <c r="BF552" s="21"/>
      <c r="BG552" s="21"/>
      <c r="BH552" s="21"/>
      <c r="BI552" s="21"/>
      <c r="BJ552" s="21"/>
    </row>
    <row r="553" spans="29:62" ht="15" customHeight="1">
      <c r="AC553" s="21"/>
      <c r="AD553" s="21"/>
      <c r="AE553" s="21"/>
      <c r="AF553" s="21"/>
      <c r="AG553" s="21"/>
      <c r="AH553" s="21"/>
      <c r="AI553" s="21"/>
      <c r="AJ553" s="21"/>
      <c r="AK553" s="21"/>
      <c r="AL553" s="21"/>
      <c r="AM553" s="21"/>
      <c r="AN553" s="21"/>
      <c r="AO553" s="21"/>
      <c r="AP553" s="21"/>
      <c r="AQ553" s="21"/>
      <c r="AR553" s="21"/>
      <c r="AS553" s="21"/>
      <c r="AT553" s="21"/>
      <c r="AU553" s="21"/>
      <c r="AV553" s="21"/>
      <c r="AW553" s="21"/>
      <c r="AX553" s="21"/>
      <c r="AY553" s="21"/>
      <c r="AZ553" s="21"/>
      <c r="BA553" s="21"/>
      <c r="BB553" s="21"/>
      <c r="BC553" s="21"/>
      <c r="BD553" s="21"/>
      <c r="BE553" s="21"/>
      <c r="BF553" s="21"/>
      <c r="BG553" s="21"/>
      <c r="BH553" s="21"/>
      <c r="BI553" s="21"/>
      <c r="BJ553" s="21"/>
    </row>
    <row r="554" spans="29:62" ht="15" customHeight="1">
      <c r="AC554" s="21"/>
      <c r="AD554" s="21"/>
      <c r="AE554" s="21"/>
      <c r="AF554" s="21"/>
      <c r="AG554" s="21"/>
      <c r="AH554" s="21"/>
      <c r="AI554" s="21"/>
      <c r="AJ554" s="21"/>
      <c r="AK554" s="21"/>
      <c r="AL554" s="21"/>
      <c r="AM554" s="21"/>
      <c r="AN554" s="21"/>
      <c r="AO554" s="21"/>
      <c r="AP554" s="21"/>
      <c r="AQ554" s="21"/>
      <c r="AR554" s="21"/>
      <c r="AS554" s="21"/>
      <c r="AT554" s="21"/>
      <c r="AU554" s="21"/>
      <c r="AV554" s="21"/>
      <c r="AW554" s="21"/>
      <c r="AX554" s="21"/>
      <c r="AY554" s="21"/>
      <c r="AZ554" s="21"/>
      <c r="BA554" s="21"/>
      <c r="BB554" s="21"/>
      <c r="BC554" s="21"/>
      <c r="BD554" s="21"/>
      <c r="BE554" s="21"/>
      <c r="BF554" s="21"/>
      <c r="BG554" s="21"/>
      <c r="BH554" s="21"/>
      <c r="BI554" s="21"/>
      <c r="BJ554" s="21"/>
    </row>
    <row r="555" spans="29:62" ht="15" customHeight="1">
      <c r="AC555" s="21"/>
      <c r="AD555" s="21"/>
      <c r="AE555" s="21"/>
      <c r="AF555" s="21"/>
      <c r="AG555" s="21"/>
      <c r="AH555" s="21"/>
      <c r="AI555" s="21"/>
      <c r="AJ555" s="21"/>
      <c r="AK555" s="21"/>
      <c r="AL555" s="21"/>
      <c r="AM555" s="21"/>
      <c r="AN555" s="21"/>
      <c r="AO555" s="21"/>
      <c r="AP555" s="21"/>
      <c r="AQ555" s="21"/>
      <c r="AR555" s="21"/>
      <c r="AS555" s="21"/>
      <c r="AT555" s="21"/>
      <c r="AU555" s="21"/>
      <c r="AV555" s="21"/>
      <c r="AW555" s="21"/>
      <c r="AX555" s="21"/>
      <c r="AY555" s="21"/>
      <c r="AZ555" s="21"/>
      <c r="BA555" s="21"/>
      <c r="BB555" s="21"/>
      <c r="BC555" s="21"/>
      <c r="BD555" s="21"/>
      <c r="BE555" s="21"/>
      <c r="BF555" s="21"/>
      <c r="BG555" s="21"/>
      <c r="BH555" s="21"/>
      <c r="BI555" s="21"/>
      <c r="BJ555" s="21"/>
    </row>
    <row r="556" spans="29:62" ht="15" customHeight="1">
      <c r="AC556" s="21"/>
      <c r="AD556" s="21"/>
      <c r="AE556" s="21"/>
      <c r="AF556" s="21"/>
      <c r="AG556" s="21"/>
      <c r="AH556" s="21"/>
      <c r="AI556" s="21"/>
      <c r="AJ556" s="21"/>
      <c r="AK556" s="21"/>
      <c r="AL556" s="21"/>
      <c r="AM556" s="21"/>
      <c r="AN556" s="21"/>
      <c r="AO556" s="21"/>
      <c r="AP556" s="21"/>
      <c r="AQ556" s="21"/>
      <c r="AR556" s="21"/>
      <c r="AS556" s="21"/>
      <c r="AT556" s="21"/>
      <c r="AU556" s="21"/>
      <c r="AV556" s="21"/>
      <c r="AW556" s="21"/>
      <c r="AX556" s="21"/>
      <c r="AY556" s="21"/>
      <c r="AZ556" s="21"/>
      <c r="BA556" s="21"/>
      <c r="BB556" s="21"/>
      <c r="BC556" s="21"/>
      <c r="BD556" s="21"/>
      <c r="BE556" s="21"/>
      <c r="BF556" s="21"/>
      <c r="BG556" s="21"/>
      <c r="BH556" s="21"/>
      <c r="BI556" s="21"/>
      <c r="BJ556" s="21"/>
    </row>
    <row r="557" spans="29:62" ht="15" customHeight="1">
      <c r="AC557" s="21"/>
      <c r="AD557" s="21"/>
      <c r="AE557" s="21"/>
      <c r="AF557" s="21"/>
      <c r="AG557" s="21"/>
      <c r="AH557" s="21"/>
      <c r="AI557" s="21"/>
      <c r="AJ557" s="21"/>
      <c r="AK557" s="21"/>
      <c r="AL557" s="21"/>
      <c r="AM557" s="21"/>
      <c r="AN557" s="21"/>
      <c r="AO557" s="21"/>
      <c r="AP557" s="21"/>
      <c r="AQ557" s="21"/>
      <c r="AR557" s="21"/>
      <c r="AS557" s="21"/>
      <c r="AT557" s="21"/>
      <c r="AU557" s="21"/>
      <c r="AV557" s="21"/>
      <c r="AW557" s="21"/>
      <c r="AX557" s="21"/>
      <c r="AY557" s="21"/>
      <c r="AZ557" s="21"/>
      <c r="BA557" s="21"/>
      <c r="BB557" s="21"/>
      <c r="BC557" s="21"/>
      <c r="BD557" s="21"/>
      <c r="BE557" s="21"/>
      <c r="BF557" s="21"/>
      <c r="BG557" s="21"/>
      <c r="BH557" s="21"/>
      <c r="BI557" s="21"/>
      <c r="BJ557" s="21"/>
    </row>
    <row r="558" spans="29:62" ht="15" customHeight="1">
      <c r="AC558" s="21"/>
      <c r="AD558" s="21"/>
      <c r="AE558" s="21"/>
      <c r="AF558" s="21"/>
      <c r="AG558" s="21"/>
      <c r="AH558" s="21"/>
      <c r="AI558" s="21"/>
      <c r="AJ558" s="21"/>
      <c r="AK558" s="21"/>
      <c r="AL558" s="21"/>
      <c r="AM558" s="21"/>
      <c r="AN558" s="21"/>
      <c r="AO558" s="21"/>
      <c r="AP558" s="21"/>
      <c r="AQ558" s="21"/>
      <c r="AR558" s="21"/>
      <c r="AS558" s="21"/>
      <c r="AT558" s="21"/>
      <c r="AU558" s="21"/>
      <c r="AV558" s="21"/>
      <c r="AW558" s="21"/>
      <c r="AX558" s="21"/>
      <c r="AY558" s="21"/>
      <c r="AZ558" s="21"/>
      <c r="BA558" s="21"/>
      <c r="BB558" s="21"/>
      <c r="BC558" s="21"/>
      <c r="BD558" s="21"/>
      <c r="BE558" s="21"/>
      <c r="BF558" s="21"/>
      <c r="BG558" s="21"/>
      <c r="BH558" s="21"/>
      <c r="BI558" s="21"/>
      <c r="BJ558" s="21"/>
    </row>
    <row r="559" spans="29:62" ht="15" customHeight="1">
      <c r="AC559" s="21"/>
      <c r="AD559" s="21"/>
      <c r="AE559" s="21"/>
      <c r="AF559" s="21"/>
      <c r="AG559" s="21"/>
      <c r="AH559" s="21"/>
      <c r="AI559" s="21"/>
      <c r="AJ559" s="21"/>
      <c r="AK559" s="21"/>
      <c r="AL559" s="21"/>
      <c r="AM559" s="21"/>
      <c r="AN559" s="21"/>
      <c r="AO559" s="21"/>
      <c r="AP559" s="21"/>
      <c r="AQ559" s="21"/>
      <c r="AR559" s="21"/>
      <c r="AS559" s="21"/>
      <c r="AT559" s="21"/>
      <c r="AU559" s="21"/>
      <c r="AV559" s="21"/>
      <c r="AW559" s="21"/>
      <c r="AX559" s="21"/>
      <c r="AY559" s="21"/>
      <c r="AZ559" s="21"/>
      <c r="BA559" s="21"/>
      <c r="BB559" s="21"/>
      <c r="BC559" s="21"/>
      <c r="BD559" s="21"/>
      <c r="BE559" s="21"/>
      <c r="BF559" s="21"/>
      <c r="BG559" s="21"/>
      <c r="BH559" s="21"/>
      <c r="BI559" s="21"/>
      <c r="BJ559" s="21"/>
    </row>
    <row r="560" spans="29:62" ht="15" customHeight="1">
      <c r="AC560" s="21"/>
      <c r="AD560" s="21"/>
      <c r="AE560" s="21"/>
      <c r="AF560" s="21"/>
      <c r="AG560" s="21"/>
      <c r="AH560" s="21"/>
      <c r="AI560" s="21"/>
      <c r="AJ560" s="21"/>
      <c r="AK560" s="21"/>
      <c r="AL560" s="21"/>
      <c r="AM560" s="21"/>
      <c r="AN560" s="21"/>
      <c r="AO560" s="21"/>
      <c r="AP560" s="21"/>
      <c r="AQ560" s="21"/>
      <c r="AR560" s="21"/>
      <c r="AS560" s="21"/>
      <c r="AT560" s="21"/>
      <c r="AU560" s="21"/>
      <c r="AV560" s="21"/>
      <c r="AW560" s="21"/>
      <c r="AX560" s="21"/>
      <c r="AY560" s="21"/>
      <c r="AZ560" s="21"/>
      <c r="BA560" s="21"/>
      <c r="BB560" s="21"/>
      <c r="BC560" s="21"/>
      <c r="BD560" s="21"/>
      <c r="BE560" s="21"/>
      <c r="BF560" s="21"/>
      <c r="BG560" s="21"/>
      <c r="BH560" s="21"/>
      <c r="BI560" s="21"/>
      <c r="BJ560" s="21"/>
    </row>
    <row r="561" spans="29:62" ht="15" customHeight="1">
      <c r="AC561" s="21"/>
      <c r="AD561" s="21"/>
      <c r="AE561" s="21"/>
      <c r="AF561" s="21"/>
      <c r="AG561" s="21"/>
      <c r="AH561" s="21"/>
      <c r="AI561" s="21"/>
      <c r="AJ561" s="21"/>
      <c r="AK561" s="21"/>
      <c r="AL561" s="21"/>
      <c r="AM561" s="21"/>
      <c r="AN561" s="21"/>
      <c r="AO561" s="21"/>
      <c r="AP561" s="21"/>
      <c r="AQ561" s="21"/>
      <c r="AR561" s="21"/>
      <c r="AS561" s="21"/>
      <c r="AT561" s="21"/>
      <c r="AU561" s="21"/>
      <c r="AV561" s="21"/>
      <c r="AW561" s="21"/>
      <c r="AX561" s="21"/>
      <c r="AY561" s="21"/>
      <c r="AZ561" s="21"/>
      <c r="BA561" s="21"/>
      <c r="BB561" s="21"/>
      <c r="BC561" s="21"/>
      <c r="BD561" s="21"/>
      <c r="BE561" s="21"/>
      <c r="BF561" s="21"/>
      <c r="BG561" s="21"/>
      <c r="BH561" s="21"/>
      <c r="BI561" s="21"/>
      <c r="BJ561" s="21"/>
    </row>
    <row r="562" spans="29:62" ht="15" customHeight="1">
      <c r="AC562" s="21"/>
      <c r="AD562" s="21"/>
      <c r="AE562" s="21"/>
      <c r="AF562" s="21"/>
      <c r="AG562" s="21"/>
      <c r="AH562" s="21"/>
      <c r="AI562" s="21"/>
      <c r="AJ562" s="21"/>
      <c r="AK562" s="21"/>
      <c r="AL562" s="21"/>
      <c r="AM562" s="21"/>
      <c r="AN562" s="21"/>
      <c r="AO562" s="21"/>
      <c r="AP562" s="21"/>
      <c r="AQ562" s="21"/>
      <c r="AR562" s="21"/>
      <c r="AS562" s="21"/>
      <c r="AT562" s="21"/>
      <c r="AU562" s="21"/>
      <c r="AV562" s="21"/>
      <c r="AW562" s="21"/>
      <c r="AX562" s="21"/>
      <c r="AY562" s="21"/>
      <c r="AZ562" s="21"/>
      <c r="BA562" s="21"/>
      <c r="BB562" s="21"/>
      <c r="BC562" s="21"/>
      <c r="BD562" s="21"/>
      <c r="BE562" s="21"/>
      <c r="BF562" s="21"/>
      <c r="BG562" s="21"/>
      <c r="BH562" s="21"/>
      <c r="BI562" s="21"/>
      <c r="BJ562" s="21"/>
    </row>
    <row r="563" spans="29:62" ht="15" customHeight="1">
      <c r="AC563" s="21"/>
      <c r="AD563" s="21"/>
      <c r="AE563" s="21"/>
      <c r="AF563" s="21"/>
      <c r="AG563" s="21"/>
      <c r="AH563" s="21"/>
      <c r="AI563" s="21"/>
      <c r="AJ563" s="21"/>
      <c r="AK563" s="21"/>
      <c r="AL563" s="21"/>
      <c r="AM563" s="21"/>
      <c r="AN563" s="21"/>
      <c r="AO563" s="21"/>
      <c r="AP563" s="21"/>
      <c r="AQ563" s="21"/>
      <c r="AR563" s="21"/>
      <c r="AS563" s="21"/>
      <c r="AT563" s="21"/>
      <c r="AU563" s="21"/>
      <c r="AV563" s="21"/>
      <c r="AW563" s="21"/>
      <c r="AX563" s="21"/>
      <c r="AY563" s="21"/>
      <c r="AZ563" s="21"/>
      <c r="BA563" s="21"/>
      <c r="BB563" s="21"/>
      <c r="BC563" s="21"/>
      <c r="BD563" s="21"/>
      <c r="BE563" s="21"/>
      <c r="BF563" s="21"/>
      <c r="BG563" s="21"/>
      <c r="BH563" s="21"/>
      <c r="BI563" s="21"/>
      <c r="BJ563" s="21"/>
    </row>
    <row r="564" spans="29:62" ht="15" customHeight="1">
      <c r="AC564" s="21"/>
      <c r="AD564" s="21"/>
      <c r="AE564" s="21"/>
      <c r="AF564" s="21"/>
      <c r="AG564" s="21"/>
      <c r="AH564" s="21"/>
      <c r="AI564" s="21"/>
      <c r="AJ564" s="21"/>
      <c r="AK564" s="21"/>
      <c r="AL564" s="21"/>
      <c r="AM564" s="21"/>
      <c r="AN564" s="21"/>
      <c r="AO564" s="21"/>
      <c r="AP564" s="21"/>
      <c r="AQ564" s="21"/>
      <c r="AR564" s="21"/>
      <c r="AS564" s="21"/>
      <c r="AT564" s="21"/>
      <c r="AU564" s="21"/>
      <c r="AV564" s="21"/>
      <c r="AW564" s="21"/>
      <c r="AX564" s="21"/>
      <c r="AY564" s="21"/>
      <c r="AZ564" s="21"/>
      <c r="BA564" s="21"/>
      <c r="BB564" s="21"/>
      <c r="BC564" s="21"/>
      <c r="BD564" s="21"/>
      <c r="BE564" s="21"/>
      <c r="BF564" s="21"/>
      <c r="BG564" s="21"/>
      <c r="BH564" s="21"/>
      <c r="BI564" s="21"/>
      <c r="BJ564" s="21"/>
    </row>
    <row r="565" spans="29:62" ht="15" customHeight="1">
      <c r="AC565" s="21"/>
      <c r="AD565" s="21"/>
      <c r="AE565" s="21"/>
      <c r="AF565" s="21"/>
      <c r="AG565" s="21"/>
      <c r="AH565" s="21"/>
      <c r="AI565" s="21"/>
      <c r="AJ565" s="21"/>
      <c r="AK565" s="21"/>
      <c r="AL565" s="21"/>
      <c r="AM565" s="21"/>
      <c r="AN565" s="21"/>
      <c r="AO565" s="21"/>
      <c r="AP565" s="21"/>
      <c r="AQ565" s="21"/>
      <c r="AR565" s="21"/>
      <c r="AS565" s="21"/>
      <c r="AT565" s="21"/>
      <c r="AU565" s="21"/>
      <c r="AV565" s="21"/>
      <c r="AW565" s="21"/>
      <c r="AX565" s="21"/>
      <c r="AY565" s="21"/>
      <c r="AZ565" s="21"/>
      <c r="BA565" s="21"/>
      <c r="BB565" s="21"/>
      <c r="BC565" s="21"/>
      <c r="BD565" s="21"/>
      <c r="BE565" s="21"/>
      <c r="BF565" s="21"/>
      <c r="BG565" s="21"/>
      <c r="BH565" s="21"/>
      <c r="BI565" s="21"/>
      <c r="BJ565" s="21"/>
    </row>
    <row r="566" spans="29:62" ht="15" customHeight="1">
      <c r="AC566" s="21"/>
      <c r="AD566" s="21"/>
      <c r="AE566" s="21"/>
      <c r="AF566" s="21"/>
      <c r="AG566" s="21"/>
      <c r="AH566" s="21"/>
      <c r="AI566" s="21"/>
      <c r="AJ566" s="21"/>
      <c r="AK566" s="21"/>
      <c r="AL566" s="21"/>
      <c r="AM566" s="21"/>
      <c r="AN566" s="21"/>
      <c r="AO566" s="21"/>
      <c r="AP566" s="21"/>
      <c r="AQ566" s="21"/>
      <c r="AR566" s="21"/>
      <c r="AS566" s="21"/>
      <c r="AT566" s="21"/>
      <c r="AU566" s="21"/>
      <c r="AV566" s="21"/>
      <c r="AW566" s="21"/>
      <c r="AX566" s="21"/>
      <c r="AY566" s="21"/>
      <c r="AZ566" s="21"/>
      <c r="BA566" s="21"/>
      <c r="BB566" s="21"/>
      <c r="BC566" s="21"/>
      <c r="BD566" s="21"/>
      <c r="BE566" s="21"/>
      <c r="BF566" s="21"/>
      <c r="BG566" s="21"/>
      <c r="BH566" s="21"/>
      <c r="BI566" s="21"/>
      <c r="BJ566" s="21"/>
    </row>
    <row r="567" spans="29:62" ht="15" customHeight="1">
      <c r="AC567" s="21"/>
      <c r="AD567" s="21"/>
      <c r="AE567" s="21"/>
      <c r="AF567" s="21"/>
      <c r="AG567" s="21"/>
      <c r="AH567" s="21"/>
      <c r="AI567" s="21"/>
      <c r="AJ567" s="21"/>
      <c r="AK567" s="21"/>
      <c r="AL567" s="21"/>
      <c r="AM567" s="21"/>
      <c r="AN567" s="21"/>
      <c r="AO567" s="21"/>
      <c r="AP567" s="21"/>
      <c r="AQ567" s="21"/>
      <c r="AR567" s="21"/>
      <c r="AS567" s="21"/>
      <c r="AT567" s="21"/>
      <c r="AU567" s="21"/>
      <c r="AV567" s="21"/>
      <c r="AW567" s="21"/>
      <c r="AX567" s="21"/>
      <c r="AY567" s="21"/>
      <c r="AZ567" s="21"/>
      <c r="BA567" s="21"/>
      <c r="BB567" s="21"/>
      <c r="BC567" s="21"/>
      <c r="BD567" s="21"/>
      <c r="BE567" s="21"/>
      <c r="BF567" s="21"/>
      <c r="BG567" s="21"/>
      <c r="BH567" s="21"/>
      <c r="BI567" s="21"/>
      <c r="BJ567" s="21"/>
    </row>
    <row r="568" spans="29:62" ht="15" customHeight="1">
      <c r="AC568" s="21"/>
      <c r="AD568" s="21"/>
      <c r="AE568" s="21"/>
      <c r="AF568" s="21"/>
      <c r="AG568" s="21"/>
      <c r="AH568" s="21"/>
      <c r="AI568" s="21"/>
      <c r="AJ568" s="21"/>
      <c r="AK568" s="21"/>
      <c r="AL568" s="21"/>
      <c r="AM568" s="21"/>
      <c r="AN568" s="21"/>
      <c r="AO568" s="21"/>
      <c r="AP568" s="21"/>
      <c r="AQ568" s="21"/>
      <c r="AR568" s="21"/>
      <c r="AS568" s="21"/>
      <c r="AT568" s="21"/>
      <c r="AU568" s="21"/>
      <c r="AV568" s="21"/>
      <c r="AW568" s="21"/>
      <c r="AX568" s="21"/>
      <c r="AY568" s="21"/>
      <c r="AZ568" s="21"/>
      <c r="BA568" s="21"/>
      <c r="BB568" s="21"/>
      <c r="BC568" s="21"/>
      <c r="BD568" s="21"/>
      <c r="BE568" s="21"/>
      <c r="BF568" s="21"/>
      <c r="BG568" s="21"/>
      <c r="BH568" s="21"/>
      <c r="BI568" s="21"/>
      <c r="BJ568" s="21"/>
    </row>
    <row r="569" spans="29:62" ht="15" customHeight="1">
      <c r="AC569" s="21"/>
      <c r="AD569" s="21"/>
      <c r="AE569" s="21"/>
      <c r="AF569" s="21"/>
      <c r="AG569" s="21"/>
      <c r="AH569" s="21"/>
      <c r="AI569" s="21"/>
      <c r="AJ569" s="21"/>
      <c r="AK569" s="21"/>
      <c r="AL569" s="21"/>
      <c r="AM569" s="21"/>
      <c r="AN569" s="21"/>
      <c r="AO569" s="21"/>
      <c r="AP569" s="21"/>
      <c r="AQ569" s="21"/>
      <c r="AR569" s="21"/>
      <c r="AS569" s="21"/>
      <c r="AT569" s="21"/>
      <c r="AU569" s="21"/>
      <c r="AV569" s="21"/>
      <c r="AW569" s="21"/>
      <c r="AX569" s="21"/>
      <c r="AY569" s="21"/>
      <c r="AZ569" s="21"/>
      <c r="BA569" s="21"/>
      <c r="BB569" s="21"/>
      <c r="BC569" s="21"/>
      <c r="BD569" s="21"/>
      <c r="BE569" s="21"/>
      <c r="BF569" s="21"/>
      <c r="BG569" s="21"/>
      <c r="BH569" s="21"/>
      <c r="BI569" s="21"/>
      <c r="BJ569" s="21"/>
    </row>
    <row r="570" spans="29:62" ht="15" customHeight="1">
      <c r="AC570" s="21"/>
      <c r="AD570" s="21"/>
      <c r="AE570" s="21"/>
      <c r="AF570" s="21"/>
      <c r="AG570" s="21"/>
      <c r="AH570" s="21"/>
      <c r="AI570" s="21"/>
      <c r="AJ570" s="21"/>
      <c r="AK570" s="21"/>
      <c r="AL570" s="21"/>
      <c r="AM570" s="21"/>
      <c r="AN570" s="21"/>
      <c r="AO570" s="21"/>
      <c r="AP570" s="21"/>
      <c r="AQ570" s="21"/>
      <c r="AR570" s="21"/>
      <c r="AS570" s="21"/>
      <c r="AT570" s="21"/>
      <c r="AU570" s="21"/>
      <c r="AV570" s="21"/>
      <c r="AW570" s="21"/>
      <c r="AX570" s="21"/>
      <c r="AY570" s="21"/>
      <c r="AZ570" s="21"/>
      <c r="BA570" s="21"/>
      <c r="BB570" s="21"/>
      <c r="BC570" s="21"/>
      <c r="BD570" s="21"/>
      <c r="BE570" s="21"/>
      <c r="BF570" s="21"/>
      <c r="BG570" s="21"/>
      <c r="BH570" s="21"/>
      <c r="BI570" s="21"/>
      <c r="BJ570" s="21"/>
    </row>
    <row r="571" spans="29:62" ht="15" customHeight="1">
      <c r="AC571" s="21"/>
      <c r="AD571" s="21"/>
      <c r="AE571" s="21"/>
      <c r="AF571" s="21"/>
      <c r="AG571" s="21"/>
      <c r="AH571" s="21"/>
      <c r="AI571" s="21"/>
      <c r="AJ571" s="21"/>
      <c r="AK571" s="21"/>
      <c r="AL571" s="21"/>
      <c r="AM571" s="21"/>
      <c r="AN571" s="21"/>
      <c r="AO571" s="21"/>
      <c r="AP571" s="21"/>
      <c r="AQ571" s="21"/>
      <c r="AR571" s="21"/>
      <c r="AS571" s="21"/>
      <c r="AT571" s="21"/>
      <c r="AU571" s="21"/>
      <c r="AV571" s="21"/>
      <c r="AW571" s="21"/>
      <c r="AX571" s="21"/>
      <c r="AY571" s="21"/>
      <c r="AZ571" s="21"/>
      <c r="BA571" s="21"/>
      <c r="BB571" s="21"/>
      <c r="BC571" s="21"/>
      <c r="BD571" s="21"/>
      <c r="BE571" s="21"/>
      <c r="BF571" s="21"/>
      <c r="BG571" s="21"/>
      <c r="BH571" s="21"/>
      <c r="BI571" s="21"/>
      <c r="BJ571" s="21"/>
    </row>
    <row r="572" spans="29:62" ht="15" customHeight="1">
      <c r="AC572" s="21"/>
      <c r="AD572" s="21"/>
      <c r="AE572" s="21"/>
      <c r="AF572" s="21"/>
      <c r="AG572" s="21"/>
      <c r="AH572" s="21"/>
      <c r="AI572" s="21"/>
      <c r="AJ572" s="21"/>
      <c r="AK572" s="21"/>
      <c r="AL572" s="21"/>
      <c r="AM572" s="21"/>
      <c r="AN572" s="21"/>
      <c r="AO572" s="21"/>
      <c r="AP572" s="21"/>
      <c r="AQ572" s="21"/>
      <c r="AR572" s="21"/>
      <c r="AS572" s="21"/>
      <c r="AT572" s="21"/>
      <c r="AU572" s="21"/>
      <c r="AV572" s="21"/>
      <c r="AW572" s="21"/>
      <c r="AX572" s="21"/>
      <c r="AY572" s="21"/>
      <c r="AZ572" s="21"/>
      <c r="BA572" s="21"/>
      <c r="BB572" s="21"/>
      <c r="BC572" s="21"/>
      <c r="BD572" s="21"/>
      <c r="BE572" s="21"/>
      <c r="BF572" s="21"/>
      <c r="BG572" s="21"/>
      <c r="BH572" s="21"/>
      <c r="BI572" s="21"/>
      <c r="BJ572" s="21"/>
    </row>
    <row r="573" spans="29:62" ht="15" customHeight="1">
      <c r="AC573" s="21"/>
      <c r="AD573" s="21"/>
      <c r="AE573" s="21"/>
      <c r="AF573" s="21"/>
      <c r="AG573" s="21"/>
      <c r="AH573" s="21"/>
      <c r="AI573" s="21"/>
      <c r="AJ573" s="21"/>
      <c r="AK573" s="21"/>
      <c r="AL573" s="21"/>
      <c r="AM573" s="21"/>
      <c r="AN573" s="21"/>
      <c r="AO573" s="21"/>
      <c r="AP573" s="21"/>
      <c r="AQ573" s="21"/>
      <c r="AR573" s="21"/>
      <c r="AS573" s="21"/>
      <c r="AT573" s="21"/>
      <c r="AU573" s="21"/>
      <c r="AV573" s="21"/>
      <c r="AW573" s="21"/>
      <c r="AX573" s="21"/>
      <c r="AY573" s="21"/>
      <c r="AZ573" s="21"/>
      <c r="BA573" s="21"/>
      <c r="BB573" s="21"/>
      <c r="BC573" s="21"/>
      <c r="BD573" s="21"/>
      <c r="BE573" s="21"/>
      <c r="BF573" s="21"/>
      <c r="BG573" s="21"/>
      <c r="BH573" s="21"/>
      <c r="BI573" s="21"/>
      <c r="BJ573" s="21"/>
    </row>
    <row r="574" spans="29:62" ht="15" customHeight="1">
      <c r="AC574" s="21"/>
      <c r="AD574" s="21"/>
      <c r="AE574" s="21"/>
      <c r="AF574" s="21"/>
      <c r="AG574" s="21"/>
      <c r="AH574" s="21"/>
      <c r="AI574" s="21"/>
      <c r="AJ574" s="21"/>
      <c r="AK574" s="21"/>
      <c r="AL574" s="21"/>
      <c r="AM574" s="21"/>
      <c r="AN574" s="21"/>
      <c r="AO574" s="21"/>
      <c r="AP574" s="21"/>
      <c r="AQ574" s="21"/>
      <c r="AR574" s="21"/>
      <c r="AS574" s="21"/>
      <c r="AT574" s="21"/>
      <c r="AU574" s="21"/>
      <c r="AV574" s="21"/>
      <c r="AW574" s="21"/>
      <c r="AX574" s="21"/>
      <c r="AY574" s="21"/>
      <c r="AZ574" s="21"/>
      <c r="BA574" s="21"/>
      <c r="BB574" s="21"/>
      <c r="BC574" s="21"/>
      <c r="BD574" s="21"/>
      <c r="BE574" s="21"/>
      <c r="BF574" s="21"/>
      <c r="BG574" s="21"/>
      <c r="BH574" s="21"/>
      <c r="BI574" s="21"/>
      <c r="BJ574" s="21"/>
    </row>
    <row r="575" spans="29:62" ht="15" customHeight="1">
      <c r="AC575" s="21"/>
      <c r="AD575" s="21"/>
      <c r="AE575" s="21"/>
      <c r="AF575" s="21"/>
      <c r="AG575" s="21"/>
      <c r="AH575" s="21"/>
      <c r="AI575" s="21"/>
      <c r="AJ575" s="21"/>
      <c r="AK575" s="21"/>
      <c r="AL575" s="21"/>
      <c r="AM575" s="21"/>
      <c r="AN575" s="21"/>
      <c r="AO575" s="21"/>
      <c r="AP575" s="21"/>
      <c r="AQ575" s="21"/>
      <c r="AR575" s="21"/>
      <c r="AS575" s="21"/>
      <c r="AT575" s="21"/>
      <c r="AU575" s="21"/>
      <c r="AV575" s="21"/>
      <c r="AW575" s="21"/>
      <c r="AX575" s="21"/>
      <c r="AY575" s="21"/>
      <c r="AZ575" s="21"/>
      <c r="BA575" s="21"/>
      <c r="BB575" s="21"/>
      <c r="BC575" s="21"/>
      <c r="BD575" s="21"/>
      <c r="BE575" s="21"/>
      <c r="BF575" s="21"/>
      <c r="BG575" s="21"/>
      <c r="BH575" s="21"/>
      <c r="BI575" s="21"/>
      <c r="BJ575" s="21"/>
    </row>
    <row r="576" spans="29:62" ht="15" customHeight="1">
      <c r="AC576" s="21"/>
      <c r="AD576" s="21"/>
      <c r="AE576" s="21"/>
      <c r="AF576" s="21"/>
      <c r="AG576" s="21"/>
      <c r="AH576" s="21"/>
      <c r="AI576" s="21"/>
      <c r="AJ576" s="21"/>
      <c r="AK576" s="21"/>
      <c r="AL576" s="21"/>
      <c r="AM576" s="21"/>
      <c r="AN576" s="21"/>
      <c r="AO576" s="21"/>
      <c r="AP576" s="21"/>
      <c r="AQ576" s="21"/>
      <c r="AR576" s="21"/>
      <c r="AS576" s="21"/>
      <c r="AT576" s="21"/>
      <c r="AU576" s="21"/>
      <c r="AV576" s="21"/>
      <c r="AW576" s="21"/>
      <c r="AX576" s="21"/>
      <c r="AY576" s="21"/>
      <c r="AZ576" s="21"/>
      <c r="BA576" s="21"/>
      <c r="BB576" s="21"/>
      <c r="BC576" s="21"/>
      <c r="BD576" s="21"/>
      <c r="BE576" s="21"/>
      <c r="BF576" s="21"/>
      <c r="BG576" s="21"/>
      <c r="BH576" s="21"/>
      <c r="BI576" s="21"/>
      <c r="BJ576" s="21"/>
    </row>
    <row r="577" spans="29:62" ht="15" customHeight="1">
      <c r="AC577" s="21"/>
      <c r="AD577" s="21"/>
      <c r="AE577" s="21"/>
      <c r="AF577" s="21"/>
      <c r="AG577" s="21"/>
      <c r="AH577" s="21"/>
      <c r="AI577" s="21"/>
      <c r="AJ577" s="21"/>
      <c r="AK577" s="21"/>
      <c r="AL577" s="21"/>
      <c r="AM577" s="21"/>
      <c r="AN577" s="21"/>
      <c r="AO577" s="21"/>
      <c r="AP577" s="21"/>
      <c r="AQ577" s="21"/>
      <c r="AR577" s="21"/>
      <c r="AS577" s="21"/>
      <c r="AT577" s="21"/>
      <c r="AU577" s="21"/>
      <c r="AV577" s="21"/>
      <c r="AW577" s="21"/>
      <c r="AX577" s="21"/>
      <c r="AY577" s="21"/>
      <c r="AZ577" s="21"/>
      <c r="BA577" s="21"/>
      <c r="BB577" s="21"/>
      <c r="BC577" s="21"/>
      <c r="BD577" s="21"/>
      <c r="BE577" s="21"/>
      <c r="BF577" s="21"/>
      <c r="BG577" s="21"/>
      <c r="BH577" s="21"/>
      <c r="BI577" s="21"/>
      <c r="BJ577" s="21"/>
    </row>
    <row r="578" spans="29:62" ht="15" customHeight="1">
      <c r="AC578" s="21"/>
      <c r="AD578" s="21"/>
      <c r="AE578" s="21"/>
      <c r="AF578" s="21"/>
      <c r="AG578" s="21"/>
      <c r="AH578" s="21"/>
      <c r="AI578" s="21"/>
      <c r="AJ578" s="21"/>
      <c r="AK578" s="21"/>
      <c r="AL578" s="21"/>
      <c r="AM578" s="21"/>
      <c r="AN578" s="21"/>
      <c r="AO578" s="21"/>
      <c r="AP578" s="21"/>
      <c r="AQ578" s="21"/>
      <c r="AR578" s="21"/>
      <c r="AS578" s="21"/>
      <c r="AT578" s="21"/>
      <c r="AU578" s="21"/>
      <c r="AV578" s="21"/>
      <c r="AW578" s="21"/>
      <c r="AX578" s="21"/>
      <c r="AY578" s="21"/>
      <c r="AZ578" s="21"/>
      <c r="BA578" s="21"/>
      <c r="BB578" s="21"/>
      <c r="BC578" s="21"/>
      <c r="BD578" s="21"/>
      <c r="BE578" s="21"/>
      <c r="BF578" s="21"/>
      <c r="BG578" s="21"/>
      <c r="BH578" s="21"/>
      <c r="BI578" s="21"/>
      <c r="BJ578" s="21"/>
    </row>
    <row r="579" spans="29:62" ht="15" customHeight="1">
      <c r="AC579" s="21"/>
      <c r="AD579" s="21"/>
      <c r="AE579" s="21"/>
      <c r="AF579" s="21"/>
      <c r="AG579" s="21"/>
      <c r="AH579" s="21"/>
      <c r="AI579" s="21"/>
      <c r="AJ579" s="21"/>
      <c r="AK579" s="21"/>
      <c r="AL579" s="21"/>
      <c r="AM579" s="21"/>
      <c r="AN579" s="21"/>
      <c r="AO579" s="21"/>
      <c r="AP579" s="21"/>
      <c r="AQ579" s="21"/>
      <c r="AR579" s="21"/>
      <c r="AS579" s="21"/>
      <c r="AT579" s="21"/>
      <c r="AU579" s="21"/>
      <c r="AV579" s="21"/>
      <c r="AW579" s="21"/>
      <c r="AX579" s="21"/>
      <c r="AY579" s="21"/>
      <c r="AZ579" s="21"/>
      <c r="BA579" s="21"/>
      <c r="BB579" s="21"/>
      <c r="BC579" s="21"/>
      <c r="BD579" s="21"/>
      <c r="BE579" s="21"/>
      <c r="BF579" s="21"/>
      <c r="BG579" s="21"/>
      <c r="BH579" s="21"/>
      <c r="BI579" s="21"/>
      <c r="BJ579" s="21"/>
    </row>
    <row r="580" spans="29:62" ht="15" customHeight="1">
      <c r="AC580" s="21"/>
      <c r="AD580" s="21"/>
      <c r="AE580" s="21"/>
      <c r="AF580" s="21"/>
      <c r="AG580" s="21"/>
      <c r="AH580" s="21"/>
      <c r="AI580" s="21"/>
      <c r="AJ580" s="21"/>
      <c r="AK580" s="21"/>
      <c r="AL580" s="21"/>
      <c r="AM580" s="21"/>
      <c r="AN580" s="21"/>
      <c r="AO580" s="21"/>
      <c r="AP580" s="21"/>
      <c r="AQ580" s="21"/>
      <c r="AR580" s="21"/>
      <c r="AS580" s="21"/>
      <c r="AT580" s="21"/>
      <c r="AU580" s="21"/>
      <c r="AV580" s="21"/>
      <c r="AW580" s="21"/>
      <c r="AX580" s="21"/>
      <c r="AY580" s="21"/>
      <c r="AZ580" s="21"/>
      <c r="BA580" s="21"/>
      <c r="BB580" s="21"/>
      <c r="BC580" s="21"/>
      <c r="BD580" s="21"/>
      <c r="BE580" s="21"/>
      <c r="BF580" s="21"/>
      <c r="BG580" s="21"/>
      <c r="BH580" s="21"/>
      <c r="BI580" s="21"/>
      <c r="BJ580" s="21"/>
    </row>
    <row r="581" spans="29:62" ht="15" customHeight="1">
      <c r="AC581" s="21"/>
      <c r="AD581" s="21"/>
      <c r="AE581" s="21"/>
      <c r="AF581" s="21"/>
      <c r="AG581" s="21"/>
      <c r="AH581" s="21"/>
      <c r="AI581" s="21"/>
      <c r="AJ581" s="21"/>
      <c r="AK581" s="21"/>
      <c r="AL581" s="21"/>
      <c r="AM581" s="21"/>
      <c r="AN581" s="21"/>
      <c r="AO581" s="21"/>
      <c r="AP581" s="21"/>
      <c r="AQ581" s="21"/>
      <c r="AR581" s="21"/>
      <c r="AS581" s="21"/>
      <c r="AT581" s="21"/>
      <c r="AU581" s="21"/>
      <c r="AV581" s="21"/>
      <c r="AW581" s="21"/>
      <c r="AX581" s="21"/>
      <c r="AY581" s="21"/>
      <c r="AZ581" s="21"/>
      <c r="BA581" s="21"/>
      <c r="BB581" s="21"/>
      <c r="BC581" s="21"/>
      <c r="BD581" s="21"/>
      <c r="BE581" s="21"/>
      <c r="BF581" s="21"/>
      <c r="BG581" s="21"/>
      <c r="BH581" s="21"/>
      <c r="BI581" s="21"/>
      <c r="BJ581" s="21"/>
    </row>
    <row r="582" spans="29:62" ht="15" customHeight="1">
      <c r="AC582" s="21"/>
      <c r="AD582" s="21"/>
      <c r="AE582" s="21"/>
      <c r="AF582" s="21"/>
      <c r="AG582" s="21"/>
      <c r="AH582" s="21"/>
      <c r="AI582" s="21"/>
      <c r="AJ582" s="21"/>
      <c r="AK582" s="21"/>
      <c r="AL582" s="21"/>
      <c r="AM582" s="21"/>
      <c r="AN582" s="21"/>
      <c r="AO582" s="21"/>
      <c r="AP582" s="21"/>
      <c r="AQ582" s="21"/>
      <c r="AR582" s="21"/>
      <c r="AS582" s="21"/>
      <c r="AT582" s="21"/>
      <c r="AU582" s="21"/>
      <c r="AV582" s="21"/>
      <c r="AW582" s="21"/>
      <c r="AX582" s="21"/>
      <c r="AY582" s="21"/>
      <c r="AZ582" s="21"/>
      <c r="BA582" s="21"/>
      <c r="BB582" s="21"/>
      <c r="BC582" s="21"/>
      <c r="BD582" s="21"/>
      <c r="BE582" s="21"/>
      <c r="BF582" s="21"/>
      <c r="BG582" s="21"/>
      <c r="BH582" s="21"/>
      <c r="BI582" s="21"/>
      <c r="BJ582" s="21"/>
    </row>
    <row r="583" spans="29:62" ht="15" customHeight="1">
      <c r="AC583" s="21"/>
      <c r="AD583" s="21"/>
      <c r="AE583" s="21"/>
      <c r="AF583" s="21"/>
      <c r="AG583" s="21"/>
      <c r="AH583" s="21"/>
      <c r="AI583" s="21"/>
      <c r="AJ583" s="21"/>
      <c r="AK583" s="21"/>
      <c r="AL583" s="21"/>
      <c r="AM583" s="21"/>
      <c r="AN583" s="21"/>
      <c r="AO583" s="21"/>
      <c r="AP583" s="21"/>
      <c r="AQ583" s="21"/>
      <c r="AR583" s="21"/>
      <c r="AS583" s="21"/>
      <c r="AT583" s="21"/>
      <c r="AU583" s="21"/>
      <c r="AV583" s="21"/>
      <c r="AW583" s="21"/>
      <c r="AX583" s="21"/>
      <c r="AY583" s="21"/>
      <c r="AZ583" s="21"/>
      <c r="BA583" s="21"/>
      <c r="BB583" s="21"/>
      <c r="BC583" s="21"/>
      <c r="BD583" s="21"/>
      <c r="BE583" s="21"/>
      <c r="BF583" s="21"/>
      <c r="BG583" s="21"/>
      <c r="BH583" s="21"/>
      <c r="BI583" s="21"/>
      <c r="BJ583" s="21"/>
    </row>
    <row r="584" spans="29:62" ht="15" customHeight="1">
      <c r="AC584" s="21"/>
      <c r="AD584" s="21"/>
      <c r="AE584" s="21"/>
      <c r="AF584" s="21"/>
      <c r="AG584" s="21"/>
      <c r="AH584" s="21"/>
      <c r="AI584" s="21"/>
      <c r="AJ584" s="21"/>
      <c r="AK584" s="21"/>
      <c r="AL584" s="21"/>
      <c r="AM584" s="21"/>
      <c r="AN584" s="21"/>
      <c r="AO584" s="21"/>
      <c r="AP584" s="21"/>
      <c r="AQ584" s="21"/>
      <c r="AR584" s="21"/>
      <c r="AS584" s="21"/>
      <c r="AT584" s="21"/>
      <c r="AU584" s="21"/>
      <c r="AV584" s="21"/>
      <c r="AW584" s="21"/>
      <c r="AX584" s="21"/>
      <c r="AY584" s="21"/>
      <c r="AZ584" s="21"/>
      <c r="BA584" s="21"/>
      <c r="BB584" s="21"/>
      <c r="BC584" s="21"/>
      <c r="BD584" s="21"/>
      <c r="BE584" s="21"/>
      <c r="BF584" s="21"/>
      <c r="BG584" s="21"/>
      <c r="BH584" s="21"/>
      <c r="BI584" s="21"/>
      <c r="BJ584" s="21"/>
    </row>
    <row r="585" spans="29:62" ht="15" customHeight="1">
      <c r="AC585" s="21"/>
      <c r="AD585" s="21"/>
      <c r="AE585" s="21"/>
      <c r="AF585" s="21"/>
      <c r="AG585" s="21"/>
      <c r="AH585" s="21"/>
      <c r="AI585" s="21"/>
      <c r="AJ585" s="21"/>
      <c r="AK585" s="21"/>
      <c r="AL585" s="21"/>
      <c r="AM585" s="21"/>
      <c r="AN585" s="21"/>
      <c r="AO585" s="21"/>
      <c r="AP585" s="21"/>
      <c r="AQ585" s="21"/>
      <c r="AR585" s="21"/>
      <c r="AS585" s="21"/>
      <c r="AT585" s="21"/>
      <c r="AU585" s="21"/>
      <c r="AV585" s="21"/>
      <c r="AW585" s="21"/>
      <c r="AX585" s="21"/>
      <c r="AY585" s="21"/>
      <c r="AZ585" s="21"/>
      <c r="BA585" s="21"/>
      <c r="BB585" s="21"/>
      <c r="BC585" s="21"/>
      <c r="BD585" s="21"/>
      <c r="BE585" s="21"/>
      <c r="BF585" s="21"/>
      <c r="BG585" s="21"/>
      <c r="BH585" s="21"/>
      <c r="BI585" s="21"/>
      <c r="BJ585" s="21"/>
    </row>
    <row r="586" spans="29:62" ht="15" customHeight="1">
      <c r="AC586" s="21"/>
      <c r="AD586" s="21"/>
      <c r="AE586" s="21"/>
      <c r="AF586" s="21"/>
      <c r="AG586" s="21"/>
      <c r="AH586" s="21"/>
      <c r="AI586" s="21"/>
      <c r="AJ586" s="21"/>
      <c r="AK586" s="21"/>
      <c r="AL586" s="21"/>
      <c r="AM586" s="21"/>
      <c r="AN586" s="21"/>
      <c r="AO586" s="21"/>
      <c r="AP586" s="21"/>
      <c r="AQ586" s="21"/>
      <c r="AR586" s="21"/>
      <c r="AS586" s="21"/>
      <c r="AT586" s="21"/>
      <c r="AU586" s="21"/>
      <c r="AV586" s="21"/>
      <c r="AW586" s="21"/>
      <c r="AX586" s="21"/>
      <c r="AY586" s="21"/>
      <c r="AZ586" s="21"/>
      <c r="BA586" s="21"/>
      <c r="BB586" s="21"/>
      <c r="BC586" s="21"/>
      <c r="BD586" s="21"/>
      <c r="BE586" s="21"/>
      <c r="BF586" s="21"/>
      <c r="BG586" s="21"/>
      <c r="BH586" s="21"/>
      <c r="BI586" s="21"/>
      <c r="BJ586" s="21"/>
    </row>
    <row r="587" spans="29:62" ht="15" customHeight="1">
      <c r="AC587" s="21"/>
      <c r="AD587" s="21"/>
      <c r="AE587" s="21"/>
      <c r="AF587" s="21"/>
      <c r="AG587" s="21"/>
      <c r="AH587" s="21"/>
      <c r="AI587" s="21"/>
      <c r="AJ587" s="21"/>
      <c r="AK587" s="21"/>
      <c r="AL587" s="21"/>
      <c r="AM587" s="21"/>
      <c r="AN587" s="21"/>
      <c r="AO587" s="21"/>
      <c r="AP587" s="21"/>
      <c r="AQ587" s="21"/>
      <c r="AR587" s="21"/>
      <c r="AS587" s="21"/>
      <c r="AT587" s="21"/>
      <c r="AU587" s="21"/>
      <c r="AV587" s="21"/>
      <c r="AW587" s="21"/>
      <c r="AX587" s="21"/>
      <c r="AY587" s="21"/>
      <c r="AZ587" s="21"/>
      <c r="BA587" s="21"/>
      <c r="BB587" s="21"/>
      <c r="BC587" s="21"/>
      <c r="BD587" s="21"/>
      <c r="BE587" s="21"/>
      <c r="BF587" s="21"/>
      <c r="BG587" s="21"/>
      <c r="BH587" s="21"/>
      <c r="BI587" s="21"/>
      <c r="BJ587" s="21"/>
    </row>
    <row r="588" spans="29:62" ht="15" customHeight="1">
      <c r="AC588" s="21"/>
      <c r="AD588" s="21"/>
      <c r="AE588" s="21"/>
      <c r="AF588" s="21"/>
      <c r="AG588" s="21"/>
      <c r="AH588" s="21"/>
      <c r="AI588" s="21"/>
      <c r="AJ588" s="21"/>
      <c r="AK588" s="21"/>
      <c r="AL588" s="21"/>
      <c r="AM588" s="21"/>
      <c r="AN588" s="21"/>
      <c r="AO588" s="21"/>
      <c r="AP588" s="21"/>
      <c r="AQ588" s="21"/>
      <c r="AR588" s="21"/>
      <c r="AS588" s="21"/>
      <c r="AT588" s="21"/>
      <c r="AU588" s="21"/>
      <c r="AV588" s="21"/>
      <c r="AW588" s="21"/>
      <c r="AX588" s="21"/>
      <c r="AY588" s="21"/>
      <c r="AZ588" s="21"/>
      <c r="BA588" s="21"/>
      <c r="BB588" s="21"/>
      <c r="BC588" s="21"/>
      <c r="BD588" s="21"/>
      <c r="BE588" s="21"/>
      <c r="BF588" s="21"/>
      <c r="BG588" s="21"/>
      <c r="BH588" s="21"/>
      <c r="BI588" s="21"/>
      <c r="BJ588" s="21"/>
    </row>
    <row r="589" spans="29:62" ht="15" customHeight="1">
      <c r="AC589" s="21"/>
      <c r="AD589" s="21"/>
      <c r="AE589" s="21"/>
      <c r="AF589" s="21"/>
      <c r="AG589" s="21"/>
      <c r="AH589" s="21"/>
      <c r="AI589" s="21"/>
      <c r="AJ589" s="21"/>
      <c r="AK589" s="21"/>
      <c r="AL589" s="21"/>
      <c r="AM589" s="21"/>
      <c r="AN589" s="21"/>
      <c r="AO589" s="21"/>
      <c r="AP589" s="21"/>
      <c r="AQ589" s="21"/>
      <c r="AR589" s="21"/>
      <c r="AS589" s="21"/>
      <c r="AT589" s="21"/>
      <c r="AU589" s="21"/>
      <c r="AV589" s="21"/>
      <c r="AW589" s="21"/>
      <c r="AX589" s="21"/>
      <c r="AY589" s="21"/>
      <c r="AZ589" s="21"/>
      <c r="BA589" s="21"/>
      <c r="BB589" s="21"/>
      <c r="BC589" s="21"/>
      <c r="BD589" s="21"/>
      <c r="BE589" s="21"/>
      <c r="BF589" s="21"/>
      <c r="BG589" s="21"/>
      <c r="BH589" s="21"/>
      <c r="BI589" s="21"/>
      <c r="BJ589" s="21"/>
    </row>
    <row r="590" spans="29:62" ht="15" customHeight="1">
      <c r="AC590" s="21"/>
      <c r="AD590" s="21"/>
      <c r="AE590" s="21"/>
      <c r="AF590" s="21"/>
      <c r="AG590" s="21"/>
      <c r="AH590" s="21"/>
      <c r="AI590" s="21"/>
      <c r="AJ590" s="21"/>
      <c r="AK590" s="21"/>
      <c r="AL590" s="21"/>
      <c r="AM590" s="21"/>
      <c r="AN590" s="21"/>
      <c r="AO590" s="21"/>
      <c r="AP590" s="21"/>
      <c r="AQ590" s="21"/>
      <c r="AR590" s="21"/>
      <c r="AS590" s="21"/>
      <c r="AT590" s="21"/>
      <c r="AU590" s="21"/>
      <c r="AV590" s="21"/>
      <c r="AW590" s="21"/>
      <c r="AX590" s="21"/>
      <c r="AY590" s="21"/>
      <c r="AZ590" s="21"/>
      <c r="BA590" s="21"/>
      <c r="BB590" s="21"/>
      <c r="BC590" s="21"/>
      <c r="BD590" s="21"/>
      <c r="BE590" s="21"/>
      <c r="BF590" s="21"/>
      <c r="BG590" s="21"/>
      <c r="BH590" s="21"/>
      <c r="BI590" s="21"/>
      <c r="BJ590" s="21"/>
    </row>
    <row r="591" spans="29:62" ht="15" customHeight="1">
      <c r="AC591" s="21"/>
      <c r="AD591" s="21"/>
      <c r="AE591" s="21"/>
      <c r="AF591" s="21"/>
      <c r="AG591" s="21"/>
      <c r="AH591" s="21"/>
      <c r="AI591" s="21"/>
      <c r="AJ591" s="21"/>
      <c r="AK591" s="21"/>
      <c r="AL591" s="21"/>
      <c r="AM591" s="21"/>
      <c r="AN591" s="21"/>
      <c r="AO591" s="21"/>
      <c r="AP591" s="21"/>
      <c r="AQ591" s="21"/>
      <c r="AR591" s="21"/>
      <c r="AS591" s="21"/>
      <c r="AT591" s="21"/>
      <c r="AU591" s="21"/>
      <c r="AV591" s="21"/>
      <c r="AW591" s="21"/>
      <c r="AX591" s="21"/>
      <c r="AY591" s="21"/>
      <c r="AZ591" s="21"/>
      <c r="BA591" s="21"/>
      <c r="BB591" s="21"/>
      <c r="BC591" s="21"/>
      <c r="BD591" s="21"/>
      <c r="BE591" s="21"/>
      <c r="BF591" s="21"/>
      <c r="BG591" s="21"/>
      <c r="BH591" s="21"/>
      <c r="BI591" s="21"/>
      <c r="BJ591" s="21"/>
    </row>
    <row r="592" spans="29:62" ht="15" customHeight="1">
      <c r="AC592" s="21"/>
      <c r="AD592" s="21"/>
      <c r="AE592" s="21"/>
      <c r="AF592" s="21"/>
      <c r="AG592" s="21"/>
      <c r="AH592" s="21"/>
      <c r="AI592" s="21"/>
      <c r="AJ592" s="21"/>
      <c r="AK592" s="21"/>
      <c r="AL592" s="21"/>
      <c r="AM592" s="21"/>
      <c r="AN592" s="21"/>
      <c r="AO592" s="21"/>
      <c r="AP592" s="21"/>
      <c r="AQ592" s="21"/>
      <c r="AR592" s="21"/>
      <c r="AS592" s="21"/>
      <c r="AT592" s="21"/>
      <c r="AU592" s="21"/>
      <c r="AV592" s="21"/>
      <c r="AW592" s="21"/>
      <c r="AX592" s="21"/>
      <c r="AY592" s="21"/>
      <c r="AZ592" s="21"/>
      <c r="BA592" s="21"/>
      <c r="BB592" s="21"/>
      <c r="BC592" s="21"/>
      <c r="BD592" s="21"/>
      <c r="BE592" s="21"/>
      <c r="BF592" s="21"/>
      <c r="BG592" s="21"/>
      <c r="BH592" s="21"/>
      <c r="BI592" s="21"/>
      <c r="BJ592" s="21"/>
    </row>
    <row r="593" spans="29:62" ht="15" customHeight="1">
      <c r="AC593" s="21"/>
      <c r="AD593" s="21"/>
      <c r="AE593" s="21"/>
      <c r="AF593" s="21"/>
      <c r="AG593" s="21"/>
      <c r="AH593" s="21"/>
      <c r="AI593" s="21"/>
      <c r="AJ593" s="21"/>
      <c r="AK593" s="21"/>
      <c r="AL593" s="21"/>
      <c r="AM593" s="21"/>
      <c r="AN593" s="21"/>
      <c r="AO593" s="21"/>
      <c r="AP593" s="21"/>
      <c r="AQ593" s="21"/>
      <c r="AR593" s="21"/>
      <c r="AS593" s="21"/>
      <c r="AT593" s="21"/>
      <c r="AU593" s="21"/>
      <c r="AV593" s="21"/>
      <c r="AW593" s="21"/>
      <c r="AX593" s="21"/>
      <c r="AY593" s="21"/>
      <c r="AZ593" s="21"/>
      <c r="BA593" s="21"/>
      <c r="BB593" s="21"/>
      <c r="BC593" s="21"/>
      <c r="BD593" s="21"/>
      <c r="BE593" s="21"/>
      <c r="BF593" s="21"/>
      <c r="BG593" s="21"/>
      <c r="BH593" s="21"/>
      <c r="BI593" s="21"/>
      <c r="BJ593" s="21"/>
    </row>
    <row r="594" spans="29:62" ht="15" customHeight="1">
      <c r="AC594" s="21"/>
      <c r="AD594" s="21"/>
      <c r="AE594" s="21"/>
      <c r="AF594" s="21"/>
      <c r="AG594" s="21"/>
      <c r="AH594" s="21"/>
      <c r="AI594" s="21"/>
      <c r="AJ594" s="21"/>
      <c r="AK594" s="21"/>
      <c r="AL594" s="21"/>
      <c r="AM594" s="21"/>
      <c r="AN594" s="21"/>
      <c r="AO594" s="21"/>
      <c r="AP594" s="21"/>
      <c r="AQ594" s="21"/>
      <c r="AR594" s="21"/>
      <c r="AS594" s="21"/>
      <c r="AT594" s="21"/>
      <c r="AU594" s="21"/>
      <c r="AV594" s="21"/>
      <c r="AW594" s="21"/>
      <c r="AX594" s="21"/>
      <c r="AY594" s="21"/>
      <c r="AZ594" s="21"/>
      <c r="BA594" s="21"/>
      <c r="BB594" s="21"/>
      <c r="BC594" s="21"/>
      <c r="BD594" s="21"/>
      <c r="BE594" s="21"/>
      <c r="BF594" s="21"/>
      <c r="BG594" s="21"/>
      <c r="BH594" s="21"/>
      <c r="BI594" s="21"/>
      <c r="BJ594" s="21"/>
    </row>
    <row r="595" spans="29:62" ht="15" customHeight="1">
      <c r="AC595" s="21"/>
      <c r="AD595" s="21"/>
      <c r="AE595" s="21"/>
      <c r="AF595" s="21"/>
      <c r="AG595" s="21"/>
      <c r="AH595" s="21"/>
      <c r="AI595" s="21"/>
      <c r="AJ595" s="21"/>
      <c r="AK595" s="21"/>
      <c r="AL595" s="21"/>
      <c r="AM595" s="21"/>
      <c r="AN595" s="21"/>
      <c r="AO595" s="21"/>
      <c r="AP595" s="21"/>
      <c r="AQ595" s="21"/>
      <c r="AR595" s="21"/>
      <c r="AS595" s="21"/>
      <c r="AT595" s="21"/>
      <c r="AU595" s="21"/>
      <c r="AV595" s="21"/>
      <c r="AW595" s="21"/>
      <c r="AX595" s="21"/>
      <c r="AY595" s="21"/>
      <c r="AZ595" s="21"/>
      <c r="BA595" s="21"/>
      <c r="BB595" s="21"/>
      <c r="BC595" s="21"/>
      <c r="BD595" s="21"/>
      <c r="BE595" s="21"/>
      <c r="BF595" s="21"/>
      <c r="BG595" s="21"/>
      <c r="BH595" s="21"/>
      <c r="BI595" s="21"/>
      <c r="BJ595" s="21"/>
    </row>
    <row r="596" spans="29:62" ht="15" customHeight="1">
      <c r="AC596" s="21"/>
      <c r="AD596" s="21"/>
      <c r="AE596" s="21"/>
      <c r="AF596" s="21"/>
      <c r="AG596" s="21"/>
      <c r="AH596" s="21"/>
      <c r="AI596" s="21"/>
      <c r="AJ596" s="21"/>
      <c r="AK596" s="21"/>
      <c r="AL596" s="21"/>
      <c r="AM596" s="21"/>
      <c r="AN596" s="21"/>
      <c r="AO596" s="21"/>
      <c r="AP596" s="21"/>
      <c r="AQ596" s="21"/>
      <c r="AR596" s="21"/>
      <c r="AS596" s="21"/>
      <c r="AT596" s="21"/>
      <c r="AU596" s="21"/>
      <c r="AV596" s="21"/>
      <c r="AW596" s="21"/>
      <c r="AX596" s="21"/>
      <c r="AY596" s="21"/>
      <c r="AZ596" s="21"/>
      <c r="BA596" s="21"/>
      <c r="BB596" s="21"/>
      <c r="BC596" s="21"/>
      <c r="BD596" s="21"/>
      <c r="BE596" s="21"/>
      <c r="BF596" s="21"/>
      <c r="BG596" s="21"/>
      <c r="BH596" s="21"/>
      <c r="BI596" s="21"/>
      <c r="BJ596" s="21"/>
    </row>
    <row r="597" spans="29:62" ht="15" customHeight="1">
      <c r="AC597" s="21"/>
      <c r="AD597" s="21"/>
      <c r="AE597" s="21"/>
      <c r="AF597" s="21"/>
      <c r="AG597" s="21"/>
      <c r="AH597" s="21"/>
      <c r="AI597" s="21"/>
      <c r="AJ597" s="21"/>
      <c r="AK597" s="21"/>
      <c r="AL597" s="21"/>
      <c r="AM597" s="21"/>
      <c r="AN597" s="21"/>
      <c r="AO597" s="21"/>
      <c r="AP597" s="21"/>
      <c r="AQ597" s="21"/>
      <c r="AR597" s="21"/>
      <c r="AS597" s="21"/>
      <c r="AT597" s="21"/>
      <c r="AU597" s="21"/>
      <c r="AV597" s="21"/>
      <c r="AW597" s="21"/>
      <c r="AX597" s="21"/>
      <c r="AY597" s="21"/>
      <c r="AZ597" s="21"/>
      <c r="BA597" s="21"/>
      <c r="BB597" s="21"/>
      <c r="BC597" s="21"/>
      <c r="BD597" s="21"/>
      <c r="BE597" s="21"/>
      <c r="BF597" s="21"/>
      <c r="BG597" s="21"/>
      <c r="BH597" s="21"/>
      <c r="BI597" s="21"/>
      <c r="BJ597" s="21"/>
    </row>
    <row r="598" spans="29:62" ht="15" customHeight="1">
      <c r="AC598" s="21"/>
      <c r="AD598" s="21"/>
      <c r="AE598" s="21"/>
      <c r="AF598" s="21"/>
      <c r="AG598" s="21"/>
      <c r="AH598" s="21"/>
      <c r="AI598" s="21"/>
      <c r="AJ598" s="21"/>
      <c r="AK598" s="21"/>
      <c r="AL598" s="21"/>
      <c r="AM598" s="21"/>
      <c r="AN598" s="21"/>
      <c r="AO598" s="21"/>
      <c r="AP598" s="21"/>
      <c r="AQ598" s="21"/>
      <c r="AR598" s="21"/>
      <c r="AS598" s="21"/>
      <c r="AT598" s="21"/>
      <c r="AU598" s="21"/>
      <c r="AV598" s="21"/>
      <c r="AW598" s="21"/>
      <c r="AX598" s="21"/>
      <c r="AY598" s="21"/>
      <c r="AZ598" s="21"/>
      <c r="BA598" s="21"/>
      <c r="BB598" s="21"/>
      <c r="BC598" s="21"/>
      <c r="BD598" s="21"/>
      <c r="BE598" s="21"/>
      <c r="BF598" s="21"/>
      <c r="BG598" s="21"/>
      <c r="BH598" s="21"/>
      <c r="BI598" s="21"/>
      <c r="BJ598" s="21"/>
    </row>
    <row r="599" spans="29:62" ht="15" customHeight="1">
      <c r="AC599" s="21"/>
      <c r="AD599" s="21"/>
      <c r="AE599" s="21"/>
      <c r="AF599" s="21"/>
      <c r="AG599" s="21"/>
      <c r="AH599" s="21"/>
      <c r="AI599" s="21"/>
      <c r="AJ599" s="21"/>
      <c r="AK599" s="21"/>
      <c r="AL599" s="21"/>
      <c r="AM599" s="21"/>
      <c r="AN599" s="21"/>
      <c r="AO599" s="21"/>
      <c r="AP599" s="21"/>
      <c r="AQ599" s="21"/>
      <c r="AR599" s="21"/>
      <c r="AS599" s="21"/>
      <c r="AT599" s="21"/>
      <c r="AU599" s="21"/>
      <c r="AV599" s="21"/>
      <c r="AW599" s="21"/>
      <c r="AX599" s="21"/>
      <c r="AY599" s="21"/>
      <c r="AZ599" s="21"/>
      <c r="BA599" s="21"/>
      <c r="BB599" s="21"/>
      <c r="BC599" s="21"/>
      <c r="BD599" s="21"/>
      <c r="BE599" s="21"/>
      <c r="BF599" s="21"/>
      <c r="BG599" s="21"/>
      <c r="BH599" s="21"/>
      <c r="BI599" s="21"/>
      <c r="BJ599" s="21"/>
    </row>
    <row r="600" spans="29:62" ht="15" customHeight="1">
      <c r="AC600" s="21"/>
      <c r="AD600" s="21"/>
      <c r="AE600" s="21"/>
      <c r="AF600" s="21"/>
      <c r="AG600" s="21"/>
      <c r="AH600" s="21"/>
      <c r="AI600" s="21"/>
      <c r="AJ600" s="21"/>
      <c r="AK600" s="21"/>
      <c r="AL600" s="21"/>
      <c r="AM600" s="21"/>
      <c r="AN600" s="21"/>
      <c r="AO600" s="21"/>
      <c r="AP600" s="21"/>
      <c r="AQ600" s="21"/>
      <c r="AR600" s="21"/>
      <c r="AS600" s="21"/>
      <c r="AT600" s="21"/>
      <c r="AU600" s="21"/>
      <c r="AV600" s="21"/>
      <c r="AW600" s="21"/>
      <c r="AX600" s="21"/>
      <c r="AY600" s="21"/>
      <c r="AZ600" s="21"/>
      <c r="BA600" s="21"/>
      <c r="BB600" s="21"/>
      <c r="BC600" s="21"/>
      <c r="BD600" s="21"/>
      <c r="BE600" s="21"/>
      <c r="BF600" s="21"/>
      <c r="BG600" s="21"/>
      <c r="BH600" s="21"/>
      <c r="BI600" s="21"/>
      <c r="BJ600" s="21"/>
    </row>
    <row r="601" spans="29:62" ht="15" customHeight="1">
      <c r="AC601" s="21"/>
      <c r="AD601" s="21"/>
      <c r="AE601" s="21"/>
      <c r="AF601" s="21"/>
      <c r="AG601" s="21"/>
      <c r="AH601" s="21"/>
      <c r="AI601" s="21"/>
      <c r="AJ601" s="21"/>
      <c r="AK601" s="21"/>
      <c r="AL601" s="21"/>
      <c r="AM601" s="21"/>
      <c r="AN601" s="21"/>
      <c r="AO601" s="21"/>
      <c r="AP601" s="21"/>
      <c r="AQ601" s="21"/>
      <c r="AR601" s="21"/>
      <c r="AS601" s="21"/>
      <c r="AT601" s="21"/>
      <c r="AU601" s="21"/>
      <c r="AV601" s="21"/>
      <c r="AW601" s="21"/>
      <c r="AX601" s="21"/>
      <c r="AY601" s="21"/>
      <c r="AZ601" s="21"/>
      <c r="BA601" s="21"/>
      <c r="BB601" s="21"/>
      <c r="BC601" s="21"/>
      <c r="BD601" s="21"/>
      <c r="BE601" s="21"/>
      <c r="BF601" s="21"/>
      <c r="BG601" s="21"/>
      <c r="BH601" s="21"/>
      <c r="BI601" s="21"/>
      <c r="BJ601" s="21"/>
    </row>
    <row r="602" spans="29:62" ht="15" customHeight="1">
      <c r="AC602" s="21"/>
      <c r="AD602" s="21"/>
      <c r="AE602" s="21"/>
      <c r="AF602" s="21"/>
      <c r="AG602" s="21"/>
      <c r="AH602" s="21"/>
      <c r="AI602" s="21"/>
      <c r="AJ602" s="21"/>
      <c r="AK602" s="21"/>
      <c r="AL602" s="21"/>
      <c r="AM602" s="21"/>
      <c r="AN602" s="21"/>
      <c r="AO602" s="21"/>
      <c r="AP602" s="21"/>
      <c r="AQ602" s="21"/>
      <c r="AR602" s="21"/>
      <c r="AS602" s="21"/>
      <c r="AT602" s="21"/>
      <c r="AU602" s="21"/>
      <c r="AV602" s="21"/>
      <c r="AW602" s="21"/>
      <c r="AX602" s="21"/>
      <c r="AY602" s="21"/>
      <c r="AZ602" s="21"/>
      <c r="BA602" s="21"/>
      <c r="BB602" s="21"/>
      <c r="BC602" s="21"/>
      <c r="BD602" s="21"/>
      <c r="BE602" s="21"/>
      <c r="BF602" s="21"/>
      <c r="BG602" s="21"/>
      <c r="BH602" s="21"/>
      <c r="BI602" s="21"/>
      <c r="BJ602" s="21"/>
    </row>
    <row r="603" spans="29:62" ht="15" customHeight="1">
      <c r="AC603" s="21"/>
      <c r="AD603" s="21"/>
      <c r="AE603" s="21"/>
      <c r="AF603" s="21"/>
      <c r="AG603" s="21"/>
      <c r="AH603" s="21"/>
      <c r="AI603" s="21"/>
      <c r="AJ603" s="21"/>
      <c r="AK603" s="21"/>
      <c r="AL603" s="21"/>
      <c r="AM603" s="21"/>
      <c r="AN603" s="21"/>
      <c r="AO603" s="21"/>
      <c r="AP603" s="21"/>
      <c r="AQ603" s="21"/>
      <c r="AR603" s="21"/>
      <c r="AS603" s="21"/>
      <c r="AT603" s="21"/>
      <c r="AU603" s="21"/>
      <c r="AV603" s="21"/>
      <c r="AW603" s="21"/>
      <c r="AX603" s="21"/>
      <c r="AY603" s="21"/>
      <c r="AZ603" s="21"/>
      <c r="BA603" s="21"/>
      <c r="BB603" s="21"/>
      <c r="BC603" s="21"/>
      <c r="BD603" s="21"/>
      <c r="BE603" s="21"/>
      <c r="BF603" s="21"/>
      <c r="BG603" s="21"/>
      <c r="BH603" s="21"/>
      <c r="BI603" s="21"/>
      <c r="BJ603" s="21"/>
    </row>
    <row r="604" spans="29:62" ht="15" customHeight="1">
      <c r="AC604" s="21"/>
      <c r="AD604" s="21"/>
      <c r="AE604" s="21"/>
      <c r="AF604" s="21"/>
      <c r="AG604" s="21"/>
      <c r="AH604" s="21"/>
      <c r="AI604" s="21"/>
      <c r="AJ604" s="21"/>
      <c r="AK604" s="21"/>
      <c r="AL604" s="21"/>
      <c r="AM604" s="21"/>
      <c r="AN604" s="21"/>
      <c r="AO604" s="21"/>
      <c r="AP604" s="21"/>
      <c r="AQ604" s="21"/>
      <c r="AR604" s="21"/>
      <c r="AS604" s="21"/>
      <c r="AT604" s="21"/>
      <c r="AU604" s="21"/>
      <c r="AV604" s="21"/>
      <c r="AW604" s="21"/>
      <c r="AX604" s="21"/>
      <c r="AY604" s="21"/>
      <c r="AZ604" s="21"/>
      <c r="BA604" s="21"/>
      <c r="BB604" s="21"/>
      <c r="BC604" s="21"/>
      <c r="BD604" s="21"/>
      <c r="BE604" s="21"/>
      <c r="BF604" s="21"/>
      <c r="BG604" s="21"/>
      <c r="BH604" s="21"/>
      <c r="BI604" s="21"/>
      <c r="BJ604" s="21"/>
    </row>
    <row r="605" spans="29:62" ht="15" customHeight="1">
      <c r="AC605" s="21"/>
      <c r="AD605" s="21"/>
      <c r="AE605" s="21"/>
      <c r="AF605" s="21"/>
      <c r="AG605" s="21"/>
      <c r="AH605" s="21"/>
      <c r="AI605" s="21"/>
      <c r="AJ605" s="21"/>
      <c r="AK605" s="21"/>
      <c r="AL605" s="21"/>
      <c r="AM605" s="21"/>
      <c r="AN605" s="21"/>
      <c r="AO605" s="21"/>
      <c r="AP605" s="21"/>
      <c r="AQ605" s="21"/>
      <c r="AR605" s="21"/>
      <c r="AS605" s="21"/>
      <c r="AT605" s="21"/>
      <c r="AU605" s="21"/>
      <c r="AV605" s="21"/>
      <c r="AW605" s="21"/>
      <c r="AX605" s="21"/>
      <c r="AY605" s="21"/>
      <c r="AZ605" s="21"/>
      <c r="BA605" s="21"/>
      <c r="BB605" s="21"/>
      <c r="BC605" s="21"/>
      <c r="BD605" s="21"/>
      <c r="BE605" s="21"/>
      <c r="BF605" s="21"/>
      <c r="BG605" s="21"/>
      <c r="BH605" s="21"/>
      <c r="BI605" s="21"/>
      <c r="BJ605" s="21"/>
    </row>
    <row r="606" spans="29:62" ht="15" customHeight="1">
      <c r="AC606" s="21"/>
      <c r="AD606" s="21"/>
      <c r="AE606" s="21"/>
      <c r="AF606" s="21"/>
      <c r="AG606" s="21"/>
      <c r="AH606" s="21"/>
      <c r="AI606" s="21"/>
      <c r="AJ606" s="21"/>
      <c r="AK606" s="21"/>
      <c r="AL606" s="21"/>
      <c r="AM606" s="21"/>
      <c r="AN606" s="21"/>
      <c r="AO606" s="21"/>
      <c r="AP606" s="21"/>
      <c r="AQ606" s="21"/>
      <c r="AR606" s="21"/>
      <c r="AS606" s="21"/>
      <c r="AT606" s="21"/>
      <c r="AU606" s="21"/>
      <c r="AV606" s="21"/>
      <c r="AW606" s="21"/>
      <c r="AX606" s="21"/>
      <c r="AY606" s="21"/>
      <c r="AZ606" s="21"/>
      <c r="BA606" s="21"/>
      <c r="BB606" s="21"/>
      <c r="BC606" s="21"/>
      <c r="BD606" s="21"/>
      <c r="BE606" s="21"/>
      <c r="BF606" s="21"/>
      <c r="BG606" s="21"/>
      <c r="BH606" s="21"/>
      <c r="BI606" s="21"/>
      <c r="BJ606" s="21"/>
    </row>
    <row r="607" spans="29:62" ht="15" customHeight="1">
      <c r="AC607" s="21"/>
      <c r="AD607" s="21"/>
      <c r="AE607" s="21"/>
      <c r="AF607" s="21"/>
      <c r="AG607" s="21"/>
      <c r="AH607" s="21"/>
      <c r="AI607" s="21"/>
      <c r="AJ607" s="21"/>
      <c r="AK607" s="21"/>
      <c r="AL607" s="21"/>
      <c r="AM607" s="21"/>
      <c r="AN607" s="21"/>
      <c r="AO607" s="21"/>
      <c r="AP607" s="21"/>
      <c r="AQ607" s="21"/>
      <c r="AR607" s="21"/>
      <c r="AS607" s="21"/>
      <c r="AT607" s="21"/>
      <c r="AU607" s="21"/>
      <c r="AV607" s="21"/>
      <c r="AW607" s="21"/>
      <c r="AX607" s="21"/>
      <c r="AY607" s="21"/>
      <c r="AZ607" s="21"/>
      <c r="BA607" s="21"/>
      <c r="BB607" s="21"/>
      <c r="BC607" s="21"/>
      <c r="BD607" s="21"/>
      <c r="BE607" s="21"/>
      <c r="BF607" s="21"/>
      <c r="BG607" s="21"/>
      <c r="BH607" s="21"/>
      <c r="BI607" s="21"/>
      <c r="BJ607" s="21"/>
    </row>
    <row r="608" spans="29:62" ht="15" customHeight="1">
      <c r="AC608" s="21"/>
      <c r="AD608" s="21"/>
      <c r="AE608" s="21"/>
      <c r="AF608" s="21"/>
      <c r="AG608" s="21"/>
      <c r="AH608" s="21"/>
      <c r="AI608" s="21"/>
      <c r="AJ608" s="21"/>
      <c r="AK608" s="21"/>
      <c r="AL608" s="21"/>
      <c r="AM608" s="21"/>
      <c r="AN608" s="21"/>
      <c r="AO608" s="21"/>
      <c r="AP608" s="21"/>
      <c r="AQ608" s="21"/>
      <c r="AR608" s="21"/>
      <c r="AS608" s="21"/>
      <c r="AT608" s="21"/>
      <c r="AU608" s="21"/>
      <c r="AV608" s="21"/>
      <c r="AW608" s="21"/>
      <c r="AX608" s="21"/>
      <c r="AY608" s="21"/>
      <c r="AZ608" s="21"/>
      <c r="BA608" s="21"/>
      <c r="BB608" s="21"/>
      <c r="BC608" s="21"/>
      <c r="BD608" s="21"/>
      <c r="BE608" s="21"/>
      <c r="BF608" s="21"/>
      <c r="BG608" s="21"/>
      <c r="BH608" s="21"/>
      <c r="BI608" s="21"/>
      <c r="BJ608" s="21"/>
    </row>
    <row r="609" spans="29:62" ht="15" customHeight="1">
      <c r="AC609" s="21"/>
      <c r="AD609" s="21"/>
      <c r="AE609" s="21"/>
      <c r="AF609" s="21"/>
      <c r="AG609" s="21"/>
      <c r="AH609" s="21"/>
      <c r="AI609" s="21"/>
      <c r="AJ609" s="21"/>
      <c r="AK609" s="21"/>
      <c r="AL609" s="21"/>
      <c r="AM609" s="21"/>
      <c r="AN609" s="21"/>
      <c r="AO609" s="21"/>
      <c r="AP609" s="21"/>
      <c r="AQ609" s="21"/>
      <c r="AR609" s="21"/>
      <c r="AS609" s="21"/>
      <c r="AT609" s="21"/>
      <c r="AU609" s="21"/>
      <c r="AV609" s="21"/>
      <c r="AW609" s="21"/>
      <c r="AX609" s="21"/>
      <c r="AY609" s="21"/>
      <c r="AZ609" s="21"/>
      <c r="BA609" s="21"/>
      <c r="BB609" s="21"/>
      <c r="BC609" s="21"/>
      <c r="BD609" s="21"/>
      <c r="BE609" s="21"/>
      <c r="BF609" s="21"/>
      <c r="BG609" s="21"/>
      <c r="BH609" s="21"/>
      <c r="BI609" s="21"/>
      <c r="BJ609" s="21"/>
    </row>
    <row r="610" spans="29:62" ht="15" customHeight="1">
      <c r="AC610" s="21"/>
      <c r="AD610" s="21"/>
      <c r="AE610" s="21"/>
      <c r="AF610" s="21"/>
      <c r="AG610" s="21"/>
      <c r="AH610" s="21"/>
      <c r="AI610" s="21"/>
      <c r="AJ610" s="21"/>
      <c r="AK610" s="21"/>
      <c r="AL610" s="21"/>
      <c r="AM610" s="21"/>
      <c r="AN610" s="21"/>
      <c r="AO610" s="21"/>
      <c r="AP610" s="21"/>
      <c r="AQ610" s="21"/>
      <c r="AR610" s="21"/>
      <c r="AS610" s="21"/>
      <c r="AT610" s="21"/>
      <c r="AU610" s="21"/>
      <c r="AV610" s="21"/>
      <c r="AW610" s="21"/>
      <c r="AX610" s="21"/>
      <c r="AY610" s="21"/>
      <c r="AZ610" s="21"/>
      <c r="BA610" s="21"/>
      <c r="BB610" s="21"/>
      <c r="BC610" s="21"/>
      <c r="BD610" s="21"/>
      <c r="BE610" s="21"/>
      <c r="BF610" s="21"/>
      <c r="BG610" s="21"/>
      <c r="BH610" s="21"/>
      <c r="BI610" s="21"/>
      <c r="BJ610" s="21"/>
    </row>
    <row r="611" spans="29:62" ht="15" customHeight="1">
      <c r="AC611" s="21"/>
      <c r="AD611" s="21"/>
      <c r="AE611" s="21"/>
      <c r="AF611" s="21"/>
      <c r="AG611" s="21"/>
      <c r="AH611" s="21"/>
      <c r="AI611" s="21"/>
      <c r="AJ611" s="21"/>
      <c r="AK611" s="21"/>
      <c r="AL611" s="21"/>
      <c r="AM611" s="21"/>
      <c r="AN611" s="21"/>
      <c r="AO611" s="21"/>
      <c r="AP611" s="21"/>
      <c r="AQ611" s="21"/>
      <c r="AR611" s="21"/>
      <c r="AS611" s="21"/>
      <c r="AT611" s="21"/>
      <c r="AU611" s="21"/>
      <c r="AV611" s="21"/>
      <c r="AW611" s="21"/>
      <c r="AX611" s="21"/>
      <c r="AY611" s="21"/>
      <c r="AZ611" s="21"/>
      <c r="BA611" s="21"/>
      <c r="BB611" s="21"/>
      <c r="BC611" s="21"/>
      <c r="BD611" s="21"/>
      <c r="BE611" s="21"/>
      <c r="BF611" s="21"/>
      <c r="BG611" s="21"/>
      <c r="BH611" s="21"/>
      <c r="BI611" s="21"/>
      <c r="BJ611" s="21"/>
    </row>
    <row r="612" spans="29:62" ht="15" customHeight="1">
      <c r="AC612" s="21"/>
      <c r="AD612" s="21"/>
      <c r="AE612" s="21"/>
      <c r="AF612" s="21"/>
      <c r="AG612" s="21"/>
      <c r="AH612" s="21"/>
      <c r="AI612" s="21"/>
      <c r="AJ612" s="21"/>
      <c r="AK612" s="21"/>
      <c r="AL612" s="21"/>
      <c r="AM612" s="21"/>
      <c r="AN612" s="21"/>
      <c r="AO612" s="21"/>
      <c r="AP612" s="21"/>
      <c r="AQ612" s="21"/>
      <c r="AR612" s="21"/>
      <c r="AS612" s="21"/>
      <c r="AT612" s="21"/>
      <c r="AU612" s="21"/>
      <c r="AV612" s="21"/>
      <c r="AW612" s="21"/>
      <c r="AX612" s="21"/>
      <c r="AY612" s="21"/>
      <c r="AZ612" s="21"/>
      <c r="BA612" s="21"/>
      <c r="BB612" s="21"/>
      <c r="BC612" s="21"/>
      <c r="BD612" s="21"/>
      <c r="BE612" s="21"/>
      <c r="BF612" s="21"/>
      <c r="BG612" s="21"/>
      <c r="BH612" s="21"/>
      <c r="BI612" s="21"/>
      <c r="BJ612" s="21"/>
    </row>
    <row r="613" spans="29:62" ht="15" customHeight="1">
      <c r="AC613" s="21"/>
      <c r="AD613" s="21"/>
      <c r="AE613" s="21"/>
      <c r="AF613" s="21"/>
      <c r="AG613" s="21"/>
      <c r="AH613" s="21"/>
      <c r="AI613" s="21"/>
      <c r="AJ613" s="21"/>
      <c r="AK613" s="21"/>
      <c r="AL613" s="21"/>
      <c r="AM613" s="21"/>
      <c r="AN613" s="21"/>
      <c r="AO613" s="21"/>
      <c r="AP613" s="21"/>
      <c r="AQ613" s="21"/>
      <c r="AR613" s="21"/>
      <c r="AS613" s="21"/>
      <c r="AT613" s="21"/>
      <c r="AU613" s="21"/>
      <c r="AV613" s="21"/>
      <c r="AW613" s="21"/>
      <c r="AX613" s="21"/>
      <c r="AY613" s="21"/>
      <c r="AZ613" s="21"/>
      <c r="BA613" s="21"/>
      <c r="BB613" s="21"/>
      <c r="BC613" s="21"/>
      <c r="BD613" s="21"/>
      <c r="BE613" s="21"/>
      <c r="BF613" s="21"/>
      <c r="BG613" s="21"/>
      <c r="BH613" s="21"/>
      <c r="BI613" s="21"/>
      <c r="BJ613" s="21"/>
    </row>
    <row r="614" spans="29:62" ht="15" customHeight="1">
      <c r="AC614" s="21"/>
      <c r="AD614" s="21"/>
      <c r="AE614" s="21"/>
      <c r="AF614" s="21"/>
      <c r="AG614" s="21"/>
      <c r="AH614" s="21"/>
      <c r="AI614" s="21"/>
      <c r="AJ614" s="21"/>
      <c r="AK614" s="21"/>
      <c r="AL614" s="21"/>
      <c r="AM614" s="21"/>
      <c r="AN614" s="21"/>
      <c r="AO614" s="21"/>
      <c r="AP614" s="21"/>
      <c r="AQ614" s="21"/>
      <c r="AR614" s="21"/>
      <c r="AS614" s="21"/>
      <c r="AT614" s="21"/>
      <c r="AU614" s="21"/>
      <c r="AV614" s="21"/>
      <c r="AW614" s="21"/>
      <c r="AX614" s="21"/>
      <c r="AY614" s="21"/>
      <c r="AZ614" s="21"/>
      <c r="BA614" s="21"/>
      <c r="BB614" s="21"/>
      <c r="BC614" s="21"/>
      <c r="BD614" s="21"/>
      <c r="BE614" s="21"/>
      <c r="BF614" s="21"/>
      <c r="BG614" s="21"/>
      <c r="BH614" s="21"/>
      <c r="BI614" s="21"/>
      <c r="BJ614" s="21"/>
    </row>
    <row r="615" spans="29:62" ht="15" customHeight="1">
      <c r="AC615" s="21"/>
      <c r="AD615" s="21"/>
      <c r="AE615" s="21"/>
      <c r="AF615" s="21"/>
      <c r="AG615" s="21"/>
      <c r="AH615" s="21"/>
      <c r="AI615" s="21"/>
      <c r="AJ615" s="21"/>
      <c r="AK615" s="21"/>
      <c r="AL615" s="21"/>
      <c r="AM615" s="21"/>
      <c r="AN615" s="21"/>
      <c r="AO615" s="21"/>
      <c r="AP615" s="21"/>
      <c r="AQ615" s="21"/>
      <c r="AR615" s="21"/>
      <c r="AS615" s="21"/>
      <c r="AT615" s="21"/>
      <c r="AU615" s="21"/>
      <c r="AV615" s="21"/>
      <c r="AW615" s="21"/>
      <c r="AX615" s="21"/>
      <c r="AY615" s="21"/>
      <c r="AZ615" s="21"/>
      <c r="BA615" s="21"/>
      <c r="BB615" s="21"/>
      <c r="BC615" s="21"/>
      <c r="BD615" s="21"/>
      <c r="BE615" s="21"/>
      <c r="BF615" s="21"/>
      <c r="BG615" s="21"/>
      <c r="BH615" s="21"/>
      <c r="BI615" s="21"/>
      <c r="BJ615" s="21"/>
    </row>
    <row r="616" spans="29:62" ht="15" customHeight="1">
      <c r="AC616" s="21"/>
      <c r="AD616" s="21"/>
      <c r="AE616" s="21"/>
      <c r="AF616" s="21"/>
      <c r="AG616" s="21"/>
      <c r="AH616" s="21"/>
      <c r="AI616" s="21"/>
      <c r="AJ616" s="21"/>
      <c r="AK616" s="21"/>
      <c r="AL616" s="21"/>
      <c r="AM616" s="21"/>
      <c r="AN616" s="21"/>
      <c r="AO616" s="21"/>
      <c r="AP616" s="21"/>
      <c r="AQ616" s="21"/>
      <c r="AR616" s="21"/>
      <c r="AS616" s="21"/>
      <c r="AT616" s="21"/>
      <c r="AU616" s="21"/>
      <c r="AV616" s="21"/>
      <c r="AW616" s="21"/>
      <c r="AX616" s="21"/>
      <c r="AY616" s="21"/>
      <c r="AZ616" s="21"/>
      <c r="BA616" s="21"/>
      <c r="BB616" s="21"/>
      <c r="BC616" s="21"/>
      <c r="BD616" s="21"/>
      <c r="BE616" s="21"/>
      <c r="BF616" s="21"/>
      <c r="BG616" s="21"/>
      <c r="BH616" s="21"/>
      <c r="BI616" s="21"/>
      <c r="BJ616" s="21"/>
    </row>
    <row r="617" spans="29:62" ht="15" customHeight="1">
      <c r="AC617" s="21"/>
      <c r="AD617" s="21"/>
      <c r="AE617" s="21"/>
      <c r="AF617" s="21"/>
      <c r="AG617" s="21"/>
      <c r="AH617" s="21"/>
      <c r="AI617" s="21"/>
      <c r="AJ617" s="21"/>
      <c r="AK617" s="21"/>
      <c r="AL617" s="21"/>
      <c r="AM617" s="21"/>
      <c r="AN617" s="21"/>
      <c r="AO617" s="21"/>
      <c r="AP617" s="21"/>
      <c r="AQ617" s="21"/>
      <c r="AR617" s="21"/>
      <c r="AS617" s="21"/>
      <c r="AT617" s="21"/>
      <c r="AU617" s="21"/>
      <c r="AV617" s="21"/>
      <c r="AW617" s="21"/>
      <c r="AX617" s="21"/>
      <c r="AY617" s="21"/>
      <c r="AZ617" s="21"/>
      <c r="BA617" s="21"/>
      <c r="BB617" s="21"/>
      <c r="BC617" s="21"/>
      <c r="BD617" s="21"/>
      <c r="BE617" s="21"/>
      <c r="BF617" s="21"/>
      <c r="BG617" s="21"/>
      <c r="BH617" s="21"/>
      <c r="BI617" s="21"/>
      <c r="BJ617" s="21"/>
    </row>
    <row r="618" spans="29:62" ht="15" customHeight="1">
      <c r="AC618" s="21"/>
      <c r="AD618" s="21"/>
      <c r="AE618" s="21"/>
      <c r="AF618" s="21"/>
      <c r="AG618" s="21"/>
      <c r="AH618" s="21"/>
      <c r="AI618" s="21"/>
      <c r="AJ618" s="21"/>
      <c r="AK618" s="21"/>
      <c r="AL618" s="21"/>
      <c r="AM618" s="21"/>
      <c r="AN618" s="21"/>
      <c r="AO618" s="21"/>
      <c r="AP618" s="21"/>
      <c r="AQ618" s="21"/>
      <c r="AR618" s="21"/>
      <c r="AS618" s="21"/>
      <c r="AT618" s="21"/>
      <c r="AU618" s="21"/>
      <c r="AV618" s="21"/>
      <c r="AW618" s="21"/>
      <c r="AX618" s="21"/>
      <c r="AY618" s="21"/>
      <c r="AZ618" s="21"/>
      <c r="BA618" s="21"/>
      <c r="BB618" s="21"/>
      <c r="BC618" s="21"/>
      <c r="BD618" s="21"/>
      <c r="BE618" s="21"/>
      <c r="BF618" s="21"/>
      <c r="BG618" s="21"/>
      <c r="BH618" s="21"/>
      <c r="BI618" s="21"/>
      <c r="BJ618" s="21"/>
    </row>
    <row r="619" spans="29:62" ht="15" customHeight="1">
      <c r="AC619" s="21"/>
      <c r="AD619" s="21"/>
      <c r="AE619" s="21"/>
      <c r="AF619" s="21"/>
      <c r="AG619" s="21"/>
      <c r="AH619" s="21"/>
      <c r="AI619" s="21"/>
      <c r="AJ619" s="21"/>
      <c r="AK619" s="21"/>
      <c r="AL619" s="21"/>
      <c r="AM619" s="21"/>
      <c r="AN619" s="21"/>
      <c r="AO619" s="21"/>
      <c r="AP619" s="21"/>
      <c r="AQ619" s="21"/>
      <c r="AR619" s="21"/>
      <c r="AS619" s="21"/>
      <c r="AT619" s="21"/>
      <c r="AU619" s="21"/>
      <c r="AV619" s="21"/>
      <c r="AW619" s="21"/>
      <c r="AX619" s="21"/>
      <c r="AY619" s="21"/>
      <c r="AZ619" s="21"/>
      <c r="BA619" s="21"/>
      <c r="BB619" s="21"/>
      <c r="BC619" s="21"/>
      <c r="BD619" s="21"/>
      <c r="BE619" s="21"/>
      <c r="BF619" s="21"/>
      <c r="BG619" s="21"/>
      <c r="BH619" s="21"/>
      <c r="BI619" s="21"/>
      <c r="BJ619" s="21"/>
    </row>
    <row r="620" spans="29:62" ht="15" customHeight="1">
      <c r="AC620" s="21"/>
      <c r="AD620" s="21"/>
      <c r="AE620" s="21"/>
      <c r="AF620" s="21"/>
      <c r="AG620" s="21"/>
      <c r="AH620" s="21"/>
      <c r="AI620" s="21"/>
      <c r="AJ620" s="21"/>
      <c r="AK620" s="21"/>
      <c r="AL620" s="21"/>
      <c r="AM620" s="21"/>
      <c r="AN620" s="21"/>
      <c r="AO620" s="21"/>
      <c r="AP620" s="21"/>
      <c r="AQ620" s="21"/>
      <c r="AR620" s="21"/>
      <c r="AS620" s="21"/>
      <c r="AT620" s="21"/>
      <c r="AU620" s="21"/>
      <c r="AV620" s="21"/>
      <c r="AW620" s="21"/>
      <c r="AX620" s="21"/>
      <c r="AY620" s="21"/>
      <c r="AZ620" s="21"/>
      <c r="BA620" s="21"/>
      <c r="BB620" s="21"/>
      <c r="BC620" s="21"/>
      <c r="BD620" s="21"/>
      <c r="BE620" s="21"/>
      <c r="BF620" s="21"/>
      <c r="BG620" s="21"/>
      <c r="BH620" s="21"/>
      <c r="BI620" s="21"/>
      <c r="BJ620" s="21"/>
    </row>
    <row r="621" spans="29:62" ht="15" customHeight="1">
      <c r="AC621" s="21"/>
      <c r="AD621" s="21"/>
      <c r="AE621" s="21"/>
      <c r="AF621" s="21"/>
      <c r="AG621" s="21"/>
      <c r="AH621" s="21"/>
      <c r="AI621" s="21"/>
      <c r="AJ621" s="21"/>
      <c r="AK621" s="21"/>
      <c r="AL621" s="21"/>
      <c r="AM621" s="21"/>
      <c r="AN621" s="21"/>
      <c r="AO621" s="21"/>
      <c r="AP621" s="21"/>
      <c r="AQ621" s="21"/>
      <c r="AR621" s="21"/>
      <c r="AS621" s="21"/>
      <c r="AT621" s="21"/>
      <c r="AU621" s="21"/>
      <c r="AV621" s="21"/>
      <c r="AW621" s="21"/>
      <c r="AX621" s="21"/>
      <c r="AY621" s="21"/>
      <c r="AZ621" s="21"/>
      <c r="BA621" s="21"/>
      <c r="BB621" s="21"/>
      <c r="BC621" s="21"/>
      <c r="BD621" s="21"/>
      <c r="BE621" s="21"/>
      <c r="BF621" s="21"/>
      <c r="BG621" s="21"/>
      <c r="BH621" s="21"/>
      <c r="BI621" s="21"/>
      <c r="BJ621" s="21"/>
    </row>
    <row r="622" spans="29:62" ht="15" customHeight="1">
      <c r="AC622" s="21"/>
      <c r="AD622" s="21"/>
      <c r="AE622" s="21"/>
      <c r="AF622" s="21"/>
      <c r="AG622" s="21"/>
      <c r="AH622" s="21"/>
      <c r="AI622" s="21"/>
      <c r="AJ622" s="21"/>
      <c r="AK622" s="21"/>
      <c r="AL622" s="21"/>
      <c r="AM622" s="21"/>
      <c r="AN622" s="21"/>
      <c r="AO622" s="21"/>
      <c r="AP622" s="21"/>
      <c r="AQ622" s="21"/>
      <c r="AR622" s="21"/>
      <c r="AS622" s="21"/>
      <c r="AT622" s="21"/>
      <c r="AU622" s="21"/>
      <c r="AV622" s="21"/>
      <c r="AW622" s="21"/>
      <c r="AX622" s="21"/>
      <c r="AY622" s="21"/>
      <c r="AZ622" s="21"/>
      <c r="BA622" s="21"/>
      <c r="BB622" s="21"/>
      <c r="BC622" s="21"/>
      <c r="BD622" s="21"/>
      <c r="BE622" s="21"/>
      <c r="BF622" s="21"/>
      <c r="BG622" s="21"/>
      <c r="BH622" s="21"/>
      <c r="BI622" s="21"/>
      <c r="BJ622" s="21"/>
    </row>
    <row r="623" spans="29:62" ht="15" customHeight="1">
      <c r="AC623" s="21"/>
      <c r="AD623" s="21"/>
      <c r="AE623" s="21"/>
      <c r="AF623" s="21"/>
      <c r="AG623" s="21"/>
      <c r="AH623" s="21"/>
      <c r="AI623" s="21"/>
      <c r="AJ623" s="21"/>
      <c r="AK623" s="21"/>
      <c r="AL623" s="21"/>
      <c r="AM623" s="21"/>
      <c r="AN623" s="21"/>
      <c r="AO623" s="21"/>
      <c r="AP623" s="21"/>
      <c r="AQ623" s="21"/>
      <c r="AR623" s="21"/>
      <c r="AS623" s="21"/>
      <c r="AT623" s="21"/>
      <c r="AU623" s="21"/>
      <c r="AV623" s="21"/>
      <c r="AW623" s="21"/>
      <c r="AX623" s="21"/>
      <c r="AY623" s="21"/>
      <c r="AZ623" s="21"/>
      <c r="BA623" s="21"/>
      <c r="BB623" s="21"/>
      <c r="BC623" s="21"/>
      <c r="BD623" s="21"/>
      <c r="BE623" s="21"/>
      <c r="BF623" s="21"/>
      <c r="BG623" s="21"/>
      <c r="BH623" s="21"/>
      <c r="BI623" s="21"/>
      <c r="BJ623" s="21"/>
    </row>
    <row r="624" spans="29:62" ht="15" customHeight="1">
      <c r="AC624" s="21"/>
      <c r="AD624" s="21"/>
      <c r="AE624" s="21"/>
      <c r="AF624" s="21"/>
      <c r="AG624" s="21"/>
      <c r="AH624" s="21"/>
      <c r="AI624" s="21"/>
      <c r="AJ624" s="21"/>
      <c r="AK624" s="21"/>
      <c r="AL624" s="21"/>
      <c r="AM624" s="21"/>
      <c r="AN624" s="21"/>
      <c r="AO624" s="21"/>
      <c r="AP624" s="21"/>
      <c r="AQ624" s="21"/>
      <c r="AR624" s="21"/>
      <c r="AS624" s="21"/>
      <c r="AT624" s="21"/>
      <c r="AU624" s="21"/>
      <c r="AV624" s="21"/>
      <c r="AW624" s="21"/>
      <c r="AX624" s="21"/>
      <c r="AY624" s="21"/>
      <c r="AZ624" s="21"/>
      <c r="BA624" s="21"/>
      <c r="BB624" s="21"/>
      <c r="BC624" s="21"/>
      <c r="BD624" s="21"/>
      <c r="BE624" s="21"/>
      <c r="BF624" s="21"/>
      <c r="BG624" s="21"/>
      <c r="BH624" s="21"/>
      <c r="BI624" s="21"/>
      <c r="BJ624" s="21"/>
    </row>
    <row r="625" spans="29:62" ht="15" customHeight="1">
      <c r="AC625" s="21"/>
      <c r="AD625" s="21"/>
      <c r="AE625" s="21"/>
      <c r="AF625" s="21"/>
      <c r="AG625" s="21"/>
      <c r="AH625" s="21"/>
      <c r="AI625" s="21"/>
      <c r="AJ625" s="21"/>
      <c r="AK625" s="21"/>
      <c r="AL625" s="21"/>
      <c r="AM625" s="21"/>
      <c r="AN625" s="21"/>
      <c r="AO625" s="21"/>
      <c r="AP625" s="21"/>
      <c r="AQ625" s="21"/>
      <c r="AR625" s="21"/>
      <c r="AS625" s="21"/>
      <c r="AT625" s="21"/>
      <c r="AU625" s="21"/>
      <c r="AV625" s="21"/>
      <c r="AW625" s="21"/>
      <c r="AX625" s="21"/>
      <c r="AY625" s="21"/>
      <c r="AZ625" s="21"/>
      <c r="BA625" s="21"/>
      <c r="BB625" s="21"/>
      <c r="BC625" s="21"/>
      <c r="BD625" s="21"/>
      <c r="BE625" s="21"/>
      <c r="BF625" s="21"/>
      <c r="BG625" s="21"/>
      <c r="BH625" s="21"/>
      <c r="BI625" s="21"/>
      <c r="BJ625" s="21"/>
    </row>
    <row r="626" spans="29:62" ht="15" customHeight="1">
      <c r="AC626" s="21"/>
      <c r="AD626" s="21"/>
      <c r="AE626" s="21"/>
      <c r="AF626" s="21"/>
      <c r="AG626" s="21"/>
      <c r="AH626" s="21"/>
      <c r="AI626" s="21"/>
      <c r="AJ626" s="21"/>
      <c r="AK626" s="21"/>
      <c r="AL626" s="21"/>
      <c r="AM626" s="21"/>
      <c r="AN626" s="21"/>
      <c r="AO626" s="21"/>
      <c r="AP626" s="21"/>
      <c r="AQ626" s="21"/>
      <c r="AR626" s="21"/>
      <c r="AS626" s="21"/>
      <c r="AT626" s="21"/>
      <c r="AU626" s="21"/>
      <c r="AV626" s="21"/>
      <c r="AW626" s="21"/>
      <c r="AX626" s="21"/>
      <c r="AY626" s="21"/>
      <c r="AZ626" s="21"/>
      <c r="BA626" s="21"/>
      <c r="BB626" s="21"/>
      <c r="BC626" s="21"/>
      <c r="BD626" s="21"/>
      <c r="BE626" s="21"/>
      <c r="BF626" s="21"/>
      <c r="BG626" s="21"/>
      <c r="BH626" s="21"/>
      <c r="BI626" s="21"/>
      <c r="BJ626" s="21"/>
    </row>
    <row r="627" spans="29:62" ht="15" customHeight="1">
      <c r="AC627" s="21"/>
      <c r="AD627" s="21"/>
      <c r="AE627" s="21"/>
      <c r="AF627" s="21"/>
      <c r="AG627" s="21"/>
      <c r="AH627" s="21"/>
      <c r="AI627" s="21"/>
      <c r="AJ627" s="21"/>
      <c r="AK627" s="21"/>
      <c r="AL627" s="21"/>
      <c r="AM627" s="21"/>
      <c r="AN627" s="21"/>
      <c r="AO627" s="21"/>
      <c r="AP627" s="21"/>
      <c r="AQ627" s="21"/>
      <c r="AR627" s="21"/>
      <c r="AS627" s="21"/>
      <c r="AT627" s="21"/>
      <c r="AU627" s="21"/>
      <c r="AV627" s="21"/>
      <c r="AW627" s="21"/>
      <c r="AX627" s="21"/>
      <c r="AY627" s="21"/>
      <c r="AZ627" s="21"/>
      <c r="BA627" s="21"/>
      <c r="BB627" s="21"/>
      <c r="BC627" s="21"/>
      <c r="BD627" s="21"/>
      <c r="BE627" s="21"/>
      <c r="BF627" s="21"/>
      <c r="BG627" s="21"/>
      <c r="BH627" s="21"/>
      <c r="BI627" s="21"/>
      <c r="BJ627" s="21"/>
    </row>
    <row r="628" spans="29:62" ht="15" customHeight="1">
      <c r="AC628" s="21"/>
      <c r="AD628" s="21"/>
      <c r="AE628" s="21"/>
      <c r="AF628" s="21"/>
      <c r="AG628" s="21"/>
      <c r="AH628" s="21"/>
      <c r="AI628" s="21"/>
      <c r="AJ628" s="21"/>
      <c r="AK628" s="21"/>
      <c r="AL628" s="21"/>
      <c r="AM628" s="21"/>
      <c r="AN628" s="21"/>
      <c r="AO628" s="21"/>
      <c r="AP628" s="21"/>
      <c r="AQ628" s="21"/>
      <c r="AR628" s="21"/>
      <c r="AS628" s="21"/>
      <c r="AT628" s="21"/>
      <c r="AU628" s="21"/>
      <c r="AV628" s="21"/>
      <c r="AW628" s="21"/>
      <c r="AX628" s="21"/>
      <c r="AY628" s="21"/>
      <c r="AZ628" s="21"/>
      <c r="BA628" s="21"/>
      <c r="BB628" s="21"/>
      <c r="BC628" s="21"/>
      <c r="BD628" s="21"/>
      <c r="BE628" s="21"/>
      <c r="BF628" s="21"/>
      <c r="BG628" s="21"/>
      <c r="BH628" s="21"/>
      <c r="BI628" s="21"/>
      <c r="BJ628" s="21"/>
    </row>
    <row r="629" spans="29:62" ht="15" customHeight="1">
      <c r="AC629" s="21"/>
      <c r="AD629" s="21"/>
      <c r="AE629" s="21"/>
      <c r="AF629" s="21"/>
      <c r="AG629" s="21"/>
      <c r="AH629" s="21"/>
      <c r="AI629" s="21"/>
      <c r="AJ629" s="21"/>
      <c r="AK629" s="21"/>
      <c r="AL629" s="21"/>
      <c r="AM629" s="21"/>
      <c r="AN629" s="21"/>
      <c r="AO629" s="21"/>
      <c r="AP629" s="21"/>
      <c r="AQ629" s="21"/>
      <c r="AR629" s="21"/>
      <c r="AS629" s="21"/>
      <c r="AT629" s="21"/>
      <c r="AU629" s="21"/>
      <c r="AV629" s="21"/>
      <c r="AW629" s="21"/>
      <c r="AX629" s="21"/>
      <c r="AY629" s="21"/>
      <c r="AZ629" s="21"/>
      <c r="BA629" s="21"/>
      <c r="BB629" s="21"/>
      <c r="BC629" s="21"/>
      <c r="BD629" s="21"/>
      <c r="BE629" s="21"/>
      <c r="BF629" s="21"/>
      <c r="BG629" s="21"/>
      <c r="BH629" s="21"/>
      <c r="BI629" s="21"/>
      <c r="BJ629" s="21"/>
    </row>
    <row r="630" spans="29:62" ht="15" customHeight="1">
      <c r="AC630" s="21"/>
      <c r="AD630" s="21"/>
      <c r="AE630" s="21"/>
      <c r="AF630" s="21"/>
      <c r="AG630" s="21"/>
      <c r="AH630" s="21"/>
      <c r="AI630" s="21"/>
      <c r="AJ630" s="21"/>
      <c r="AK630" s="21"/>
      <c r="AL630" s="21"/>
      <c r="AM630" s="21"/>
      <c r="AN630" s="21"/>
      <c r="AO630" s="21"/>
      <c r="AP630" s="21"/>
      <c r="AQ630" s="21"/>
      <c r="AR630" s="21"/>
      <c r="AS630" s="21"/>
      <c r="AT630" s="21"/>
      <c r="AU630" s="21"/>
      <c r="AV630" s="21"/>
      <c r="AW630" s="21"/>
      <c r="AX630" s="21"/>
      <c r="AY630" s="21"/>
      <c r="AZ630" s="21"/>
      <c r="BA630" s="21"/>
      <c r="BB630" s="21"/>
      <c r="BC630" s="21"/>
      <c r="BD630" s="21"/>
      <c r="BE630" s="21"/>
      <c r="BF630" s="21"/>
      <c r="BG630" s="21"/>
      <c r="BH630" s="21"/>
      <c r="BI630" s="21"/>
      <c r="BJ630" s="21"/>
    </row>
    <row r="631" spans="29:62" ht="15" customHeight="1">
      <c r="AC631" s="21"/>
      <c r="AD631" s="21"/>
      <c r="AE631" s="21"/>
      <c r="AF631" s="21"/>
      <c r="AG631" s="21"/>
      <c r="AH631" s="21"/>
      <c r="AI631" s="21"/>
      <c r="AJ631" s="21"/>
      <c r="AK631" s="21"/>
      <c r="AL631" s="21"/>
      <c r="AM631" s="21"/>
      <c r="AN631" s="21"/>
      <c r="AO631" s="21"/>
      <c r="AP631" s="21"/>
      <c r="AQ631" s="21"/>
      <c r="AR631" s="21"/>
      <c r="AS631" s="21"/>
      <c r="AT631" s="21"/>
      <c r="AU631" s="21"/>
      <c r="AV631" s="21"/>
      <c r="AW631" s="21"/>
      <c r="AX631" s="21"/>
      <c r="AY631" s="21"/>
      <c r="AZ631" s="21"/>
      <c r="BA631" s="21"/>
      <c r="BB631" s="21"/>
      <c r="BC631" s="21"/>
      <c r="BD631" s="21"/>
      <c r="BE631" s="21"/>
      <c r="BF631" s="21"/>
      <c r="BG631" s="21"/>
      <c r="BH631" s="21"/>
      <c r="BI631" s="21"/>
      <c r="BJ631" s="21"/>
    </row>
    <row r="632" spans="29:62" ht="15" customHeight="1">
      <c r="AC632" s="21"/>
      <c r="AD632" s="21"/>
      <c r="AE632" s="21"/>
      <c r="AF632" s="21"/>
      <c r="AG632" s="21"/>
      <c r="AH632" s="21"/>
      <c r="AI632" s="21"/>
      <c r="AJ632" s="21"/>
      <c r="AK632" s="21"/>
      <c r="AL632" s="21"/>
      <c r="AM632" s="21"/>
      <c r="AN632" s="21"/>
      <c r="AO632" s="21"/>
      <c r="AP632" s="21"/>
      <c r="AQ632" s="21"/>
      <c r="AR632" s="21"/>
      <c r="AS632" s="21"/>
      <c r="AT632" s="21"/>
      <c r="AU632" s="21"/>
      <c r="AV632" s="21"/>
      <c r="AW632" s="21"/>
      <c r="AX632" s="21"/>
      <c r="AY632" s="21"/>
      <c r="AZ632" s="21"/>
      <c r="BA632" s="21"/>
      <c r="BB632" s="21"/>
      <c r="BC632" s="21"/>
      <c r="BD632" s="21"/>
      <c r="BE632" s="21"/>
      <c r="BF632" s="21"/>
      <c r="BG632" s="21"/>
      <c r="BH632" s="21"/>
      <c r="BI632" s="21"/>
      <c r="BJ632" s="21"/>
    </row>
    <row r="633" spans="29:62" ht="15" customHeight="1">
      <c r="AC633" s="21"/>
      <c r="AD633" s="21"/>
      <c r="AE633" s="21"/>
      <c r="AF633" s="21"/>
      <c r="AG633" s="21"/>
      <c r="AH633" s="21"/>
      <c r="AI633" s="21"/>
      <c r="AJ633" s="21"/>
      <c r="AK633" s="21"/>
      <c r="AL633" s="21"/>
      <c r="AM633" s="21"/>
      <c r="AN633" s="21"/>
      <c r="AO633" s="21"/>
      <c r="AP633" s="21"/>
      <c r="AQ633" s="21"/>
      <c r="AR633" s="21"/>
      <c r="AS633" s="21"/>
      <c r="AT633" s="21"/>
      <c r="AU633" s="21"/>
      <c r="AV633" s="21"/>
      <c r="AW633" s="21"/>
      <c r="AX633" s="21"/>
      <c r="AY633" s="21"/>
      <c r="AZ633" s="21"/>
      <c r="BA633" s="21"/>
      <c r="BB633" s="21"/>
      <c r="BC633" s="21"/>
      <c r="BD633" s="21"/>
      <c r="BE633" s="21"/>
      <c r="BF633" s="21"/>
      <c r="BG633" s="21"/>
      <c r="BH633" s="21"/>
      <c r="BI633" s="21"/>
      <c r="BJ633" s="21"/>
    </row>
    <row r="634" spans="29:62" ht="15" customHeight="1">
      <c r="AC634" s="21"/>
      <c r="AD634" s="21"/>
      <c r="AE634" s="21"/>
      <c r="AF634" s="21"/>
      <c r="AG634" s="21"/>
      <c r="AH634" s="21"/>
      <c r="AI634" s="21"/>
      <c r="AJ634" s="21"/>
      <c r="AK634" s="21"/>
      <c r="AL634" s="21"/>
      <c r="AM634" s="21"/>
      <c r="AN634" s="21"/>
      <c r="AO634" s="21"/>
      <c r="AP634" s="21"/>
      <c r="AQ634" s="21"/>
      <c r="AR634" s="21"/>
      <c r="AS634" s="21"/>
      <c r="AT634" s="21"/>
      <c r="AU634" s="21"/>
      <c r="AV634" s="21"/>
      <c r="AW634" s="21"/>
      <c r="AX634" s="21"/>
      <c r="AY634" s="21"/>
      <c r="AZ634" s="21"/>
      <c r="BA634" s="21"/>
      <c r="BB634" s="21"/>
      <c r="BC634" s="21"/>
      <c r="BD634" s="21"/>
      <c r="BE634" s="21"/>
      <c r="BF634" s="21"/>
      <c r="BG634" s="21"/>
      <c r="BH634" s="21"/>
      <c r="BI634" s="21"/>
      <c r="BJ634" s="21"/>
    </row>
    <row r="635" spans="29:62" ht="15" customHeight="1">
      <c r="AC635" s="21"/>
      <c r="AD635" s="21"/>
      <c r="AE635" s="21"/>
      <c r="AF635" s="21"/>
      <c r="AG635" s="21"/>
      <c r="AH635" s="21"/>
      <c r="AI635" s="21"/>
      <c r="AJ635" s="21"/>
      <c r="AK635" s="21"/>
      <c r="AL635" s="21"/>
      <c r="AM635" s="21"/>
      <c r="AN635" s="21"/>
      <c r="AO635" s="21"/>
      <c r="AP635" s="21"/>
      <c r="AQ635" s="21"/>
      <c r="AR635" s="21"/>
      <c r="AS635" s="21"/>
      <c r="AT635" s="21"/>
      <c r="AU635" s="21"/>
      <c r="AV635" s="21"/>
      <c r="AW635" s="21"/>
      <c r="AX635" s="21"/>
      <c r="AY635" s="21"/>
      <c r="AZ635" s="21"/>
      <c r="BA635" s="21"/>
      <c r="BB635" s="21"/>
      <c r="BC635" s="21"/>
      <c r="BD635" s="21"/>
      <c r="BE635" s="21"/>
      <c r="BF635" s="21"/>
      <c r="BG635" s="21"/>
      <c r="BH635" s="21"/>
      <c r="BI635" s="21"/>
      <c r="BJ635" s="21"/>
    </row>
    <row r="636" spans="29:62" ht="15" customHeight="1">
      <c r="AC636" s="21"/>
      <c r="AD636" s="21"/>
      <c r="AE636" s="21"/>
      <c r="AF636" s="21"/>
      <c r="AG636" s="21"/>
      <c r="AH636" s="21"/>
      <c r="AI636" s="21"/>
      <c r="AJ636" s="21"/>
      <c r="AK636" s="21"/>
      <c r="AL636" s="21"/>
      <c r="AM636" s="21"/>
      <c r="AN636" s="21"/>
      <c r="AO636" s="21"/>
      <c r="AP636" s="21"/>
      <c r="AQ636" s="21"/>
      <c r="AR636" s="21"/>
      <c r="AS636" s="21"/>
      <c r="AT636" s="21"/>
      <c r="AU636" s="21"/>
      <c r="AV636" s="21"/>
      <c r="AW636" s="21"/>
      <c r="AX636" s="21"/>
      <c r="AY636" s="21"/>
      <c r="AZ636" s="21"/>
      <c r="BA636" s="21"/>
      <c r="BB636" s="21"/>
      <c r="BC636" s="21"/>
      <c r="BD636" s="21"/>
      <c r="BE636" s="21"/>
      <c r="BF636" s="21"/>
      <c r="BG636" s="21"/>
      <c r="BH636" s="21"/>
      <c r="BI636" s="21"/>
      <c r="BJ636" s="21"/>
    </row>
    <row r="637" spans="29:62" ht="15" customHeight="1">
      <c r="AC637" s="21"/>
      <c r="AD637" s="21"/>
      <c r="AE637" s="21"/>
      <c r="AF637" s="21"/>
      <c r="AG637" s="21"/>
      <c r="AH637" s="21"/>
      <c r="AI637" s="21"/>
      <c r="AJ637" s="21"/>
      <c r="AK637" s="21"/>
      <c r="AL637" s="21"/>
      <c r="AM637" s="21"/>
      <c r="AN637" s="21"/>
      <c r="AO637" s="21"/>
      <c r="AP637" s="21"/>
      <c r="AQ637" s="21"/>
      <c r="AR637" s="21"/>
      <c r="AS637" s="21"/>
      <c r="AT637" s="21"/>
      <c r="AU637" s="21"/>
      <c r="AV637" s="21"/>
      <c r="AW637" s="21"/>
      <c r="AX637" s="21"/>
      <c r="AY637" s="21"/>
      <c r="AZ637" s="21"/>
      <c r="BA637" s="21"/>
      <c r="BB637" s="21"/>
      <c r="BC637" s="21"/>
      <c r="BD637" s="21"/>
      <c r="BE637" s="21"/>
      <c r="BF637" s="21"/>
      <c r="BG637" s="21"/>
      <c r="BH637" s="21"/>
      <c r="BI637" s="21"/>
      <c r="BJ637" s="21"/>
    </row>
    <row r="638" spans="29:62" ht="15" customHeight="1">
      <c r="AC638" s="21"/>
      <c r="AD638" s="21"/>
      <c r="AE638" s="21"/>
      <c r="AF638" s="21"/>
      <c r="AG638" s="21"/>
      <c r="AH638" s="21"/>
      <c r="AI638" s="21"/>
      <c r="AJ638" s="21"/>
      <c r="AK638" s="21"/>
      <c r="AL638" s="21"/>
      <c r="AM638" s="21"/>
      <c r="AN638" s="21"/>
      <c r="AO638" s="21"/>
      <c r="AP638" s="21"/>
      <c r="AQ638" s="21"/>
      <c r="AR638" s="21"/>
      <c r="AS638" s="21"/>
      <c r="AT638" s="21"/>
      <c r="AU638" s="21"/>
      <c r="AV638" s="21"/>
      <c r="AW638" s="21"/>
      <c r="AX638" s="21"/>
      <c r="AY638" s="21"/>
      <c r="AZ638" s="21"/>
      <c r="BA638" s="21"/>
      <c r="BB638" s="21"/>
      <c r="BC638" s="21"/>
      <c r="BD638" s="21"/>
      <c r="BE638" s="21"/>
      <c r="BF638" s="21"/>
      <c r="BG638" s="21"/>
      <c r="BH638" s="21"/>
      <c r="BI638" s="21"/>
      <c r="BJ638" s="21"/>
    </row>
    <row r="639" spans="29:62" ht="15" customHeight="1">
      <c r="AC639" s="21"/>
      <c r="AD639" s="21"/>
      <c r="AE639" s="21"/>
      <c r="AF639" s="21"/>
      <c r="AG639" s="21"/>
      <c r="AH639" s="21"/>
      <c r="AI639" s="21"/>
      <c r="AJ639" s="21"/>
      <c r="AK639" s="21"/>
      <c r="AL639" s="21"/>
      <c r="AM639" s="21"/>
      <c r="AN639" s="21"/>
      <c r="AO639" s="21"/>
      <c r="AP639" s="21"/>
      <c r="AQ639" s="21"/>
      <c r="AR639" s="21"/>
      <c r="AS639" s="21"/>
      <c r="AT639" s="21"/>
      <c r="AU639" s="21"/>
      <c r="AV639" s="21"/>
      <c r="AW639" s="21"/>
      <c r="AX639" s="21"/>
      <c r="AY639" s="21"/>
      <c r="AZ639" s="21"/>
      <c r="BA639" s="21"/>
      <c r="BB639" s="21"/>
      <c r="BC639" s="21"/>
      <c r="BD639" s="21"/>
      <c r="BE639" s="21"/>
      <c r="BF639" s="21"/>
      <c r="BG639" s="21"/>
      <c r="BH639" s="21"/>
      <c r="BI639" s="21"/>
      <c r="BJ639" s="21"/>
    </row>
    <row r="640" spans="29:62" ht="15" customHeight="1">
      <c r="AC640" s="21"/>
      <c r="AD640" s="21"/>
      <c r="AE640" s="21"/>
      <c r="AF640" s="21"/>
      <c r="AG640" s="21"/>
      <c r="AH640" s="21"/>
      <c r="AI640" s="21"/>
      <c r="AJ640" s="21"/>
      <c r="AK640" s="21"/>
      <c r="AL640" s="21"/>
      <c r="AM640" s="21"/>
      <c r="AN640" s="21"/>
      <c r="AO640" s="21"/>
      <c r="AP640" s="21"/>
      <c r="AQ640" s="21"/>
      <c r="AR640" s="21"/>
      <c r="AS640" s="21"/>
      <c r="AT640" s="21"/>
      <c r="AU640" s="21"/>
      <c r="AV640" s="21"/>
      <c r="AW640" s="21"/>
      <c r="AX640" s="21"/>
      <c r="AY640" s="21"/>
      <c r="AZ640" s="21"/>
      <c r="BA640" s="21"/>
      <c r="BB640" s="21"/>
      <c r="BC640" s="21"/>
      <c r="BD640" s="21"/>
      <c r="BE640" s="21"/>
      <c r="BF640" s="21"/>
      <c r="BG640" s="21"/>
      <c r="BH640" s="21"/>
      <c r="BI640" s="21"/>
      <c r="BJ640" s="21"/>
    </row>
    <row r="641" spans="29:62" ht="15" customHeight="1">
      <c r="AC641" s="21"/>
      <c r="AD641" s="21"/>
      <c r="AE641" s="21"/>
      <c r="AF641" s="21"/>
      <c r="AG641" s="21"/>
      <c r="AH641" s="21"/>
      <c r="AI641" s="21"/>
      <c r="AJ641" s="21"/>
      <c r="AK641" s="21"/>
      <c r="AL641" s="21"/>
      <c r="AM641" s="21"/>
      <c r="AN641" s="21"/>
      <c r="AO641" s="21"/>
      <c r="AP641" s="21"/>
      <c r="AQ641" s="21"/>
      <c r="AR641" s="21"/>
      <c r="AS641" s="21"/>
      <c r="AT641" s="21"/>
      <c r="AU641" s="21"/>
      <c r="AV641" s="21"/>
      <c r="AW641" s="21"/>
      <c r="AX641" s="21"/>
      <c r="AY641" s="21"/>
      <c r="AZ641" s="21"/>
      <c r="BA641" s="21"/>
      <c r="BB641" s="21"/>
      <c r="BC641" s="21"/>
      <c r="BD641" s="21"/>
      <c r="BE641" s="21"/>
      <c r="BF641" s="21"/>
      <c r="BG641" s="21"/>
      <c r="BH641" s="21"/>
      <c r="BI641" s="21"/>
      <c r="BJ641" s="21"/>
    </row>
    <row r="642" spans="29:62" ht="15" customHeight="1">
      <c r="AC642" s="21"/>
      <c r="AD642" s="21"/>
      <c r="AE642" s="21"/>
      <c r="AF642" s="21"/>
      <c r="AG642" s="21"/>
      <c r="AH642" s="21"/>
      <c r="AI642" s="21"/>
      <c r="AJ642" s="21"/>
      <c r="AK642" s="21"/>
      <c r="AL642" s="21"/>
      <c r="AM642" s="21"/>
      <c r="AN642" s="21"/>
      <c r="AO642" s="21"/>
      <c r="AP642" s="21"/>
      <c r="AQ642" s="21"/>
      <c r="AR642" s="21"/>
      <c r="AS642" s="21"/>
      <c r="AT642" s="21"/>
      <c r="AU642" s="21"/>
      <c r="AV642" s="21"/>
      <c r="AW642" s="21"/>
      <c r="AX642" s="21"/>
      <c r="AY642" s="21"/>
      <c r="AZ642" s="21"/>
      <c r="BA642" s="21"/>
      <c r="BB642" s="21"/>
      <c r="BC642" s="21"/>
      <c r="BD642" s="21"/>
      <c r="BE642" s="21"/>
      <c r="BF642" s="21"/>
      <c r="BG642" s="21"/>
      <c r="BH642" s="21"/>
      <c r="BI642" s="21"/>
      <c r="BJ642" s="21"/>
    </row>
    <row r="643" spans="29:62" ht="15" customHeight="1">
      <c r="AC643" s="21"/>
      <c r="AD643" s="21"/>
      <c r="AE643" s="21"/>
      <c r="AF643" s="21"/>
      <c r="AG643" s="21"/>
      <c r="AH643" s="21"/>
      <c r="AI643" s="21"/>
      <c r="AJ643" s="21"/>
      <c r="AK643" s="21"/>
      <c r="AL643" s="21"/>
      <c r="AM643" s="21"/>
      <c r="AN643" s="21"/>
      <c r="AO643" s="21"/>
      <c r="AP643" s="21"/>
      <c r="AQ643" s="21"/>
      <c r="AR643" s="21"/>
      <c r="AS643" s="21"/>
      <c r="AT643" s="21"/>
      <c r="AU643" s="21"/>
      <c r="AV643" s="21"/>
      <c r="AW643" s="21"/>
      <c r="AX643" s="21"/>
      <c r="AY643" s="21"/>
      <c r="AZ643" s="21"/>
      <c r="BA643" s="21"/>
      <c r="BB643" s="21"/>
      <c r="BC643" s="21"/>
      <c r="BD643" s="21"/>
      <c r="BE643" s="21"/>
      <c r="BF643" s="21"/>
      <c r="BG643" s="21"/>
      <c r="BH643" s="21"/>
      <c r="BI643" s="21"/>
      <c r="BJ643" s="21"/>
    </row>
    <row r="644" spans="29:62" ht="15" customHeight="1">
      <c r="AC644" s="21"/>
      <c r="AD644" s="21"/>
      <c r="AE644" s="21"/>
      <c r="AF644" s="21"/>
      <c r="AG644" s="21"/>
      <c r="AH644" s="21"/>
      <c r="AI644" s="21"/>
      <c r="AJ644" s="21"/>
      <c r="AK644" s="21"/>
      <c r="AL644" s="21"/>
      <c r="AM644" s="21"/>
      <c r="AN644" s="21"/>
      <c r="AO644" s="21"/>
      <c r="AP644" s="21"/>
      <c r="AQ644" s="21"/>
      <c r="AR644" s="21"/>
      <c r="AS644" s="21"/>
      <c r="AT644" s="21"/>
      <c r="AU644" s="21"/>
      <c r="AV644" s="21"/>
      <c r="AW644" s="21"/>
      <c r="AX644" s="21"/>
      <c r="AY644" s="21"/>
      <c r="AZ644" s="21"/>
      <c r="BA644" s="21"/>
      <c r="BB644" s="21"/>
      <c r="BC644" s="21"/>
      <c r="BD644" s="21"/>
      <c r="BE644" s="21"/>
      <c r="BF644" s="21"/>
      <c r="BG644" s="21"/>
      <c r="BH644" s="21"/>
      <c r="BI644" s="21"/>
      <c r="BJ644" s="21"/>
    </row>
    <row r="645" spans="29:62" ht="15" customHeight="1">
      <c r="AC645" s="21"/>
      <c r="AD645" s="21"/>
      <c r="AE645" s="21"/>
      <c r="AF645" s="21"/>
      <c r="AG645" s="21"/>
      <c r="AH645" s="21"/>
      <c r="AI645" s="21"/>
      <c r="AJ645" s="21"/>
      <c r="AK645" s="21"/>
      <c r="AL645" s="21"/>
      <c r="AM645" s="21"/>
      <c r="AN645" s="21"/>
      <c r="AO645" s="21"/>
      <c r="AP645" s="21"/>
      <c r="AQ645" s="21"/>
      <c r="AR645" s="21"/>
      <c r="AS645" s="21"/>
      <c r="AT645" s="21"/>
      <c r="AU645" s="21"/>
      <c r="AV645" s="21"/>
      <c r="AW645" s="21"/>
      <c r="AX645" s="21"/>
      <c r="AY645" s="21"/>
      <c r="AZ645" s="21"/>
      <c r="BA645" s="21"/>
      <c r="BB645" s="21"/>
      <c r="BC645" s="21"/>
      <c r="BD645" s="21"/>
      <c r="BE645" s="21"/>
      <c r="BF645" s="21"/>
      <c r="BG645" s="21"/>
      <c r="BH645" s="21"/>
      <c r="BI645" s="21"/>
      <c r="BJ645" s="21"/>
    </row>
    <row r="646" spans="29:62" ht="15" customHeight="1">
      <c r="AC646" s="21"/>
      <c r="AD646" s="21"/>
      <c r="AE646" s="21"/>
      <c r="AF646" s="21"/>
      <c r="AG646" s="21"/>
      <c r="AH646" s="21"/>
      <c r="AI646" s="21"/>
      <c r="AJ646" s="21"/>
      <c r="AK646" s="21"/>
      <c r="AL646" s="21"/>
      <c r="AM646" s="21"/>
      <c r="AN646" s="21"/>
      <c r="AO646" s="21"/>
      <c r="AP646" s="21"/>
      <c r="AQ646" s="21"/>
      <c r="AR646" s="21"/>
      <c r="AS646" s="21"/>
      <c r="AT646" s="21"/>
      <c r="AU646" s="21"/>
      <c r="AV646" s="21"/>
      <c r="AW646" s="21"/>
      <c r="AX646" s="21"/>
      <c r="AY646" s="21"/>
      <c r="AZ646" s="21"/>
      <c r="BA646" s="21"/>
      <c r="BB646" s="21"/>
      <c r="BC646" s="21"/>
      <c r="BD646" s="21"/>
      <c r="BE646" s="21"/>
      <c r="BF646" s="21"/>
      <c r="BG646" s="21"/>
      <c r="BH646" s="21"/>
      <c r="BI646" s="21"/>
      <c r="BJ646" s="21"/>
    </row>
    <row r="647" spans="29:62" ht="15" customHeight="1">
      <c r="AC647" s="21"/>
      <c r="AD647" s="21"/>
      <c r="AE647" s="21"/>
      <c r="AF647" s="21"/>
      <c r="AG647" s="21"/>
      <c r="AH647" s="21"/>
      <c r="AI647" s="21"/>
      <c r="AJ647" s="21"/>
      <c r="AK647" s="21"/>
      <c r="AL647" s="21"/>
      <c r="AM647" s="21"/>
      <c r="AN647" s="21"/>
      <c r="AO647" s="21"/>
      <c r="AP647" s="21"/>
      <c r="AQ647" s="21"/>
      <c r="AR647" s="21"/>
      <c r="AS647" s="21"/>
      <c r="AT647" s="21"/>
      <c r="AU647" s="21"/>
      <c r="AV647" s="21"/>
      <c r="AW647" s="21"/>
      <c r="AX647" s="21"/>
      <c r="AY647" s="21"/>
      <c r="AZ647" s="21"/>
      <c r="BA647" s="21"/>
      <c r="BB647" s="21"/>
      <c r="BC647" s="21"/>
      <c r="BD647" s="21"/>
      <c r="BE647" s="21"/>
      <c r="BF647" s="21"/>
      <c r="BG647" s="21"/>
      <c r="BH647" s="21"/>
      <c r="BI647" s="21"/>
      <c r="BJ647" s="21"/>
    </row>
    <row r="648" spans="29:62" ht="15" customHeight="1">
      <c r="AC648" s="21"/>
      <c r="AD648" s="21"/>
      <c r="AE648" s="21"/>
      <c r="AF648" s="21"/>
      <c r="AG648" s="21"/>
      <c r="AH648" s="21"/>
      <c r="AI648" s="21"/>
      <c r="AJ648" s="21"/>
      <c r="AK648" s="21"/>
      <c r="AL648" s="21"/>
      <c r="AM648" s="21"/>
      <c r="AN648" s="21"/>
      <c r="AO648" s="21"/>
      <c r="AP648" s="21"/>
      <c r="AQ648" s="21"/>
      <c r="AR648" s="21"/>
      <c r="AS648" s="21"/>
      <c r="AT648" s="21"/>
      <c r="AU648" s="21"/>
      <c r="AV648" s="21"/>
      <c r="AW648" s="21"/>
      <c r="AX648" s="21"/>
      <c r="AY648" s="21"/>
      <c r="AZ648" s="21"/>
      <c r="BA648" s="21"/>
      <c r="BB648" s="21"/>
      <c r="BC648" s="21"/>
      <c r="BD648" s="21"/>
      <c r="BE648" s="21"/>
      <c r="BF648" s="21"/>
      <c r="BG648" s="21"/>
      <c r="BH648" s="21"/>
      <c r="BI648" s="21"/>
      <c r="BJ648" s="21"/>
    </row>
    <row r="649" spans="29:62" ht="15" customHeight="1">
      <c r="AC649" s="21"/>
      <c r="AD649" s="21"/>
      <c r="AE649" s="21"/>
      <c r="AF649" s="21"/>
      <c r="AG649" s="21"/>
      <c r="AH649" s="21"/>
      <c r="AI649" s="21"/>
      <c r="AJ649" s="21"/>
      <c r="AK649" s="21"/>
      <c r="AL649" s="21"/>
      <c r="AM649" s="21"/>
      <c r="AN649" s="21"/>
      <c r="AO649" s="21"/>
      <c r="AP649" s="21"/>
      <c r="AQ649" s="21"/>
      <c r="AR649" s="21"/>
      <c r="AS649" s="21"/>
      <c r="AT649" s="21"/>
      <c r="AU649" s="21"/>
      <c r="AV649" s="21"/>
      <c r="AW649" s="21"/>
      <c r="AX649" s="21"/>
      <c r="AY649" s="21"/>
      <c r="AZ649" s="21"/>
      <c r="BA649" s="21"/>
      <c r="BB649" s="21"/>
      <c r="BC649" s="21"/>
      <c r="BD649" s="21"/>
      <c r="BE649" s="21"/>
      <c r="BF649" s="21"/>
      <c r="BG649" s="21"/>
      <c r="BH649" s="21"/>
      <c r="BI649" s="21"/>
      <c r="BJ649" s="21"/>
    </row>
    <row r="650" spans="29:62" ht="15" customHeight="1">
      <c r="AC650" s="21"/>
      <c r="AD650" s="21"/>
      <c r="AE650" s="21"/>
      <c r="AF650" s="21"/>
      <c r="AG650" s="21"/>
      <c r="AH650" s="21"/>
      <c r="AI650" s="21"/>
      <c r="AJ650" s="21"/>
      <c r="AK650" s="21"/>
      <c r="AL650" s="21"/>
      <c r="AM650" s="21"/>
      <c r="AN650" s="21"/>
      <c r="AO650" s="21"/>
      <c r="AP650" s="21"/>
      <c r="AQ650" s="21"/>
      <c r="AR650" s="21"/>
      <c r="AS650" s="21"/>
      <c r="AT650" s="21"/>
      <c r="AU650" s="21"/>
      <c r="AV650" s="21"/>
      <c r="AW650" s="21"/>
      <c r="AX650" s="21"/>
      <c r="AY650" s="21"/>
      <c r="AZ650" s="21"/>
      <c r="BA650" s="21"/>
      <c r="BB650" s="21"/>
      <c r="BC650" s="21"/>
      <c r="BD650" s="21"/>
      <c r="BE650" s="21"/>
      <c r="BF650" s="21"/>
      <c r="BG650" s="21"/>
      <c r="BH650" s="21"/>
      <c r="BI650" s="21"/>
      <c r="BJ650" s="21"/>
    </row>
    <row r="651" spans="29:62" ht="15" customHeight="1">
      <c r="AC651" s="21"/>
      <c r="AD651" s="21"/>
      <c r="AE651" s="21"/>
      <c r="AF651" s="21"/>
      <c r="AG651" s="21"/>
      <c r="AH651" s="21"/>
      <c r="AI651" s="21"/>
      <c r="AJ651" s="21"/>
      <c r="AK651" s="21"/>
      <c r="AL651" s="21"/>
      <c r="AM651" s="21"/>
      <c r="AN651" s="21"/>
      <c r="AO651" s="21"/>
      <c r="AP651" s="21"/>
      <c r="AQ651" s="21"/>
      <c r="AR651" s="21"/>
      <c r="AS651" s="21"/>
      <c r="AT651" s="21"/>
      <c r="AU651" s="21"/>
      <c r="AV651" s="21"/>
      <c r="AW651" s="21"/>
      <c r="AX651" s="21"/>
      <c r="AY651" s="21"/>
      <c r="AZ651" s="21"/>
      <c r="BA651" s="21"/>
      <c r="BB651" s="21"/>
      <c r="BC651" s="21"/>
      <c r="BD651" s="21"/>
      <c r="BE651" s="21"/>
      <c r="BF651" s="21"/>
      <c r="BG651" s="21"/>
      <c r="BH651" s="21"/>
      <c r="BI651" s="21"/>
      <c r="BJ651" s="21"/>
    </row>
    <row r="652" spans="29:62" ht="15" customHeight="1">
      <c r="AC652" s="21"/>
      <c r="AD652" s="21"/>
      <c r="AE652" s="21"/>
      <c r="AF652" s="21"/>
      <c r="AG652" s="21"/>
      <c r="AH652" s="21"/>
      <c r="AI652" s="21"/>
      <c r="AJ652" s="21"/>
      <c r="AK652" s="21"/>
      <c r="AL652" s="21"/>
      <c r="AM652" s="21"/>
      <c r="AN652" s="21"/>
      <c r="AO652" s="21"/>
      <c r="AP652" s="21"/>
      <c r="AQ652" s="21"/>
      <c r="AR652" s="21"/>
      <c r="AS652" s="21"/>
      <c r="AT652" s="21"/>
      <c r="AU652" s="21"/>
      <c r="AV652" s="21"/>
      <c r="AW652" s="21"/>
      <c r="AX652" s="21"/>
      <c r="AY652" s="21"/>
      <c r="AZ652" s="21"/>
      <c r="BA652" s="21"/>
      <c r="BB652" s="21"/>
      <c r="BC652" s="21"/>
      <c r="BD652" s="21"/>
      <c r="BE652" s="21"/>
      <c r="BF652" s="21"/>
      <c r="BG652" s="21"/>
      <c r="BH652" s="21"/>
      <c r="BI652" s="21"/>
      <c r="BJ652" s="21"/>
    </row>
    <row r="653" spans="29:62" ht="15" customHeight="1">
      <c r="AC653" s="21"/>
      <c r="AD653" s="21"/>
      <c r="AE653" s="21"/>
      <c r="AF653" s="21"/>
      <c r="AG653" s="21"/>
      <c r="AH653" s="21"/>
      <c r="AI653" s="21"/>
      <c r="AJ653" s="21"/>
      <c r="AK653" s="21"/>
      <c r="AL653" s="21"/>
      <c r="AM653" s="21"/>
      <c r="AN653" s="21"/>
      <c r="AO653" s="21"/>
      <c r="AP653" s="21"/>
      <c r="AQ653" s="21"/>
      <c r="AR653" s="21"/>
      <c r="AS653" s="21"/>
      <c r="AT653" s="21"/>
      <c r="AU653" s="21"/>
      <c r="AV653" s="21"/>
      <c r="AW653" s="21"/>
      <c r="AX653" s="21"/>
      <c r="AY653" s="21"/>
      <c r="AZ653" s="21"/>
      <c r="BA653" s="21"/>
      <c r="BB653" s="21"/>
      <c r="BC653" s="21"/>
      <c r="BD653" s="21"/>
      <c r="BE653" s="21"/>
      <c r="BF653" s="21"/>
      <c r="BG653" s="21"/>
      <c r="BH653" s="21"/>
      <c r="BI653" s="21"/>
      <c r="BJ653" s="21"/>
    </row>
    <row r="654" spans="29:62" ht="15" customHeight="1">
      <c r="AC654" s="21"/>
      <c r="AD654" s="21"/>
      <c r="AE654" s="21"/>
      <c r="AF654" s="21"/>
      <c r="AG654" s="21"/>
      <c r="AH654" s="21"/>
      <c r="AI654" s="21"/>
      <c r="AJ654" s="21"/>
      <c r="AK654" s="21"/>
      <c r="AL654" s="21"/>
      <c r="AM654" s="21"/>
      <c r="AN654" s="21"/>
      <c r="AO654" s="21"/>
      <c r="AP654" s="21"/>
      <c r="AQ654" s="21"/>
      <c r="AR654" s="21"/>
      <c r="AS654" s="21"/>
      <c r="AT654" s="21"/>
      <c r="AU654" s="21"/>
      <c r="AV654" s="21"/>
      <c r="AW654" s="21"/>
      <c r="AX654" s="21"/>
      <c r="AY654" s="21"/>
      <c r="AZ654" s="21"/>
      <c r="BA654" s="21"/>
      <c r="BB654" s="21"/>
      <c r="BC654" s="21"/>
      <c r="BD654" s="21"/>
      <c r="BE654" s="21"/>
      <c r="BF654" s="21"/>
      <c r="BG654" s="21"/>
      <c r="BH654" s="21"/>
      <c r="BI654" s="21"/>
      <c r="BJ654" s="21"/>
    </row>
    <row r="655" spans="29:62" ht="15" customHeight="1">
      <c r="AC655" s="21"/>
      <c r="AD655" s="21"/>
      <c r="AE655" s="21"/>
      <c r="AF655" s="21"/>
      <c r="AG655" s="21"/>
      <c r="AH655" s="21"/>
      <c r="AI655" s="21"/>
      <c r="AJ655" s="21"/>
      <c r="AK655" s="21"/>
      <c r="AL655" s="21"/>
      <c r="AM655" s="21"/>
      <c r="AN655" s="21"/>
      <c r="AO655" s="21"/>
      <c r="AP655" s="21"/>
      <c r="AQ655" s="21"/>
      <c r="AR655" s="21"/>
      <c r="AS655" s="21"/>
      <c r="AT655" s="21"/>
      <c r="AU655" s="21"/>
      <c r="AV655" s="21"/>
      <c r="AW655" s="21"/>
      <c r="AX655" s="21"/>
      <c r="AY655" s="21"/>
      <c r="AZ655" s="21"/>
      <c r="BA655" s="21"/>
      <c r="BB655" s="21"/>
      <c r="BC655" s="21"/>
      <c r="BD655" s="21"/>
      <c r="BE655" s="21"/>
      <c r="BF655" s="21"/>
      <c r="BG655" s="21"/>
      <c r="BH655" s="21"/>
      <c r="BI655" s="21"/>
      <c r="BJ655" s="21"/>
    </row>
    <row r="656" spans="29:62" ht="15" customHeight="1">
      <c r="AC656" s="21"/>
      <c r="AD656" s="21"/>
      <c r="AE656" s="21"/>
      <c r="AF656" s="21"/>
      <c r="AG656" s="21"/>
      <c r="AH656" s="21"/>
      <c r="AI656" s="21"/>
      <c r="AJ656" s="21"/>
      <c r="AK656" s="21"/>
      <c r="AL656" s="21"/>
      <c r="AM656" s="21"/>
      <c r="AN656" s="21"/>
      <c r="AO656" s="21"/>
      <c r="AP656" s="21"/>
      <c r="AQ656" s="21"/>
      <c r="AR656" s="21"/>
      <c r="AS656" s="21"/>
      <c r="AT656" s="21"/>
      <c r="AU656" s="21"/>
      <c r="AV656" s="21"/>
      <c r="AW656" s="21"/>
      <c r="AX656" s="21"/>
      <c r="AY656" s="21"/>
      <c r="AZ656" s="21"/>
      <c r="BA656" s="21"/>
      <c r="BB656" s="21"/>
      <c r="BC656" s="21"/>
      <c r="BD656" s="21"/>
      <c r="BE656" s="21"/>
      <c r="BF656" s="21"/>
      <c r="BG656" s="21"/>
      <c r="BH656" s="21"/>
      <c r="BI656" s="21"/>
      <c r="BJ656" s="21"/>
    </row>
    <row r="657" spans="29:62" ht="15" customHeight="1">
      <c r="AC657" s="21"/>
      <c r="AD657" s="21"/>
      <c r="AE657" s="21"/>
      <c r="AF657" s="21"/>
      <c r="AG657" s="21"/>
      <c r="AH657" s="21"/>
      <c r="AI657" s="21"/>
      <c r="AJ657" s="21"/>
      <c r="AK657" s="21"/>
      <c r="AL657" s="21"/>
      <c r="AM657" s="21"/>
      <c r="AN657" s="21"/>
      <c r="AO657" s="21"/>
      <c r="AP657" s="21"/>
      <c r="AQ657" s="21"/>
      <c r="AR657" s="21"/>
      <c r="AS657" s="21"/>
      <c r="AT657" s="21"/>
      <c r="AU657" s="21"/>
      <c r="AV657" s="21"/>
      <c r="AW657" s="21"/>
      <c r="AX657" s="21"/>
      <c r="AY657" s="21"/>
      <c r="AZ657" s="21"/>
      <c r="BA657" s="21"/>
      <c r="BB657" s="21"/>
      <c r="BC657" s="21"/>
      <c r="BD657" s="21"/>
      <c r="BE657" s="21"/>
      <c r="BF657" s="21"/>
      <c r="BG657" s="21"/>
      <c r="BH657" s="21"/>
      <c r="BI657" s="21"/>
      <c r="BJ657" s="21"/>
    </row>
    <row r="658" spans="29:62" ht="15" customHeight="1">
      <c r="AC658" s="21"/>
      <c r="AD658" s="21"/>
      <c r="AE658" s="21"/>
      <c r="AF658" s="21"/>
      <c r="AG658" s="21"/>
      <c r="AH658" s="21"/>
      <c r="AI658" s="21"/>
      <c r="AJ658" s="21"/>
      <c r="AK658" s="21"/>
      <c r="AL658" s="21"/>
      <c r="AM658" s="21"/>
      <c r="AN658" s="21"/>
      <c r="AO658" s="21"/>
      <c r="AP658" s="21"/>
      <c r="AQ658" s="21"/>
      <c r="AR658" s="21"/>
      <c r="AS658" s="21"/>
      <c r="AT658" s="21"/>
      <c r="AU658" s="21"/>
      <c r="AV658" s="21"/>
      <c r="AW658" s="21"/>
      <c r="AX658" s="21"/>
      <c r="AY658" s="21"/>
      <c r="AZ658" s="21"/>
      <c r="BA658" s="21"/>
      <c r="BB658" s="21"/>
      <c r="BC658" s="21"/>
      <c r="BD658" s="21"/>
      <c r="BE658" s="21"/>
      <c r="BF658" s="21"/>
      <c r="BG658" s="21"/>
      <c r="BH658" s="21"/>
      <c r="BI658" s="21"/>
      <c r="BJ658" s="21"/>
    </row>
    <row r="659" spans="29:62" ht="15" customHeight="1">
      <c r="AC659" s="21"/>
      <c r="AD659" s="21"/>
      <c r="AE659" s="21"/>
      <c r="AF659" s="21"/>
      <c r="AG659" s="21"/>
      <c r="AH659" s="21"/>
      <c r="AI659" s="21"/>
      <c r="AJ659" s="21"/>
      <c r="AK659" s="21"/>
      <c r="AL659" s="21"/>
      <c r="AM659" s="21"/>
      <c r="AN659" s="21"/>
      <c r="AO659" s="21"/>
      <c r="AP659" s="21"/>
      <c r="AQ659" s="21"/>
      <c r="AR659" s="21"/>
      <c r="AS659" s="21"/>
      <c r="AT659" s="21"/>
      <c r="AU659" s="21"/>
      <c r="AV659" s="21"/>
      <c r="AW659" s="21"/>
      <c r="AX659" s="21"/>
      <c r="AY659" s="21"/>
      <c r="AZ659" s="21"/>
      <c r="BA659" s="21"/>
      <c r="BB659" s="21"/>
      <c r="BC659" s="21"/>
      <c r="BD659" s="21"/>
      <c r="BE659" s="21"/>
      <c r="BF659" s="21"/>
      <c r="BG659" s="21"/>
      <c r="BH659" s="21"/>
      <c r="BI659" s="21"/>
      <c r="BJ659" s="21"/>
    </row>
    <row r="660" spans="29:62" ht="15" customHeight="1">
      <c r="AC660" s="21"/>
      <c r="AD660" s="21"/>
      <c r="AE660" s="21"/>
      <c r="AF660" s="21"/>
      <c r="AG660" s="21"/>
      <c r="AH660" s="21"/>
      <c r="AI660" s="21"/>
      <c r="AJ660" s="21"/>
      <c r="AK660" s="21"/>
      <c r="AL660" s="21"/>
      <c r="AM660" s="21"/>
      <c r="AN660" s="21"/>
      <c r="AO660" s="21"/>
      <c r="AP660" s="21"/>
      <c r="AQ660" s="21"/>
      <c r="AR660" s="21"/>
      <c r="AS660" s="21"/>
      <c r="AT660" s="21"/>
      <c r="AU660" s="21"/>
      <c r="AV660" s="21"/>
      <c r="AW660" s="21"/>
      <c r="AX660" s="21"/>
      <c r="AY660" s="21"/>
      <c r="AZ660" s="21"/>
      <c r="BA660" s="21"/>
      <c r="BB660" s="21"/>
      <c r="BC660" s="21"/>
      <c r="BD660" s="21"/>
      <c r="BE660" s="21"/>
      <c r="BF660" s="21"/>
      <c r="BG660" s="21"/>
      <c r="BH660" s="21"/>
      <c r="BI660" s="21"/>
      <c r="BJ660" s="21"/>
    </row>
    <row r="661" spans="29:62" ht="15" customHeight="1">
      <c r="AC661" s="21"/>
      <c r="AD661" s="21"/>
      <c r="AE661" s="21"/>
      <c r="AF661" s="21"/>
      <c r="AG661" s="21"/>
      <c r="AH661" s="21"/>
      <c r="AI661" s="21"/>
      <c r="AJ661" s="21"/>
      <c r="AK661" s="21"/>
      <c r="AL661" s="21"/>
      <c r="AM661" s="21"/>
      <c r="AN661" s="21"/>
      <c r="AO661" s="21"/>
      <c r="AP661" s="21"/>
      <c r="AQ661" s="21"/>
      <c r="AR661" s="21"/>
      <c r="AS661" s="21"/>
      <c r="AT661" s="21"/>
      <c r="AU661" s="21"/>
      <c r="AV661" s="21"/>
      <c r="AW661" s="21"/>
      <c r="AX661" s="21"/>
      <c r="AY661" s="21"/>
      <c r="AZ661" s="21"/>
      <c r="BA661" s="21"/>
      <c r="BB661" s="21"/>
      <c r="BC661" s="21"/>
      <c r="BD661" s="21"/>
      <c r="BE661" s="21"/>
      <c r="BF661" s="21"/>
      <c r="BG661" s="21"/>
      <c r="BH661" s="21"/>
      <c r="BI661" s="21"/>
      <c r="BJ661" s="21"/>
    </row>
    <row r="662" spans="29:62" ht="15" customHeight="1">
      <c r="AC662" s="21"/>
      <c r="AD662" s="21"/>
      <c r="AE662" s="21"/>
      <c r="AF662" s="21"/>
      <c r="AG662" s="21"/>
      <c r="AH662" s="21"/>
      <c r="AI662" s="21"/>
      <c r="AJ662" s="21"/>
      <c r="AK662" s="21"/>
      <c r="AL662" s="21"/>
      <c r="AM662" s="21"/>
      <c r="AN662" s="21"/>
      <c r="AO662" s="21"/>
      <c r="AP662" s="21"/>
      <c r="AQ662" s="21"/>
      <c r="AR662" s="21"/>
      <c r="AS662" s="21"/>
      <c r="AT662" s="21"/>
      <c r="AU662" s="21"/>
      <c r="AV662" s="21"/>
      <c r="AW662" s="21"/>
      <c r="AX662" s="21"/>
      <c r="AY662" s="21"/>
      <c r="AZ662" s="21"/>
      <c r="BA662" s="21"/>
      <c r="BB662" s="21"/>
      <c r="BC662" s="21"/>
      <c r="BD662" s="21"/>
      <c r="BE662" s="21"/>
      <c r="BF662" s="21"/>
      <c r="BG662" s="21"/>
      <c r="BH662" s="21"/>
      <c r="BI662" s="21"/>
      <c r="BJ662" s="21"/>
    </row>
    <row r="663" spans="29:62" ht="15" customHeight="1">
      <c r="AC663" s="21"/>
      <c r="AD663" s="21"/>
      <c r="AE663" s="21"/>
      <c r="AF663" s="21"/>
      <c r="AG663" s="21"/>
      <c r="AH663" s="21"/>
      <c r="AI663" s="21"/>
      <c r="AJ663" s="21"/>
      <c r="AK663" s="21"/>
      <c r="AL663" s="21"/>
      <c r="AM663" s="21"/>
      <c r="AN663" s="21"/>
      <c r="AO663" s="21"/>
      <c r="AP663" s="21"/>
      <c r="AQ663" s="21"/>
      <c r="AR663" s="21"/>
      <c r="AS663" s="21"/>
      <c r="AT663" s="21"/>
      <c r="AU663" s="21"/>
      <c r="AV663" s="21"/>
      <c r="AW663" s="21"/>
      <c r="AX663" s="21"/>
      <c r="AY663" s="21"/>
      <c r="AZ663" s="21"/>
      <c r="BA663" s="21"/>
      <c r="BB663" s="21"/>
      <c r="BC663" s="21"/>
      <c r="BD663" s="21"/>
      <c r="BE663" s="21"/>
      <c r="BF663" s="21"/>
      <c r="BG663" s="21"/>
      <c r="BH663" s="21"/>
      <c r="BI663" s="21"/>
      <c r="BJ663" s="21"/>
    </row>
    <row r="664" spans="29:62" ht="15" customHeight="1">
      <c r="AC664" s="21"/>
      <c r="AD664" s="21"/>
      <c r="AE664" s="21"/>
      <c r="AF664" s="21"/>
      <c r="AG664" s="21"/>
      <c r="AH664" s="21"/>
      <c r="AI664" s="21"/>
      <c r="AJ664" s="21"/>
      <c r="AK664" s="21"/>
      <c r="AL664" s="21"/>
      <c r="AM664" s="21"/>
      <c r="AN664" s="21"/>
      <c r="AO664" s="21"/>
      <c r="AP664" s="21"/>
      <c r="AQ664" s="21"/>
      <c r="AR664" s="21"/>
      <c r="AS664" s="21"/>
      <c r="AT664" s="21"/>
      <c r="AU664" s="21"/>
      <c r="AV664" s="21"/>
      <c r="AW664" s="21"/>
      <c r="AX664" s="21"/>
      <c r="AY664" s="21"/>
      <c r="AZ664" s="21"/>
      <c r="BA664" s="21"/>
      <c r="BB664" s="21"/>
      <c r="BC664" s="21"/>
      <c r="BD664" s="21"/>
      <c r="BE664" s="21"/>
      <c r="BF664" s="21"/>
      <c r="BG664" s="21"/>
      <c r="BH664" s="21"/>
      <c r="BI664" s="21"/>
      <c r="BJ664" s="21"/>
    </row>
    <row r="665" spans="29:62" ht="15" customHeight="1">
      <c r="AC665" s="21"/>
      <c r="AD665" s="21"/>
      <c r="AE665" s="21"/>
      <c r="AF665" s="21"/>
      <c r="AG665" s="21"/>
      <c r="AH665" s="21"/>
      <c r="AI665" s="21"/>
      <c r="AJ665" s="21"/>
      <c r="AK665" s="21"/>
      <c r="AL665" s="21"/>
      <c r="AM665" s="21"/>
      <c r="AN665" s="21"/>
      <c r="AO665" s="21"/>
      <c r="AP665" s="21"/>
      <c r="AQ665" s="21"/>
      <c r="AR665" s="21"/>
      <c r="AS665" s="21"/>
      <c r="AT665" s="21"/>
      <c r="AU665" s="21"/>
      <c r="AV665" s="21"/>
      <c r="AW665" s="21"/>
      <c r="AX665" s="21"/>
      <c r="AY665" s="21"/>
      <c r="AZ665" s="21"/>
      <c r="BA665" s="21"/>
      <c r="BB665" s="21"/>
      <c r="BC665" s="21"/>
      <c r="BD665" s="21"/>
      <c r="BE665" s="21"/>
      <c r="BF665" s="21"/>
      <c r="BG665" s="21"/>
      <c r="BH665" s="21"/>
      <c r="BI665" s="21"/>
      <c r="BJ665" s="21"/>
    </row>
    <row r="666" spans="29:62" ht="15" customHeight="1">
      <c r="AC666" s="21"/>
      <c r="AD666" s="21"/>
      <c r="AE666" s="21"/>
      <c r="AF666" s="21"/>
      <c r="AG666" s="21"/>
      <c r="AH666" s="21"/>
      <c r="AI666" s="21"/>
      <c r="AJ666" s="21"/>
      <c r="AK666" s="21"/>
      <c r="AL666" s="21"/>
      <c r="AM666" s="21"/>
      <c r="AN666" s="21"/>
      <c r="AO666" s="21"/>
      <c r="AP666" s="21"/>
      <c r="AQ666" s="21"/>
      <c r="AR666" s="21"/>
      <c r="AS666" s="21"/>
      <c r="AT666" s="21"/>
      <c r="AU666" s="21"/>
      <c r="AV666" s="21"/>
      <c r="AW666" s="21"/>
      <c r="AX666" s="21"/>
      <c r="AY666" s="21"/>
      <c r="AZ666" s="21"/>
      <c r="BA666" s="21"/>
      <c r="BB666" s="21"/>
      <c r="BC666" s="21"/>
      <c r="BD666" s="21"/>
      <c r="BE666" s="21"/>
      <c r="BF666" s="21"/>
      <c r="BG666" s="21"/>
      <c r="BH666" s="21"/>
      <c r="BI666" s="21"/>
      <c r="BJ666" s="21"/>
    </row>
    <row r="667" spans="29:62" ht="15" customHeight="1">
      <c r="AC667" s="21"/>
      <c r="AD667" s="21"/>
      <c r="AE667" s="21"/>
      <c r="AF667" s="21"/>
      <c r="AG667" s="21"/>
      <c r="AH667" s="21"/>
      <c r="AI667" s="21"/>
      <c r="AJ667" s="21"/>
      <c r="AK667" s="21"/>
      <c r="AL667" s="21"/>
      <c r="AM667" s="21"/>
      <c r="AN667" s="21"/>
      <c r="AO667" s="21"/>
      <c r="AP667" s="21"/>
      <c r="AQ667" s="21"/>
      <c r="AR667" s="21"/>
      <c r="AS667" s="21"/>
      <c r="AT667" s="21"/>
      <c r="AU667" s="21"/>
      <c r="AV667" s="21"/>
      <c r="AW667" s="21"/>
      <c r="AX667" s="21"/>
      <c r="AY667" s="21"/>
      <c r="AZ667" s="21"/>
      <c r="BA667" s="21"/>
      <c r="BB667" s="21"/>
      <c r="BC667" s="21"/>
      <c r="BD667" s="21"/>
      <c r="BE667" s="21"/>
      <c r="BF667" s="21"/>
      <c r="BG667" s="21"/>
      <c r="BH667" s="21"/>
      <c r="BI667" s="21"/>
      <c r="BJ667" s="21"/>
    </row>
    <row r="668" spans="29:62" ht="15" customHeight="1">
      <c r="AC668" s="21"/>
      <c r="AD668" s="21"/>
      <c r="AE668" s="21"/>
      <c r="AF668" s="21"/>
      <c r="AG668" s="21"/>
      <c r="AH668" s="21"/>
      <c r="AI668" s="21"/>
      <c r="AJ668" s="21"/>
      <c r="AK668" s="21"/>
      <c r="AL668" s="21"/>
      <c r="AM668" s="21"/>
      <c r="AN668" s="21"/>
      <c r="AO668" s="21"/>
      <c r="AP668" s="21"/>
      <c r="AQ668" s="21"/>
      <c r="AR668" s="21"/>
      <c r="AS668" s="21"/>
      <c r="AT668" s="21"/>
      <c r="AU668" s="21"/>
      <c r="AV668" s="21"/>
      <c r="AW668" s="21"/>
      <c r="AX668" s="21"/>
      <c r="AY668" s="21"/>
      <c r="AZ668" s="21"/>
      <c r="BA668" s="21"/>
      <c r="BB668" s="21"/>
      <c r="BC668" s="21"/>
      <c r="BD668" s="21"/>
      <c r="BE668" s="21"/>
      <c r="BF668" s="21"/>
      <c r="BG668" s="21"/>
      <c r="BH668" s="21"/>
      <c r="BI668" s="21"/>
      <c r="BJ668" s="21"/>
    </row>
    <row r="669" spans="29:62" ht="15" customHeight="1">
      <c r="AC669" s="21"/>
      <c r="AD669" s="21"/>
      <c r="AE669" s="21"/>
      <c r="AF669" s="21"/>
      <c r="AG669" s="21"/>
      <c r="AH669" s="21"/>
      <c r="AI669" s="21"/>
      <c r="AJ669" s="21"/>
      <c r="AK669" s="21"/>
      <c r="AL669" s="21"/>
      <c r="AM669" s="21"/>
      <c r="AN669" s="21"/>
      <c r="AO669" s="21"/>
      <c r="AP669" s="21"/>
      <c r="AQ669" s="21"/>
      <c r="AR669" s="21"/>
      <c r="AS669" s="21"/>
      <c r="AT669" s="21"/>
      <c r="AU669" s="21"/>
      <c r="AV669" s="21"/>
      <c r="AW669" s="21"/>
      <c r="AX669" s="21"/>
      <c r="AY669" s="21"/>
      <c r="AZ669" s="21"/>
      <c r="BA669" s="21"/>
      <c r="BB669" s="21"/>
      <c r="BC669" s="21"/>
      <c r="BD669" s="21"/>
      <c r="BE669" s="21"/>
      <c r="BF669" s="21"/>
      <c r="BG669" s="21"/>
      <c r="BH669" s="21"/>
      <c r="BI669" s="21"/>
      <c r="BJ669" s="21"/>
    </row>
    <row r="670" spans="29:62" ht="15" customHeight="1">
      <c r="AC670" s="21"/>
      <c r="AD670" s="21"/>
      <c r="AE670" s="21"/>
      <c r="AF670" s="21"/>
      <c r="AG670" s="21"/>
      <c r="AH670" s="21"/>
      <c r="AI670" s="21"/>
      <c r="AJ670" s="21"/>
      <c r="AK670" s="21"/>
      <c r="AL670" s="21"/>
      <c r="AM670" s="21"/>
      <c r="AN670" s="21"/>
      <c r="AO670" s="21"/>
      <c r="AP670" s="21"/>
      <c r="AQ670" s="21"/>
      <c r="AR670" s="21"/>
      <c r="AS670" s="21"/>
      <c r="AT670" s="21"/>
      <c r="AU670" s="21"/>
      <c r="AV670" s="21"/>
      <c r="AW670" s="21"/>
      <c r="AX670" s="21"/>
      <c r="AY670" s="21"/>
      <c r="AZ670" s="21"/>
      <c r="BA670" s="21"/>
      <c r="BB670" s="21"/>
      <c r="BC670" s="21"/>
      <c r="BD670" s="21"/>
      <c r="BE670" s="21"/>
      <c r="BF670" s="21"/>
      <c r="BG670" s="21"/>
      <c r="BH670" s="21"/>
      <c r="BI670" s="21"/>
      <c r="BJ670" s="21"/>
    </row>
    <row r="671" spans="29:62" ht="15" customHeight="1">
      <c r="AC671" s="21"/>
      <c r="AD671" s="21"/>
      <c r="AE671" s="21"/>
      <c r="AF671" s="21"/>
      <c r="AG671" s="21"/>
      <c r="AH671" s="21"/>
      <c r="AI671" s="21"/>
      <c r="AJ671" s="21"/>
      <c r="AK671" s="21"/>
      <c r="AL671" s="21"/>
      <c r="AM671" s="21"/>
      <c r="AN671" s="21"/>
      <c r="AO671" s="21"/>
      <c r="AP671" s="21"/>
      <c r="AQ671" s="21"/>
      <c r="AR671" s="21"/>
      <c r="AS671" s="21"/>
      <c r="AT671" s="21"/>
      <c r="AU671" s="21"/>
      <c r="AV671" s="21"/>
      <c r="AW671" s="21"/>
      <c r="AX671" s="21"/>
      <c r="AY671" s="21"/>
      <c r="AZ671" s="21"/>
      <c r="BA671" s="21"/>
      <c r="BB671" s="21"/>
      <c r="BC671" s="21"/>
      <c r="BD671" s="21"/>
      <c r="BE671" s="21"/>
      <c r="BF671" s="21"/>
      <c r="BG671" s="21"/>
      <c r="BH671" s="21"/>
      <c r="BI671" s="21"/>
      <c r="BJ671" s="21"/>
    </row>
    <row r="672" spans="29:62" ht="15" customHeight="1">
      <c r="AC672" s="21"/>
      <c r="AD672" s="21"/>
      <c r="AE672" s="21"/>
      <c r="AF672" s="21"/>
      <c r="AG672" s="21"/>
      <c r="AH672" s="21"/>
      <c r="AI672" s="21"/>
      <c r="AJ672" s="21"/>
      <c r="AK672" s="21"/>
      <c r="AL672" s="21"/>
      <c r="AM672" s="21"/>
      <c r="AN672" s="21"/>
      <c r="AO672" s="21"/>
      <c r="AP672" s="21"/>
      <c r="AQ672" s="21"/>
      <c r="AR672" s="21"/>
      <c r="AS672" s="21"/>
      <c r="AT672" s="21"/>
      <c r="AU672" s="21"/>
      <c r="AV672" s="21"/>
      <c r="AW672" s="21"/>
      <c r="AX672" s="21"/>
      <c r="AY672" s="21"/>
      <c r="AZ672" s="21"/>
      <c r="BA672" s="21"/>
      <c r="BB672" s="21"/>
      <c r="BC672" s="21"/>
      <c r="BD672" s="21"/>
      <c r="BE672" s="21"/>
      <c r="BF672" s="21"/>
      <c r="BG672" s="21"/>
      <c r="BH672" s="21"/>
      <c r="BI672" s="21"/>
      <c r="BJ672" s="21"/>
    </row>
    <row r="673" spans="29:62" ht="15" customHeight="1">
      <c r="AC673" s="21"/>
      <c r="AD673" s="21"/>
      <c r="AE673" s="21"/>
      <c r="AF673" s="21"/>
      <c r="AG673" s="21"/>
      <c r="AH673" s="21"/>
      <c r="AI673" s="21"/>
      <c r="AJ673" s="21"/>
      <c r="AK673" s="21"/>
      <c r="AL673" s="21"/>
      <c r="AM673" s="21"/>
      <c r="AN673" s="21"/>
      <c r="AO673" s="21"/>
      <c r="AP673" s="21"/>
      <c r="AQ673" s="21"/>
      <c r="AR673" s="21"/>
      <c r="AS673" s="21"/>
      <c r="AT673" s="21"/>
      <c r="AU673" s="21"/>
      <c r="AV673" s="21"/>
      <c r="AW673" s="21"/>
      <c r="AX673" s="21"/>
      <c r="AY673" s="21"/>
      <c r="AZ673" s="21"/>
      <c r="BA673" s="21"/>
      <c r="BB673" s="21"/>
      <c r="BC673" s="21"/>
      <c r="BD673" s="21"/>
      <c r="BE673" s="21"/>
      <c r="BF673" s="21"/>
      <c r="BG673" s="21"/>
      <c r="BH673" s="21"/>
      <c r="BI673" s="21"/>
      <c r="BJ673" s="21"/>
    </row>
    <row r="674" spans="29:62" ht="15" customHeight="1">
      <c r="AC674" s="21"/>
      <c r="AD674" s="21"/>
      <c r="AE674" s="21"/>
      <c r="AF674" s="21"/>
      <c r="AG674" s="21"/>
      <c r="AH674" s="21"/>
      <c r="AI674" s="21"/>
      <c r="AJ674" s="21"/>
      <c r="AK674" s="21"/>
      <c r="AL674" s="21"/>
      <c r="AM674" s="21"/>
      <c r="AN674" s="21"/>
      <c r="AO674" s="21"/>
      <c r="AP674" s="21"/>
      <c r="AQ674" s="21"/>
      <c r="AR674" s="21"/>
      <c r="AS674" s="21"/>
      <c r="AT674" s="21"/>
      <c r="AU674" s="21"/>
      <c r="AV674" s="21"/>
      <c r="AW674" s="21"/>
      <c r="AX674" s="21"/>
      <c r="AY674" s="21"/>
      <c r="AZ674" s="21"/>
      <c r="BA674" s="21"/>
      <c r="BB674" s="21"/>
      <c r="BC674" s="21"/>
      <c r="BD674" s="21"/>
      <c r="BE674" s="21"/>
      <c r="BF674" s="21"/>
      <c r="BG674" s="21"/>
      <c r="BH674" s="21"/>
      <c r="BI674" s="21"/>
      <c r="BJ674" s="21"/>
    </row>
    <row r="675" spans="29:62" ht="15" customHeight="1">
      <c r="AC675" s="21"/>
      <c r="AD675" s="21"/>
      <c r="AE675" s="21"/>
      <c r="AF675" s="21"/>
      <c r="AG675" s="21"/>
      <c r="AH675" s="21"/>
      <c r="AI675" s="21"/>
      <c r="AJ675" s="21"/>
      <c r="AK675" s="21"/>
      <c r="AL675" s="21"/>
      <c r="AM675" s="21"/>
      <c r="AN675" s="21"/>
      <c r="AO675" s="21"/>
      <c r="AP675" s="21"/>
      <c r="AQ675" s="21"/>
      <c r="AR675" s="21"/>
      <c r="AS675" s="21"/>
      <c r="AT675" s="21"/>
      <c r="AU675" s="21"/>
      <c r="AV675" s="21"/>
      <c r="AW675" s="21"/>
      <c r="AX675" s="21"/>
      <c r="AY675" s="21"/>
      <c r="AZ675" s="21"/>
      <c r="BA675" s="21"/>
      <c r="BB675" s="21"/>
      <c r="BC675" s="21"/>
      <c r="BD675" s="21"/>
      <c r="BE675" s="21"/>
      <c r="BF675" s="21"/>
      <c r="BG675" s="21"/>
      <c r="BH675" s="21"/>
      <c r="BI675" s="21"/>
      <c r="BJ675" s="21"/>
    </row>
    <row r="676" spans="29:62" ht="15" customHeight="1">
      <c r="AC676" s="21"/>
      <c r="AD676" s="21"/>
      <c r="AE676" s="21"/>
      <c r="AF676" s="21"/>
      <c r="AG676" s="21"/>
      <c r="AH676" s="21"/>
      <c r="AI676" s="21"/>
      <c r="AJ676" s="21"/>
      <c r="AK676" s="21"/>
      <c r="AL676" s="21"/>
      <c r="AM676" s="21"/>
      <c r="AN676" s="21"/>
      <c r="AO676" s="21"/>
      <c r="AP676" s="21"/>
      <c r="AQ676" s="21"/>
      <c r="AR676" s="21"/>
      <c r="AS676" s="21"/>
      <c r="AT676" s="21"/>
      <c r="AU676" s="21"/>
      <c r="AV676" s="21"/>
      <c r="AW676" s="21"/>
      <c r="AX676" s="21"/>
      <c r="AY676" s="21"/>
      <c r="AZ676" s="21"/>
      <c r="BA676" s="21"/>
      <c r="BB676" s="21"/>
      <c r="BC676" s="21"/>
      <c r="BD676" s="21"/>
      <c r="BE676" s="21"/>
      <c r="BF676" s="21"/>
      <c r="BG676" s="21"/>
      <c r="BH676" s="21"/>
      <c r="BI676" s="21"/>
      <c r="BJ676" s="21"/>
    </row>
    <row r="677" spans="29:62" ht="15" customHeight="1">
      <c r="AC677" s="21"/>
      <c r="AD677" s="21"/>
      <c r="AE677" s="21"/>
      <c r="AF677" s="21"/>
      <c r="AG677" s="21"/>
      <c r="AH677" s="21"/>
      <c r="AI677" s="21"/>
      <c r="AJ677" s="21"/>
      <c r="AK677" s="21"/>
      <c r="AL677" s="21"/>
      <c r="AM677" s="21"/>
      <c r="AN677" s="21"/>
      <c r="AO677" s="21"/>
      <c r="AP677" s="21"/>
      <c r="AQ677" s="21"/>
      <c r="AR677" s="21"/>
      <c r="AS677" s="21"/>
      <c r="AT677" s="21"/>
      <c r="AU677" s="21"/>
      <c r="AV677" s="21"/>
      <c r="AW677" s="21"/>
      <c r="AX677" s="21"/>
      <c r="AY677" s="21"/>
      <c r="AZ677" s="21"/>
      <c r="BA677" s="21"/>
      <c r="BB677" s="21"/>
      <c r="BC677" s="21"/>
      <c r="BD677" s="21"/>
      <c r="BE677" s="21"/>
      <c r="BF677" s="21"/>
      <c r="BG677" s="21"/>
      <c r="BH677" s="21"/>
      <c r="BI677" s="21"/>
      <c r="BJ677" s="21"/>
    </row>
    <row r="678" spans="29:62" ht="15" customHeight="1">
      <c r="AC678" s="21"/>
      <c r="AD678" s="21"/>
      <c r="AE678" s="21"/>
      <c r="AF678" s="21"/>
      <c r="AG678" s="21"/>
      <c r="AH678" s="21"/>
      <c r="AI678" s="21"/>
      <c r="AJ678" s="21"/>
      <c r="AK678" s="21"/>
      <c r="AL678" s="21"/>
      <c r="AM678" s="21"/>
      <c r="AN678" s="21"/>
      <c r="AO678" s="21"/>
      <c r="AP678" s="21"/>
      <c r="AQ678" s="21"/>
      <c r="AR678" s="21"/>
      <c r="AS678" s="21"/>
      <c r="AT678" s="21"/>
      <c r="AU678" s="21"/>
      <c r="AV678" s="21"/>
      <c r="AW678" s="21"/>
      <c r="AX678" s="21"/>
      <c r="AY678" s="21"/>
      <c r="AZ678" s="21"/>
      <c r="BA678" s="21"/>
      <c r="BB678" s="21"/>
      <c r="BC678" s="21"/>
      <c r="BD678" s="21"/>
      <c r="BE678" s="21"/>
      <c r="BF678" s="21"/>
      <c r="BG678" s="21"/>
      <c r="BH678" s="21"/>
      <c r="BI678" s="21"/>
      <c r="BJ678" s="21"/>
    </row>
    <row r="679" spans="29:62" ht="15" customHeight="1">
      <c r="AC679" s="21"/>
      <c r="AD679" s="21"/>
      <c r="AE679" s="21"/>
      <c r="AF679" s="21"/>
      <c r="AG679" s="21"/>
      <c r="AH679" s="21"/>
      <c r="AI679" s="21"/>
      <c r="AJ679" s="21"/>
      <c r="AK679" s="21"/>
      <c r="AL679" s="21"/>
      <c r="AM679" s="21"/>
      <c r="AN679" s="21"/>
      <c r="AO679" s="21"/>
      <c r="AP679" s="21"/>
      <c r="AQ679" s="21"/>
      <c r="AR679" s="21"/>
      <c r="AS679" s="21"/>
      <c r="AT679" s="21"/>
      <c r="AU679" s="21"/>
      <c r="AV679" s="21"/>
      <c r="AW679" s="21"/>
      <c r="AX679" s="21"/>
      <c r="AY679" s="21"/>
      <c r="AZ679" s="21"/>
      <c r="BA679" s="21"/>
      <c r="BB679" s="21"/>
      <c r="BC679" s="21"/>
      <c r="BD679" s="21"/>
      <c r="BE679" s="21"/>
      <c r="BF679" s="21"/>
      <c r="BG679" s="21"/>
      <c r="BH679" s="21"/>
      <c r="BI679" s="21"/>
      <c r="BJ679" s="21"/>
    </row>
    <row r="680" spans="29:62" ht="15" customHeight="1">
      <c r="AC680" s="21"/>
      <c r="AD680" s="21"/>
      <c r="AE680" s="21"/>
      <c r="AF680" s="21"/>
      <c r="AG680" s="21"/>
      <c r="AH680" s="21"/>
      <c r="AI680" s="21"/>
      <c r="AJ680" s="21"/>
      <c r="AK680" s="21"/>
      <c r="AL680" s="21"/>
      <c r="AM680" s="21"/>
      <c r="AN680" s="21"/>
      <c r="AO680" s="21"/>
      <c r="AP680" s="21"/>
      <c r="AQ680" s="21"/>
      <c r="AR680" s="21"/>
      <c r="AS680" s="21"/>
      <c r="AT680" s="21"/>
      <c r="AU680" s="21"/>
      <c r="AV680" s="21"/>
      <c r="AW680" s="21"/>
      <c r="AX680" s="21"/>
      <c r="AY680" s="21"/>
      <c r="AZ680" s="21"/>
      <c r="BA680" s="21"/>
      <c r="BB680" s="21"/>
      <c r="BC680" s="21"/>
      <c r="BD680" s="21"/>
      <c r="BE680" s="21"/>
      <c r="BF680" s="21"/>
      <c r="BG680" s="21"/>
      <c r="BH680" s="21"/>
      <c r="BI680" s="21"/>
      <c r="BJ680" s="21"/>
    </row>
  </sheetData>
  <sheetProtection selectLockedCells="1" selectUnlockedCells="1"/>
  <mergeCells count="44">
    <mergeCell ref="B10:J10"/>
    <mergeCell ref="C12:J12"/>
    <mergeCell ref="B15:J15"/>
    <mergeCell ref="G17:G18"/>
    <mergeCell ref="B17:B18"/>
    <mergeCell ref="C43:E43"/>
    <mergeCell ref="H17:I17"/>
    <mergeCell ref="C17:C18"/>
    <mergeCell ref="D17:D18"/>
    <mergeCell ref="E17:E18"/>
    <mergeCell ref="F17:F18"/>
    <mergeCell ref="R39:T39"/>
    <mergeCell ref="R18:T18"/>
    <mergeCell ref="R37:T37"/>
    <mergeCell ref="R38:T38"/>
    <mergeCell ref="R32:T32"/>
    <mergeCell ref="R33:T33"/>
    <mergeCell ref="R34:T34"/>
    <mergeCell ref="R35:T35"/>
    <mergeCell ref="R36:T36"/>
    <mergeCell ref="R23:T23"/>
    <mergeCell ref="R25:T25"/>
    <mergeCell ref="R26:T26"/>
    <mergeCell ref="R27:T27"/>
    <mergeCell ref="R28:T28"/>
    <mergeCell ref="R29:T29"/>
    <mergeCell ref="R30:T30"/>
    <mergeCell ref="U17:W17"/>
    <mergeCell ref="U18:W18"/>
    <mergeCell ref="U23:W23"/>
    <mergeCell ref="R17:T17"/>
    <mergeCell ref="U35:W35"/>
    <mergeCell ref="U36:W36"/>
    <mergeCell ref="U37:W37"/>
    <mergeCell ref="U38:W38"/>
    <mergeCell ref="U30:W30"/>
    <mergeCell ref="U32:W32"/>
    <mergeCell ref="U33:W33"/>
    <mergeCell ref="U34:W34"/>
    <mergeCell ref="U25:W25"/>
    <mergeCell ref="U26:W26"/>
    <mergeCell ref="U27:W27"/>
    <mergeCell ref="U28:W28"/>
    <mergeCell ref="U29:W29"/>
  </mergeCells>
  <printOptions horizontalCentered="1" verticalCentered="1"/>
  <pageMargins left="0.70866141732283472" right="0.70866141732283472" top="0.74803149606299213" bottom="0.74803149606299213" header="0.31496062992125984" footer="0.31496062992125984"/>
  <pageSetup scale="21" orientation="landscape" r:id="rId1"/>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0">
    <pageSetUpPr fitToPage="1"/>
  </sheetPr>
  <dimension ref="A1:CJ57"/>
  <sheetViews>
    <sheetView showGridLines="0" topLeftCell="A10" zoomScale="60" zoomScaleNormal="60" zoomScaleSheetLayoutView="90" workbookViewId="0">
      <selection activeCell="C23" sqref="C23"/>
    </sheetView>
  </sheetViews>
  <sheetFormatPr baseColWidth="10" defaultColWidth="11.42578125" defaultRowHeight="15"/>
  <cols>
    <col min="1" max="1" width="2.42578125" style="21" customWidth="1"/>
    <col min="2" max="2" width="12.5703125" style="3" customWidth="1"/>
    <col min="3" max="3" width="30.5703125" style="3" customWidth="1"/>
    <col min="4" max="4" width="22.28515625" style="150" customWidth="1"/>
    <col min="5" max="5" width="17.85546875" style="5" customWidth="1"/>
    <col min="6" max="6" width="16.42578125" style="5" customWidth="1"/>
    <col min="7" max="7" width="25.42578125" style="6" customWidth="1"/>
    <col min="8" max="8" width="19.7109375" style="5" customWidth="1"/>
    <col min="9" max="9" width="24.42578125" style="6" customWidth="1"/>
    <col min="10" max="10" width="32.42578125" style="6" customWidth="1"/>
    <col min="11" max="11" width="35" style="21" hidden="1" customWidth="1"/>
    <col min="12" max="12" width="33.5703125" style="3" hidden="1" customWidth="1"/>
    <col min="13" max="13" width="34.85546875" style="3" hidden="1" customWidth="1"/>
    <col min="14" max="15" width="37.42578125" style="3" hidden="1" customWidth="1"/>
    <col min="16" max="16" width="31.42578125" style="3" hidden="1" customWidth="1"/>
    <col min="17" max="17" width="37.140625" style="3" hidden="1" customWidth="1"/>
    <col min="18" max="18" width="28.5703125" style="3" customWidth="1"/>
    <col min="19" max="19" width="21.5703125" style="3" customWidth="1"/>
    <col min="20" max="20" width="16" style="3" customWidth="1"/>
    <col min="21" max="21" width="15.28515625" style="3" customWidth="1"/>
    <col min="22" max="22" width="10" style="3" customWidth="1"/>
    <col min="23" max="25" width="11.42578125" style="3"/>
    <col min="26" max="26" width="50.85546875" style="3" customWidth="1"/>
    <col min="27" max="16384" width="11.42578125" style="3"/>
  </cols>
  <sheetData>
    <row r="1" spans="2:18" s="21" customFormat="1">
      <c r="D1" s="430"/>
      <c r="E1" s="22"/>
      <c r="F1" s="22"/>
      <c r="G1" s="23"/>
      <c r="H1" s="22"/>
      <c r="I1" s="23"/>
      <c r="J1" s="23"/>
    </row>
    <row r="2" spans="2:18" s="21" customFormat="1">
      <c r="D2" s="430"/>
      <c r="E2" s="22"/>
      <c r="F2" s="22"/>
      <c r="G2" s="23"/>
      <c r="H2" s="22"/>
      <c r="I2" s="23"/>
      <c r="J2" s="23"/>
    </row>
    <row r="3" spans="2:18" s="21" customFormat="1">
      <c r="D3" s="430"/>
      <c r="E3" s="22"/>
      <c r="F3" s="22"/>
      <c r="G3" s="23"/>
      <c r="H3" s="22"/>
      <c r="I3" s="23"/>
      <c r="J3" s="23"/>
    </row>
    <row r="4" spans="2:18" s="21" customFormat="1">
      <c r="D4" s="430"/>
      <c r="E4" s="22"/>
      <c r="F4" s="22"/>
      <c r="G4" s="23"/>
      <c r="H4" s="22"/>
      <c r="I4" s="23"/>
      <c r="J4" s="23"/>
    </row>
    <row r="5" spans="2:18" s="21" customFormat="1">
      <c r="D5" s="430"/>
      <c r="E5" s="22"/>
      <c r="F5" s="22"/>
      <c r="G5" s="23"/>
      <c r="H5" s="22"/>
      <c r="I5" s="23"/>
      <c r="J5" s="23"/>
    </row>
    <row r="6" spans="2:18" s="21" customFormat="1">
      <c r="D6" s="430"/>
      <c r="E6" s="22"/>
      <c r="F6" s="22"/>
      <c r="G6" s="23"/>
      <c r="H6" s="22"/>
      <c r="I6" s="23"/>
      <c r="J6" s="23"/>
    </row>
    <row r="7" spans="2:18" s="21" customFormat="1">
      <c r="D7" s="430"/>
      <c r="E7" s="22"/>
      <c r="F7" s="22"/>
      <c r="G7" s="23"/>
      <c r="H7" s="22"/>
      <c r="I7" s="23"/>
      <c r="J7" s="23"/>
    </row>
    <row r="8" spans="2:18" s="21" customFormat="1">
      <c r="D8" s="430"/>
      <c r="E8" s="22"/>
      <c r="F8" s="22"/>
      <c r="G8" s="23"/>
      <c r="H8" s="22"/>
      <c r="I8" s="23"/>
      <c r="J8" s="23"/>
    </row>
    <row r="9" spans="2:18" s="21" customFormat="1">
      <c r="D9" s="430"/>
      <c r="E9" s="22"/>
      <c r="F9" s="22"/>
      <c r="G9" s="23"/>
      <c r="H9" s="22"/>
      <c r="I9" s="23"/>
      <c r="J9" s="23"/>
    </row>
    <row r="10" spans="2:18" ht="24.6" customHeight="1">
      <c r="B10" s="556" t="s">
        <v>328</v>
      </c>
      <c r="C10" s="556"/>
      <c r="D10" s="556"/>
      <c r="E10" s="556"/>
      <c r="F10" s="556"/>
      <c r="G10" s="556"/>
      <c r="H10" s="556"/>
      <c r="I10" s="556"/>
      <c r="J10" s="556"/>
      <c r="L10" s="21"/>
      <c r="M10" s="21"/>
      <c r="N10" s="21"/>
      <c r="O10" s="21"/>
      <c r="P10" s="21"/>
      <c r="Q10" s="21"/>
      <c r="R10" s="21"/>
    </row>
    <row r="11" spans="2:18" s="21" customFormat="1">
      <c r="D11" s="430"/>
      <c r="E11" s="22"/>
      <c r="F11" s="22"/>
      <c r="G11" s="23"/>
      <c r="H11" s="22"/>
      <c r="I11" s="23"/>
      <c r="J11" s="23"/>
    </row>
    <row r="12" spans="2:18" ht="27" customHeight="1">
      <c r="B12" s="147" t="s">
        <v>125</v>
      </c>
      <c r="C12" s="501" t="str">
        <f>OBJETIVOS!C6</f>
        <v>Asegurar las condiciones técnicas requeridas normativamente para los expedientes electrónicos de archivo, que permitan la adecuada gestión apoyada en el SGDEA</v>
      </c>
      <c r="D12" s="501"/>
      <c r="E12" s="501"/>
      <c r="F12" s="501"/>
      <c r="G12" s="501"/>
      <c r="H12" s="501"/>
      <c r="I12" s="501"/>
      <c r="J12" s="501"/>
      <c r="L12" s="21"/>
      <c r="M12" s="21"/>
      <c r="N12" s="21"/>
      <c r="O12" s="21"/>
      <c r="P12" s="21"/>
      <c r="Q12" s="21"/>
      <c r="R12" s="21"/>
    </row>
    <row r="13" spans="2:18" s="21" customFormat="1">
      <c r="D13" s="430"/>
      <c r="E13" s="22"/>
      <c r="F13" s="22"/>
      <c r="G13" s="23"/>
      <c r="H13" s="22"/>
      <c r="I13" s="23"/>
      <c r="J13" s="23"/>
    </row>
    <row r="14" spans="2:18" s="21" customFormat="1">
      <c r="D14" s="430"/>
      <c r="E14" s="22"/>
      <c r="F14" s="22"/>
      <c r="G14" s="23"/>
      <c r="H14" s="22"/>
      <c r="I14" s="23"/>
      <c r="J14" s="23"/>
    </row>
    <row r="15" spans="2:18" ht="27.75" customHeight="1">
      <c r="B15" s="501" t="s">
        <v>329</v>
      </c>
      <c r="C15" s="501"/>
      <c r="D15" s="501"/>
      <c r="E15" s="501"/>
      <c r="F15" s="501"/>
      <c r="G15" s="501"/>
      <c r="H15" s="501"/>
      <c r="I15" s="501"/>
      <c r="J15" s="501"/>
      <c r="L15" s="21"/>
      <c r="M15" s="21"/>
      <c r="N15" s="21"/>
      <c r="O15" s="21"/>
      <c r="P15" s="21"/>
      <c r="Q15" s="21"/>
      <c r="R15" s="21"/>
    </row>
    <row r="16" spans="2:18" s="21" customFormat="1">
      <c r="D16" s="430"/>
      <c r="E16" s="22"/>
      <c r="F16" s="22"/>
      <c r="G16" s="23"/>
      <c r="H16" s="22"/>
      <c r="I16" s="23"/>
      <c r="J16" s="23"/>
    </row>
    <row r="17" spans="2:88">
      <c r="B17" s="503" t="s">
        <v>127</v>
      </c>
      <c r="C17" s="503" t="s">
        <v>128</v>
      </c>
      <c r="D17" s="505" t="s">
        <v>129</v>
      </c>
      <c r="E17" s="505" t="s">
        <v>130</v>
      </c>
      <c r="F17" s="505" t="s">
        <v>131</v>
      </c>
      <c r="G17" s="503" t="s">
        <v>132</v>
      </c>
      <c r="H17" s="503" t="s">
        <v>133</v>
      </c>
      <c r="I17" s="503"/>
      <c r="J17" s="497" t="s">
        <v>202</v>
      </c>
      <c r="K17" s="498"/>
      <c r="L17" s="498"/>
      <c r="M17" s="498"/>
      <c r="N17" s="498"/>
      <c r="O17" s="498"/>
      <c r="P17" s="498"/>
      <c r="Q17" s="498"/>
      <c r="R17" s="498"/>
      <c r="S17" s="499"/>
      <c r="T17" s="497" t="s">
        <v>203</v>
      </c>
      <c r="U17" s="498"/>
      <c r="V17" s="499"/>
      <c r="W17" s="497" t="s">
        <v>896</v>
      </c>
      <c r="X17" s="498"/>
      <c r="Y17" s="499"/>
      <c r="Z17" s="158" t="s">
        <v>954</v>
      </c>
      <c r="AA17" s="21"/>
      <c r="AB17" s="21"/>
      <c r="AC17" s="21"/>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c r="BK17" s="21"/>
      <c r="BL17" s="21"/>
      <c r="BM17" s="21"/>
      <c r="BN17" s="21"/>
      <c r="BO17" s="21"/>
      <c r="BP17" s="21"/>
      <c r="BQ17" s="21"/>
      <c r="BR17" s="21"/>
      <c r="BS17" s="21"/>
      <c r="BT17" s="21"/>
      <c r="BU17" s="21"/>
      <c r="BV17" s="21"/>
      <c r="BW17" s="21"/>
      <c r="BX17" s="21"/>
      <c r="BY17" s="21"/>
      <c r="BZ17" s="21"/>
      <c r="CA17" s="21"/>
      <c r="CB17" s="21"/>
      <c r="CC17" s="21"/>
      <c r="CD17" s="21"/>
      <c r="CE17" s="21"/>
      <c r="CF17" s="21"/>
      <c r="CG17" s="21"/>
      <c r="CH17" s="21"/>
      <c r="CI17" s="21"/>
      <c r="CJ17" s="21"/>
    </row>
    <row r="18" spans="2:88">
      <c r="B18" s="503"/>
      <c r="C18" s="667"/>
      <c r="D18" s="668"/>
      <c r="E18" s="668"/>
      <c r="F18" s="668"/>
      <c r="G18" s="667"/>
      <c r="H18" s="669" t="s">
        <v>135</v>
      </c>
      <c r="I18" s="669" t="s">
        <v>136</v>
      </c>
      <c r="J18" s="670" t="s">
        <v>204</v>
      </c>
      <c r="K18" s="670"/>
      <c r="L18" s="670"/>
      <c r="M18" s="670"/>
      <c r="N18" s="670"/>
      <c r="O18" s="670"/>
      <c r="P18" s="670"/>
      <c r="Q18" s="670"/>
      <c r="R18" s="670" t="s">
        <v>330</v>
      </c>
      <c r="S18" s="670" t="s">
        <v>331</v>
      </c>
      <c r="T18" s="671"/>
      <c r="U18" s="672"/>
      <c r="V18" s="673"/>
      <c r="W18" s="671"/>
      <c r="X18" s="672"/>
      <c r="Y18" s="673"/>
      <c r="Z18" s="670"/>
      <c r="AA18" s="21"/>
      <c r="AB18" s="21"/>
      <c r="AC18" s="21"/>
      <c r="AD18" s="21"/>
      <c r="AE18" s="21"/>
      <c r="AF18" s="21"/>
      <c r="AG18" s="21"/>
      <c r="AH18" s="21"/>
      <c r="AI18" s="21"/>
      <c r="AJ18" s="21"/>
      <c r="AK18" s="21"/>
      <c r="AL18" s="21"/>
      <c r="AM18" s="21"/>
      <c r="AN18" s="21"/>
      <c r="AO18" s="21"/>
      <c r="AP18" s="21"/>
      <c r="AQ18" s="21"/>
      <c r="AR18" s="21"/>
      <c r="AS18" s="21"/>
      <c r="AT18" s="21"/>
      <c r="AU18" s="21"/>
      <c r="AV18" s="21"/>
      <c r="AW18" s="21"/>
      <c r="AX18" s="21"/>
      <c r="AY18" s="21"/>
      <c r="AZ18" s="21"/>
      <c r="BA18" s="21"/>
      <c r="BB18" s="21"/>
      <c r="BC18" s="21"/>
      <c r="BD18" s="21"/>
      <c r="BE18" s="21"/>
      <c r="BF18" s="21"/>
      <c r="BG18" s="21"/>
      <c r="BH18" s="21"/>
      <c r="BI18" s="21"/>
      <c r="BJ18" s="21"/>
      <c r="BK18" s="21"/>
      <c r="BL18" s="21"/>
      <c r="BM18" s="21"/>
      <c r="BN18" s="21"/>
      <c r="BO18" s="21"/>
      <c r="BP18" s="21"/>
      <c r="BQ18" s="21"/>
      <c r="BR18" s="21"/>
      <c r="BS18" s="21"/>
      <c r="BT18" s="21"/>
      <c r="BU18" s="21"/>
      <c r="BV18" s="21"/>
      <c r="BW18" s="21"/>
      <c r="BX18" s="21"/>
      <c r="BY18" s="21"/>
      <c r="BZ18" s="21"/>
      <c r="CA18" s="21"/>
      <c r="CB18" s="21"/>
      <c r="CC18" s="21"/>
      <c r="CD18" s="21"/>
      <c r="CE18" s="21"/>
      <c r="CF18" s="21"/>
      <c r="CG18" s="21"/>
      <c r="CH18" s="21"/>
      <c r="CI18" s="21"/>
      <c r="CJ18" s="21"/>
    </row>
    <row r="19" spans="2:88" ht="21.75" customHeight="1">
      <c r="B19" s="686" t="s">
        <v>332</v>
      </c>
      <c r="C19" s="432" t="s">
        <v>333</v>
      </c>
      <c r="D19" s="663"/>
      <c r="E19" s="663"/>
      <c r="F19" s="663"/>
      <c r="G19" s="663"/>
      <c r="H19" s="663"/>
      <c r="I19" s="663"/>
      <c r="J19" s="663"/>
      <c r="K19" s="663"/>
      <c r="L19" s="663"/>
      <c r="M19" s="663"/>
      <c r="N19" s="663"/>
      <c r="O19" s="663"/>
      <c r="P19" s="663"/>
      <c r="Q19" s="663"/>
      <c r="R19" s="663"/>
      <c r="S19" s="663"/>
      <c r="T19" s="663"/>
      <c r="U19" s="663"/>
      <c r="V19" s="663"/>
      <c r="W19" s="663"/>
      <c r="X19" s="663"/>
      <c r="Y19" s="663"/>
      <c r="Z19" s="657"/>
      <c r="AA19" s="21"/>
      <c r="AB19" s="21"/>
      <c r="AC19" s="21"/>
      <c r="AD19" s="21"/>
      <c r="AE19" s="21"/>
      <c r="AF19" s="21"/>
      <c r="AG19" s="21"/>
      <c r="AH19" s="21"/>
      <c r="AI19" s="21"/>
      <c r="AJ19" s="21"/>
      <c r="AK19" s="21"/>
      <c r="AL19" s="21"/>
      <c r="AM19" s="21"/>
      <c r="AN19" s="21"/>
      <c r="AO19" s="21"/>
      <c r="AP19" s="21"/>
      <c r="AQ19" s="21"/>
      <c r="AR19" s="21"/>
      <c r="AS19" s="21"/>
      <c r="AT19" s="21"/>
      <c r="AU19" s="21"/>
      <c r="AV19" s="21"/>
      <c r="AW19" s="21"/>
      <c r="AX19" s="21"/>
      <c r="AY19" s="21"/>
      <c r="AZ19" s="21"/>
      <c r="BA19" s="21"/>
      <c r="BB19" s="21"/>
      <c r="BC19" s="21"/>
      <c r="BD19" s="21"/>
      <c r="BE19" s="21"/>
      <c r="BF19" s="21"/>
      <c r="BG19" s="21"/>
      <c r="BH19" s="21"/>
      <c r="BI19" s="21"/>
      <c r="BJ19" s="21"/>
      <c r="BK19" s="21"/>
      <c r="BL19" s="21"/>
      <c r="BM19" s="21"/>
      <c r="BN19" s="21"/>
      <c r="BO19" s="21"/>
      <c r="BP19" s="21"/>
      <c r="BQ19" s="21"/>
      <c r="BR19" s="21"/>
      <c r="BS19" s="21"/>
      <c r="BT19" s="21"/>
      <c r="BU19" s="21"/>
      <c r="BV19" s="21"/>
      <c r="BW19" s="21"/>
      <c r="BX19" s="21"/>
      <c r="BY19" s="21"/>
      <c r="BZ19" s="21"/>
      <c r="CA19" s="21"/>
      <c r="CB19" s="21"/>
      <c r="CC19" s="21"/>
      <c r="CD19" s="21"/>
      <c r="CE19" s="21"/>
      <c r="CF19" s="21"/>
      <c r="CG19" s="21"/>
      <c r="CH19" s="21"/>
      <c r="CI19" s="21"/>
      <c r="CJ19" s="21"/>
    </row>
    <row r="20" spans="2:88" ht="84.75" customHeight="1">
      <c r="B20" s="379">
        <v>1</v>
      </c>
      <c r="C20" s="239" t="str">
        <f>'MAPA DE RUTA PINAR'!G35</f>
        <v>Realizar seguimiento al uso de firmas electrónicas certificadas</v>
      </c>
      <c r="D20" s="234" t="s">
        <v>334</v>
      </c>
      <c r="E20" s="233">
        <v>45293</v>
      </c>
      <c r="F20" s="233">
        <v>45655</v>
      </c>
      <c r="G20" s="234" t="s">
        <v>335</v>
      </c>
      <c r="H20" s="235" t="s">
        <v>141</v>
      </c>
      <c r="I20" s="378" t="s">
        <v>336</v>
      </c>
      <c r="J20" s="378" t="s">
        <v>337</v>
      </c>
      <c r="K20" s="378"/>
      <c r="L20" s="447"/>
      <c r="M20" s="447"/>
      <c r="N20" s="447"/>
      <c r="O20" s="447"/>
      <c r="P20" s="447"/>
      <c r="Q20" s="447"/>
      <c r="R20" s="448" t="s">
        <v>338</v>
      </c>
      <c r="S20" s="449" t="s">
        <v>339</v>
      </c>
      <c r="T20" s="550" t="s">
        <v>340</v>
      </c>
      <c r="U20" s="551"/>
      <c r="V20" s="552"/>
      <c r="W20" s="544" t="s">
        <v>907</v>
      </c>
      <c r="X20" s="545"/>
      <c r="Y20" s="546"/>
      <c r="Z20" s="413" t="s">
        <v>967</v>
      </c>
      <c r="AA20" s="22"/>
      <c r="AB20" s="21"/>
      <c r="AC20" s="21"/>
      <c r="AD20" s="21"/>
      <c r="AE20" s="21"/>
      <c r="AF20" s="21"/>
      <c r="AG20" s="21"/>
      <c r="AH20" s="21"/>
      <c r="AI20" s="21"/>
      <c r="AJ20" s="21"/>
      <c r="AK20" s="21"/>
      <c r="AL20" s="21"/>
      <c r="AM20" s="21"/>
      <c r="AN20" s="21"/>
      <c r="AO20" s="21"/>
      <c r="AP20" s="21"/>
      <c r="AQ20" s="21"/>
      <c r="AR20" s="21"/>
      <c r="AS20" s="21"/>
      <c r="AT20" s="21"/>
      <c r="AU20" s="21"/>
      <c r="AV20" s="21"/>
      <c r="AW20" s="21"/>
      <c r="AX20" s="21"/>
      <c r="AY20" s="21"/>
      <c r="AZ20" s="21"/>
      <c r="BA20" s="21"/>
      <c r="BB20" s="21"/>
      <c r="BC20" s="21"/>
      <c r="BD20" s="21"/>
      <c r="BE20" s="21"/>
      <c r="BF20" s="21"/>
      <c r="BG20" s="21"/>
      <c r="BH20" s="21"/>
      <c r="BI20" s="21"/>
      <c r="BJ20" s="21"/>
      <c r="BK20" s="21"/>
      <c r="BL20" s="21"/>
      <c r="BM20" s="21"/>
      <c r="BN20" s="21"/>
      <c r="BO20" s="21"/>
      <c r="BP20" s="21"/>
      <c r="BQ20" s="21"/>
      <c r="BR20" s="21"/>
      <c r="BS20" s="21"/>
      <c r="BT20" s="21"/>
      <c r="BU20" s="21"/>
      <c r="BV20" s="21"/>
      <c r="BW20" s="21"/>
      <c r="BX20" s="21"/>
      <c r="BY20" s="21"/>
      <c r="BZ20" s="21"/>
      <c r="CA20" s="21"/>
      <c r="CB20" s="21"/>
      <c r="CC20" s="21"/>
      <c r="CD20" s="21"/>
      <c r="CE20" s="21"/>
      <c r="CF20" s="21"/>
      <c r="CG20" s="21"/>
      <c r="CH20" s="21"/>
      <c r="CI20" s="21"/>
      <c r="CJ20" s="21"/>
    </row>
    <row r="21" spans="2:88" ht="100.5" customHeight="1">
      <c r="B21" s="379">
        <v>2</v>
      </c>
      <c r="C21" s="81" t="str">
        <f>'MAPA DE RUTA PINAR'!G36</f>
        <v>Aplicar los procesos  de estampado cronológico, marca de agua y firma electrónica de la Entidad</v>
      </c>
      <c r="D21" s="148" t="s">
        <v>209</v>
      </c>
      <c r="E21" s="237">
        <v>45293</v>
      </c>
      <c r="F21" s="237">
        <v>45655</v>
      </c>
      <c r="G21" s="148" t="s">
        <v>341</v>
      </c>
      <c r="H21" s="137" t="s">
        <v>342</v>
      </c>
      <c r="I21" s="7" t="s">
        <v>343</v>
      </c>
      <c r="J21" s="378" t="s">
        <v>344</v>
      </c>
      <c r="K21" s="378"/>
      <c r="L21" s="447"/>
      <c r="M21" s="447"/>
      <c r="N21" s="447"/>
      <c r="O21" s="447"/>
      <c r="P21" s="450"/>
      <c r="Q21" s="451"/>
      <c r="R21" s="452" t="s">
        <v>345</v>
      </c>
      <c r="S21" s="453" t="s">
        <v>346</v>
      </c>
      <c r="T21" s="553" t="s">
        <v>347</v>
      </c>
      <c r="U21" s="554"/>
      <c r="V21" s="555"/>
      <c r="W21" s="547" t="s">
        <v>908</v>
      </c>
      <c r="X21" s="548"/>
      <c r="Y21" s="549"/>
      <c r="Z21" s="412" t="s">
        <v>968</v>
      </c>
      <c r="AA21" s="21"/>
      <c r="AB21" s="21"/>
      <c r="AC21" s="21"/>
      <c r="AD21" s="21"/>
      <c r="AE21" s="21"/>
      <c r="AF21" s="21"/>
      <c r="AG21" s="21"/>
      <c r="AH21" s="21"/>
      <c r="AI21" s="21"/>
      <c r="AJ21" s="21"/>
      <c r="AK21" s="21"/>
      <c r="AL21" s="21"/>
      <c r="AM21" s="21"/>
      <c r="AN21" s="21"/>
      <c r="AO21" s="21"/>
      <c r="AP21" s="21"/>
      <c r="AQ21" s="21"/>
      <c r="AR21" s="21"/>
      <c r="AS21" s="21"/>
      <c r="AT21" s="21"/>
      <c r="AU21" s="21"/>
      <c r="AV21" s="21"/>
      <c r="AW21" s="21"/>
      <c r="AX21" s="21"/>
      <c r="AY21" s="21"/>
      <c r="AZ21" s="21"/>
      <c r="BA21" s="21"/>
      <c r="BB21" s="21"/>
      <c r="BC21" s="21"/>
      <c r="BD21" s="21"/>
      <c r="BE21" s="21"/>
      <c r="BF21" s="21"/>
      <c r="BG21" s="21"/>
      <c r="BH21" s="21"/>
      <c r="BI21" s="21"/>
      <c r="BJ21" s="21"/>
      <c r="BK21" s="21"/>
      <c r="BL21" s="21"/>
      <c r="BM21" s="21"/>
      <c r="BN21" s="21"/>
      <c r="BO21" s="21"/>
      <c r="BP21" s="21"/>
      <c r="BQ21" s="21"/>
      <c r="BR21" s="21"/>
      <c r="BS21" s="21"/>
      <c r="BT21" s="21"/>
      <c r="BU21" s="21"/>
      <c r="BV21" s="21"/>
      <c r="BW21" s="21"/>
      <c r="BX21" s="21"/>
      <c r="BY21" s="21"/>
      <c r="BZ21" s="21"/>
      <c r="CA21" s="21"/>
      <c r="CB21" s="21"/>
      <c r="CC21" s="21"/>
      <c r="CD21" s="21"/>
      <c r="CE21" s="21"/>
      <c r="CF21" s="21"/>
      <c r="CG21" s="21"/>
      <c r="CH21" s="21"/>
      <c r="CI21" s="21"/>
      <c r="CJ21" s="21"/>
    </row>
    <row r="22" spans="2:88" ht="135">
      <c r="B22" s="379">
        <v>3</v>
      </c>
      <c r="C22" s="313" t="str">
        <f>'MAPA DE RUTA PINAR'!G37</f>
        <v>Identificar matriz de Caracterización documental (Plan de mejoramiento, seguimiento y ruta de acción)  los procesos que requieren implementar correo electrónico certificado, de manera que se pueda llevar el control de los correos electrónicos diferentes al canal de correspondencia.</v>
      </c>
      <c r="D22" s="148" t="s">
        <v>209</v>
      </c>
      <c r="E22" s="315">
        <v>45293</v>
      </c>
      <c r="F22" s="315">
        <v>45656</v>
      </c>
      <c r="G22" s="314" t="s">
        <v>348</v>
      </c>
      <c r="H22" s="320" t="s">
        <v>141</v>
      </c>
      <c r="I22" s="7" t="s">
        <v>349</v>
      </c>
      <c r="J22" s="410" t="s">
        <v>350</v>
      </c>
      <c r="K22" s="410"/>
      <c r="L22" s="434"/>
      <c r="M22" s="454"/>
      <c r="N22" s="455"/>
      <c r="O22" s="456"/>
      <c r="P22" s="434"/>
      <c r="Q22" s="434"/>
      <c r="R22" s="429" t="s">
        <v>350</v>
      </c>
      <c r="S22" s="457" t="s">
        <v>350</v>
      </c>
      <c r="T22" s="533" t="s">
        <v>350</v>
      </c>
      <c r="U22" s="534"/>
      <c r="V22" s="535"/>
      <c r="W22" s="541" t="s">
        <v>909</v>
      </c>
      <c r="X22" s="542"/>
      <c r="Y22" s="543"/>
      <c r="Z22" s="412" t="s">
        <v>969</v>
      </c>
      <c r="AA22" s="21"/>
      <c r="AB22" s="21"/>
      <c r="AC22" s="21"/>
      <c r="AD22" s="21"/>
      <c r="AE22" s="21"/>
      <c r="AF22" s="21"/>
      <c r="AG22" s="21"/>
      <c r="AH22" s="21"/>
      <c r="AI22" s="21"/>
      <c r="AJ22" s="21"/>
      <c r="AK22" s="21"/>
      <c r="AL22" s="21"/>
      <c r="AM22" s="21"/>
      <c r="AN22" s="21"/>
      <c r="AO22" s="21"/>
      <c r="AP22" s="21"/>
      <c r="AQ22" s="21"/>
      <c r="AR22" s="21"/>
      <c r="AS22" s="21"/>
      <c r="AT22" s="21"/>
      <c r="AU22" s="21"/>
      <c r="AV22" s="21"/>
      <c r="AW22" s="21"/>
      <c r="AX22" s="21"/>
      <c r="AY22" s="21"/>
      <c r="AZ22" s="21"/>
      <c r="BA22" s="21"/>
      <c r="BB22" s="21"/>
      <c r="BC22" s="21"/>
      <c r="BD22" s="21"/>
      <c r="BE22" s="21"/>
      <c r="BF22" s="21"/>
      <c r="BG22" s="21"/>
      <c r="BH22" s="21"/>
      <c r="BI22" s="21"/>
      <c r="BJ22" s="21"/>
      <c r="BK22" s="21"/>
      <c r="BL22" s="21"/>
      <c r="BM22" s="21"/>
      <c r="BN22" s="21"/>
      <c r="BO22" s="21"/>
      <c r="BP22" s="21"/>
      <c r="BQ22" s="21"/>
      <c r="BR22" s="21"/>
      <c r="BS22" s="21"/>
      <c r="BT22" s="21"/>
      <c r="BU22" s="21"/>
      <c r="BV22" s="21"/>
      <c r="BW22" s="21"/>
      <c r="BX22" s="21"/>
      <c r="BY22" s="21"/>
      <c r="BZ22" s="21"/>
      <c r="CA22" s="21"/>
      <c r="CB22" s="21"/>
      <c r="CC22" s="21"/>
      <c r="CD22" s="21"/>
      <c r="CE22" s="21"/>
      <c r="CF22" s="21"/>
      <c r="CG22" s="21"/>
      <c r="CH22" s="21"/>
      <c r="CI22" s="21"/>
      <c r="CJ22" s="21"/>
    </row>
    <row r="23" spans="2:88" ht="150" customHeight="1">
      <c r="B23" s="379">
        <v>4</v>
      </c>
      <c r="C23" s="81" t="str">
        <f>'MAPA DE RUTA PINAR'!G38</f>
        <v>Realizar seguimiento a la ejecución del correo electrónico certificado</v>
      </c>
      <c r="D23" s="148" t="s">
        <v>351</v>
      </c>
      <c r="E23" s="237">
        <v>45293</v>
      </c>
      <c r="F23" s="237">
        <v>45655</v>
      </c>
      <c r="G23" s="148" t="s">
        <v>352</v>
      </c>
      <c r="H23" s="137" t="s">
        <v>141</v>
      </c>
      <c r="I23" s="7" t="s">
        <v>349</v>
      </c>
      <c r="J23" s="7" t="s">
        <v>353</v>
      </c>
      <c r="K23" s="7"/>
      <c r="L23" s="7"/>
      <c r="M23" s="447"/>
      <c r="N23" s="447"/>
      <c r="O23" s="66"/>
      <c r="P23" s="447"/>
      <c r="Q23" s="447"/>
      <c r="R23" s="458" t="s">
        <v>354</v>
      </c>
      <c r="S23" s="433" t="s">
        <v>355</v>
      </c>
      <c r="T23" s="536" t="s">
        <v>356</v>
      </c>
      <c r="U23" s="539"/>
      <c r="V23" s="540"/>
      <c r="W23" s="536" t="s">
        <v>910</v>
      </c>
      <c r="X23" s="537"/>
      <c r="Y23" s="538"/>
      <c r="Z23" s="412" t="s">
        <v>970</v>
      </c>
      <c r="AA23" s="21"/>
      <c r="AB23" s="21"/>
      <c r="AC23" s="21"/>
      <c r="AD23" s="21"/>
      <c r="AE23" s="21"/>
      <c r="AF23" s="21"/>
      <c r="AG23" s="21"/>
      <c r="AH23" s="21"/>
      <c r="AI23" s="21"/>
      <c r="AJ23" s="21"/>
      <c r="AK23" s="21"/>
      <c r="AL23" s="21"/>
      <c r="AM23" s="21"/>
      <c r="AN23" s="21"/>
      <c r="AO23" s="21"/>
      <c r="AP23" s="21"/>
      <c r="AQ23" s="21"/>
      <c r="AR23" s="21"/>
      <c r="AS23" s="21"/>
      <c r="AT23" s="21"/>
      <c r="AU23" s="21"/>
      <c r="AV23" s="21"/>
      <c r="AW23" s="21"/>
      <c r="AX23" s="21"/>
      <c r="AY23" s="21"/>
      <c r="AZ23" s="21"/>
      <c r="BA23" s="21"/>
      <c r="BB23" s="21"/>
      <c r="BC23" s="21"/>
      <c r="BD23" s="21"/>
      <c r="BE23" s="21"/>
      <c r="BF23" s="21"/>
      <c r="BG23" s="21"/>
      <c r="BH23" s="21"/>
      <c r="BI23" s="21"/>
      <c r="BJ23" s="21"/>
      <c r="BK23" s="21"/>
      <c r="BL23" s="21"/>
      <c r="BM23" s="21"/>
      <c r="BN23" s="21"/>
      <c r="BO23" s="21"/>
      <c r="BP23" s="21"/>
      <c r="BQ23" s="21"/>
      <c r="BR23" s="21"/>
      <c r="BS23" s="21"/>
      <c r="BT23" s="21"/>
      <c r="BU23" s="21"/>
      <c r="BV23" s="21"/>
      <c r="BW23" s="21"/>
      <c r="BX23" s="21"/>
      <c r="BY23" s="21"/>
      <c r="BZ23" s="21"/>
      <c r="CA23" s="21"/>
      <c r="CB23" s="21"/>
      <c r="CC23" s="21"/>
      <c r="CD23" s="21"/>
      <c r="CE23" s="21"/>
      <c r="CF23" s="21"/>
      <c r="CG23" s="21"/>
      <c r="CH23" s="21"/>
      <c r="CI23" s="21"/>
      <c r="CJ23" s="21"/>
    </row>
    <row r="24" spans="2:88" ht="157.5" hidden="1" customHeight="1">
      <c r="B24" s="141">
        <v>5</v>
      </c>
      <c r="C24" s="688" t="str">
        <f>'MAPA DE RUTA PINAR'!G39</f>
        <v>Implementar la digitalización certificada</v>
      </c>
      <c r="D24" s="689" t="s">
        <v>209</v>
      </c>
      <c r="E24" s="690">
        <v>44928</v>
      </c>
      <c r="F24" s="690">
        <v>45289</v>
      </c>
      <c r="G24" s="689" t="s">
        <v>357</v>
      </c>
      <c r="H24" s="691" t="s">
        <v>141</v>
      </c>
      <c r="I24" s="692" t="s">
        <v>358</v>
      </c>
      <c r="J24" s="675" t="s">
        <v>359</v>
      </c>
      <c r="K24" s="375" t="s">
        <v>360</v>
      </c>
      <c r="L24" s="268" t="s">
        <v>361</v>
      </c>
      <c r="M24" s="268" t="s">
        <v>362</v>
      </c>
      <c r="N24" s="268" t="s">
        <v>363</v>
      </c>
      <c r="O24" s="268" t="s">
        <v>364</v>
      </c>
      <c r="P24" s="268" t="s">
        <v>365</v>
      </c>
      <c r="Q24" s="268" t="s">
        <v>366</v>
      </c>
      <c r="R24" s="693" t="s">
        <v>367</v>
      </c>
      <c r="S24" s="694"/>
      <c r="T24" s="695"/>
      <c r="AA24" s="21"/>
      <c r="AB24" s="21"/>
      <c r="AC24" s="21"/>
      <c r="AD24" s="21"/>
      <c r="AE24" s="21"/>
      <c r="AF24" s="21"/>
      <c r="AG24" s="21"/>
      <c r="AH24" s="21"/>
      <c r="AI24" s="21"/>
      <c r="AJ24" s="21"/>
      <c r="AK24" s="21"/>
      <c r="AL24" s="21"/>
      <c r="AM24" s="21"/>
      <c r="AN24" s="21"/>
      <c r="AO24" s="21"/>
      <c r="AP24" s="21"/>
      <c r="AQ24" s="21"/>
      <c r="AR24" s="21"/>
      <c r="AS24" s="21"/>
      <c r="AT24" s="21"/>
      <c r="AU24" s="21"/>
      <c r="AV24" s="21"/>
      <c r="AW24" s="21"/>
      <c r="AX24" s="21"/>
      <c r="AY24" s="21"/>
      <c r="AZ24" s="21"/>
      <c r="BA24" s="21"/>
      <c r="BB24" s="21"/>
      <c r="BC24" s="21"/>
      <c r="BD24" s="21"/>
      <c r="BE24" s="21"/>
      <c r="BF24" s="21"/>
      <c r="BG24" s="21"/>
      <c r="BH24" s="21"/>
      <c r="BI24" s="21"/>
      <c r="BJ24" s="21"/>
      <c r="BK24" s="21"/>
      <c r="BL24" s="21"/>
      <c r="BM24" s="21"/>
      <c r="BN24" s="21"/>
      <c r="BO24" s="21"/>
      <c r="BP24" s="21"/>
      <c r="BQ24" s="21"/>
      <c r="BR24" s="21"/>
      <c r="BS24" s="21"/>
      <c r="BT24" s="21"/>
      <c r="BU24" s="21"/>
      <c r="BV24" s="21"/>
      <c r="BW24" s="21"/>
      <c r="BX24" s="21"/>
      <c r="BY24" s="21"/>
      <c r="BZ24" s="21"/>
      <c r="CA24" s="21"/>
      <c r="CB24" s="21"/>
      <c r="CC24" s="21"/>
      <c r="CD24" s="21"/>
      <c r="CE24" s="21"/>
      <c r="CF24" s="21"/>
      <c r="CG24" s="21"/>
      <c r="CH24" s="21"/>
      <c r="CI24" s="21"/>
      <c r="CJ24" s="21"/>
    </row>
    <row r="25" spans="2:88" ht="15" customHeight="1">
      <c r="B25" s="687" t="s">
        <v>368</v>
      </c>
      <c r="C25" s="432" t="s">
        <v>369</v>
      </c>
      <c r="D25" s="663"/>
      <c r="E25" s="663"/>
      <c r="F25" s="663"/>
      <c r="G25" s="663"/>
      <c r="H25" s="663"/>
      <c r="I25" s="663"/>
      <c r="J25" s="663"/>
      <c r="K25" s="663"/>
      <c r="L25" s="663"/>
      <c r="M25" s="663"/>
      <c r="N25" s="663"/>
      <c r="O25" s="663"/>
      <c r="P25" s="663"/>
      <c r="Q25" s="663"/>
      <c r="R25" s="663"/>
      <c r="S25" s="663"/>
      <c r="T25" s="663"/>
      <c r="U25" s="663"/>
      <c r="V25" s="663"/>
      <c r="W25" s="663"/>
      <c r="X25" s="663"/>
      <c r="Y25" s="663"/>
      <c r="Z25" s="657"/>
      <c r="AA25" s="21"/>
      <c r="AB25" s="21"/>
      <c r="AC25" s="21"/>
      <c r="AD25" s="21"/>
      <c r="AE25" s="21"/>
      <c r="AF25" s="21"/>
      <c r="AG25" s="21"/>
      <c r="AH25" s="21"/>
      <c r="AI25" s="21"/>
      <c r="AJ25" s="21"/>
      <c r="AK25" s="21"/>
      <c r="AL25" s="21"/>
      <c r="AM25" s="21"/>
      <c r="AN25" s="21"/>
      <c r="AO25" s="21"/>
      <c r="AP25" s="21"/>
      <c r="AQ25" s="21"/>
      <c r="AR25" s="21"/>
      <c r="AS25" s="21"/>
      <c r="AT25" s="21"/>
      <c r="AU25" s="21"/>
      <c r="AV25" s="21"/>
      <c r="AW25" s="21"/>
      <c r="AX25" s="21"/>
      <c r="AY25" s="21"/>
      <c r="AZ25" s="21"/>
      <c r="BA25" s="21"/>
      <c r="BB25" s="21"/>
      <c r="BC25" s="21"/>
      <c r="BD25" s="21"/>
      <c r="BE25" s="21"/>
      <c r="BF25" s="21"/>
      <c r="BG25" s="21"/>
      <c r="BH25" s="21"/>
      <c r="BI25" s="21"/>
      <c r="BJ25" s="21"/>
      <c r="BK25" s="21"/>
      <c r="BL25" s="21"/>
      <c r="BM25" s="21"/>
      <c r="BN25" s="21"/>
      <c r="BO25" s="21"/>
      <c r="BP25" s="21"/>
      <c r="BQ25" s="21"/>
      <c r="BR25" s="21"/>
      <c r="BS25" s="21"/>
      <c r="BT25" s="21"/>
      <c r="BU25" s="21"/>
      <c r="BV25" s="21"/>
      <c r="BW25" s="21"/>
      <c r="BX25" s="21"/>
      <c r="BY25" s="21"/>
      <c r="BZ25" s="21"/>
      <c r="CA25" s="21"/>
      <c r="CB25" s="21"/>
      <c r="CC25" s="21"/>
      <c r="CD25" s="21"/>
      <c r="CE25" s="21"/>
      <c r="CF25" s="21"/>
      <c r="CG25" s="21"/>
      <c r="CH25" s="21"/>
      <c r="CI25" s="21"/>
      <c r="CJ25" s="21"/>
    </row>
    <row r="26" spans="2:88" ht="87.75" customHeight="1">
      <c r="B26" s="379">
        <v>1</v>
      </c>
      <c r="C26" s="239" t="str">
        <f>'MAPA DE RUTA PINAR'!G40</f>
        <v>Realizar seguimiento y control al contrato de  almacenamiento y custodia del archivo de la Entidad</v>
      </c>
      <c r="D26" s="234" t="s">
        <v>173</v>
      </c>
      <c r="E26" s="233">
        <v>45293</v>
      </c>
      <c r="F26" s="233">
        <v>45655</v>
      </c>
      <c r="G26" s="234" t="s">
        <v>370</v>
      </c>
      <c r="H26" s="235" t="s">
        <v>371</v>
      </c>
      <c r="I26" s="378" t="s">
        <v>372</v>
      </c>
      <c r="J26" s="258" t="s">
        <v>373</v>
      </c>
      <c r="K26" s="258"/>
      <c r="L26" s="258"/>
      <c r="M26" s="258"/>
      <c r="N26" s="258"/>
      <c r="O26" s="258"/>
      <c r="P26" s="258"/>
      <c r="Q26" s="258"/>
      <c r="R26" s="696" t="s">
        <v>374</v>
      </c>
      <c r="S26" s="697" t="s">
        <v>375</v>
      </c>
      <c r="T26" s="698" t="s">
        <v>376</v>
      </c>
      <c r="U26" s="699"/>
      <c r="V26" s="700"/>
      <c r="W26" s="698" t="s">
        <v>911</v>
      </c>
      <c r="X26" s="699"/>
      <c r="Y26" s="700"/>
      <c r="Z26" s="413" t="s">
        <v>971</v>
      </c>
      <c r="AA26" s="21"/>
      <c r="AB26" s="21"/>
      <c r="AC26" s="21"/>
      <c r="AD26" s="21"/>
      <c r="AE26" s="21"/>
      <c r="AF26" s="21"/>
      <c r="AG26" s="21"/>
      <c r="AH26" s="21"/>
      <c r="AI26" s="21"/>
      <c r="AJ26" s="21"/>
      <c r="AK26" s="21"/>
      <c r="AL26" s="21"/>
      <c r="AM26" s="21"/>
      <c r="AN26" s="21"/>
      <c r="AO26" s="21"/>
      <c r="AP26" s="21"/>
      <c r="AQ26" s="21"/>
      <c r="AR26" s="21"/>
      <c r="AS26" s="21"/>
      <c r="AT26" s="21"/>
      <c r="AU26" s="21"/>
      <c r="AV26" s="21"/>
      <c r="AW26" s="21"/>
      <c r="AX26" s="21"/>
      <c r="AY26" s="21"/>
      <c r="AZ26" s="21"/>
      <c r="BA26" s="21"/>
      <c r="BB26" s="21"/>
      <c r="BC26" s="21"/>
      <c r="BD26" s="21"/>
      <c r="BE26" s="21"/>
      <c r="BF26" s="21"/>
      <c r="BG26" s="21"/>
      <c r="BH26" s="21"/>
      <c r="BI26" s="21"/>
      <c r="BJ26" s="21"/>
      <c r="BK26" s="21"/>
      <c r="BL26" s="21"/>
      <c r="BM26" s="21"/>
      <c r="BN26" s="21"/>
      <c r="BO26" s="21"/>
      <c r="BP26" s="21"/>
      <c r="BQ26" s="21"/>
      <c r="BR26" s="21"/>
      <c r="BS26" s="21"/>
      <c r="BT26" s="21"/>
      <c r="BU26" s="21"/>
      <c r="BV26" s="21"/>
      <c r="BW26" s="21"/>
      <c r="BX26" s="21"/>
      <c r="BY26" s="21"/>
      <c r="BZ26" s="21"/>
      <c r="CA26" s="21"/>
      <c r="CB26" s="21"/>
      <c r="CC26" s="21"/>
      <c r="CD26" s="21"/>
      <c r="CE26" s="21"/>
      <c r="CF26" s="21"/>
      <c r="CG26" s="21"/>
      <c r="CH26" s="21"/>
      <c r="CI26" s="21"/>
      <c r="CJ26" s="21"/>
    </row>
    <row r="27" spans="2:88" ht="171.75" customHeight="1">
      <c r="B27" s="379">
        <v>2</v>
      </c>
      <c r="C27" s="317" t="s">
        <v>377</v>
      </c>
      <c r="D27" s="148" t="s">
        <v>153</v>
      </c>
      <c r="E27" s="237">
        <v>45293</v>
      </c>
      <c r="F27" s="237">
        <v>45655</v>
      </c>
      <c r="G27" s="148" t="s">
        <v>378</v>
      </c>
      <c r="H27" s="137" t="s">
        <v>342</v>
      </c>
      <c r="I27" s="7" t="s">
        <v>379</v>
      </c>
      <c r="J27" s="7" t="s">
        <v>380</v>
      </c>
      <c r="K27" s="238"/>
      <c r="L27" s="244"/>
      <c r="M27" s="258"/>
      <c r="N27" s="258"/>
      <c r="O27" s="244"/>
      <c r="P27" s="244"/>
      <c r="Q27" s="244"/>
      <c r="R27" s="338" t="s">
        <v>381</v>
      </c>
      <c r="S27" s="342" t="s">
        <v>382</v>
      </c>
      <c r="T27" s="530" t="s">
        <v>383</v>
      </c>
      <c r="U27" s="531"/>
      <c r="V27" s="532"/>
      <c r="W27" s="530" t="s">
        <v>912</v>
      </c>
      <c r="X27" s="531"/>
      <c r="Y27" s="532"/>
      <c r="Z27" s="412" t="s">
        <v>972</v>
      </c>
      <c r="AA27" s="21"/>
      <c r="AB27" s="21"/>
      <c r="AC27" s="21"/>
      <c r="AD27" s="21"/>
      <c r="AE27" s="21"/>
      <c r="AF27" s="21"/>
      <c r="AG27" s="21"/>
      <c r="AH27" s="21"/>
      <c r="AI27" s="21"/>
      <c r="AJ27" s="21"/>
      <c r="AK27" s="21"/>
      <c r="AL27" s="21"/>
      <c r="AM27" s="21"/>
      <c r="AN27" s="21"/>
      <c r="AO27" s="21"/>
      <c r="AP27" s="21"/>
      <c r="AQ27" s="21"/>
      <c r="AR27" s="21"/>
      <c r="AS27" s="21"/>
      <c r="AT27" s="21"/>
      <c r="AU27" s="21"/>
      <c r="AV27" s="21"/>
      <c r="AW27" s="21"/>
      <c r="AX27" s="21"/>
      <c r="AY27" s="21"/>
      <c r="AZ27" s="21"/>
      <c r="BA27" s="21"/>
      <c r="BB27" s="21"/>
      <c r="BC27" s="21"/>
      <c r="BD27" s="21"/>
      <c r="BE27" s="21"/>
      <c r="BF27" s="21"/>
      <c r="BG27" s="21"/>
      <c r="BH27" s="21"/>
      <c r="BI27" s="21"/>
      <c r="BJ27" s="21"/>
      <c r="BK27" s="21"/>
      <c r="BL27" s="21"/>
      <c r="BM27" s="21"/>
      <c r="BN27" s="21"/>
      <c r="BO27" s="21"/>
      <c r="BP27" s="21"/>
      <c r="BQ27" s="21"/>
      <c r="BR27" s="21"/>
      <c r="BS27" s="21"/>
      <c r="BT27" s="21"/>
      <c r="BU27" s="21"/>
      <c r="BV27" s="21"/>
      <c r="BW27" s="21"/>
      <c r="BX27" s="21"/>
      <c r="BY27" s="21"/>
      <c r="BZ27" s="21"/>
      <c r="CA27" s="21"/>
      <c r="CB27" s="21"/>
      <c r="CC27" s="21"/>
      <c r="CD27" s="21"/>
      <c r="CE27" s="21"/>
      <c r="CF27" s="21"/>
      <c r="CG27" s="21"/>
      <c r="CH27" s="21"/>
      <c r="CI27" s="21"/>
      <c r="CJ27" s="21"/>
    </row>
    <row r="28" spans="2:88" s="21" customFormat="1">
      <c r="D28" s="430"/>
      <c r="E28" s="22"/>
      <c r="F28" s="22"/>
      <c r="G28" s="23"/>
      <c r="H28" s="22"/>
      <c r="I28" s="23"/>
      <c r="J28" s="23"/>
    </row>
    <row r="29" spans="2:88">
      <c r="L29" s="21"/>
      <c r="M29" s="21"/>
      <c r="N29" s="21"/>
      <c r="O29" s="21"/>
      <c r="P29" s="21"/>
      <c r="Q29" s="21"/>
      <c r="R29" s="21"/>
      <c r="S29" s="21"/>
      <c r="T29" s="21"/>
      <c r="U29" s="21"/>
      <c r="V29" s="21"/>
      <c r="W29" s="21"/>
      <c r="X29" s="21"/>
      <c r="Y29" s="21"/>
      <c r="Z29" s="21"/>
      <c r="AA29" s="21"/>
      <c r="AB29" s="21"/>
      <c r="AC29" s="21"/>
      <c r="AD29" s="21"/>
      <c r="AE29" s="21"/>
      <c r="AF29" s="21"/>
      <c r="AG29" s="21"/>
      <c r="AH29" s="21"/>
      <c r="AI29" s="21"/>
      <c r="AJ29" s="21"/>
      <c r="AK29" s="21"/>
      <c r="AL29" s="21"/>
      <c r="AM29" s="21"/>
      <c r="AN29" s="21"/>
      <c r="AO29" s="21"/>
      <c r="AP29" s="21"/>
      <c r="AQ29" s="21"/>
      <c r="AR29" s="21"/>
      <c r="AS29" s="21"/>
      <c r="AT29" s="21"/>
      <c r="AU29" s="21"/>
      <c r="AV29" s="21"/>
      <c r="AW29" s="21"/>
      <c r="AX29" s="21"/>
      <c r="AY29" s="21"/>
      <c r="AZ29" s="21"/>
      <c r="BA29" s="21"/>
      <c r="BB29" s="21"/>
      <c r="BC29" s="21"/>
      <c r="BD29" s="21"/>
      <c r="BE29" s="21"/>
      <c r="BF29" s="21"/>
      <c r="BG29" s="21"/>
      <c r="BH29" s="21"/>
      <c r="BI29" s="21"/>
      <c r="BJ29" s="21"/>
      <c r="BK29" s="21"/>
      <c r="BL29" s="21"/>
      <c r="BM29" s="21"/>
      <c r="BN29" s="21"/>
      <c r="BO29" s="21"/>
      <c r="BP29" s="21"/>
      <c r="BQ29" s="21"/>
      <c r="BR29" s="21"/>
      <c r="BS29" s="21"/>
      <c r="BT29" s="21"/>
      <c r="BU29" s="21"/>
      <c r="BV29" s="21"/>
      <c r="BW29" s="21"/>
      <c r="BX29" s="21"/>
      <c r="BY29" s="21"/>
      <c r="BZ29" s="21"/>
      <c r="CA29" s="21"/>
      <c r="CB29" s="21"/>
      <c r="CC29" s="21"/>
      <c r="CD29" s="21"/>
      <c r="CE29" s="21"/>
      <c r="CF29" s="21"/>
      <c r="CG29" s="21"/>
      <c r="CH29" s="21"/>
      <c r="CI29" s="21"/>
      <c r="CJ29" s="21"/>
    </row>
    <row r="30" spans="2:88">
      <c r="L30" s="21"/>
      <c r="M30" s="21"/>
      <c r="N30" s="21"/>
      <c r="O30" s="21"/>
      <c r="P30" s="21"/>
      <c r="Q30" s="21"/>
      <c r="R30" s="21"/>
      <c r="S30" s="21"/>
      <c r="T30" s="21"/>
      <c r="U30" s="21"/>
      <c r="V30" s="21"/>
      <c r="W30" s="21"/>
      <c r="X30" s="21"/>
      <c r="Y30" s="21"/>
      <c r="Z30" s="21"/>
      <c r="AA30" s="21"/>
      <c r="AB30" s="21"/>
      <c r="AC30" s="21"/>
      <c r="AD30" s="21"/>
      <c r="AE30" s="21"/>
      <c r="AF30" s="21"/>
      <c r="AG30" s="21"/>
      <c r="AH30" s="21"/>
      <c r="AI30" s="21"/>
      <c r="AJ30" s="21"/>
      <c r="AK30" s="21"/>
      <c r="AL30" s="21"/>
      <c r="AM30" s="21"/>
      <c r="AN30" s="21"/>
      <c r="AO30" s="21"/>
      <c r="AP30" s="21"/>
      <c r="AQ30" s="21"/>
      <c r="AR30" s="21"/>
      <c r="AS30" s="21"/>
      <c r="AT30" s="21"/>
      <c r="AU30" s="21"/>
      <c r="AV30" s="21"/>
      <c r="AW30" s="21"/>
      <c r="AX30" s="21"/>
      <c r="AY30" s="21"/>
      <c r="AZ30" s="21"/>
      <c r="BA30" s="21"/>
      <c r="BB30" s="21"/>
      <c r="BC30" s="21"/>
      <c r="BD30" s="21"/>
      <c r="BE30" s="21"/>
      <c r="BF30" s="21"/>
      <c r="BG30" s="21"/>
      <c r="BH30" s="21"/>
      <c r="BI30" s="21"/>
      <c r="BJ30" s="21"/>
      <c r="BK30" s="21"/>
      <c r="BL30" s="21"/>
      <c r="BM30" s="21"/>
      <c r="BN30" s="21"/>
      <c r="BO30" s="21"/>
      <c r="BP30" s="21"/>
      <c r="BQ30" s="21"/>
      <c r="BR30" s="21"/>
      <c r="BS30" s="21"/>
      <c r="BT30" s="21"/>
      <c r="BU30" s="21"/>
      <c r="BV30" s="21"/>
      <c r="BW30" s="21"/>
      <c r="BX30" s="21"/>
      <c r="BY30" s="21"/>
      <c r="BZ30" s="21"/>
      <c r="CA30" s="21"/>
      <c r="CB30" s="21"/>
      <c r="CC30" s="21"/>
      <c r="CD30" s="21"/>
      <c r="CE30" s="21"/>
      <c r="CF30" s="21"/>
      <c r="CG30" s="21"/>
      <c r="CH30" s="21"/>
      <c r="CI30" s="21"/>
      <c r="CJ30" s="21"/>
    </row>
    <row r="31" spans="2:88">
      <c r="C31" s="497" t="s">
        <v>191</v>
      </c>
      <c r="D31" s="498"/>
      <c r="E31" s="499"/>
      <c r="H31" s="6"/>
      <c r="L31" s="21"/>
      <c r="M31" s="21"/>
      <c r="N31" s="21"/>
      <c r="O31" s="21"/>
      <c r="P31" s="21"/>
      <c r="Q31" s="21"/>
      <c r="R31" s="21"/>
      <c r="S31" s="21"/>
      <c r="T31" s="21"/>
      <c r="U31" s="21"/>
      <c r="V31" s="21"/>
      <c r="W31" s="21"/>
      <c r="X31" s="21"/>
      <c r="Y31" s="21"/>
      <c r="Z31" s="21"/>
      <c r="AA31" s="21"/>
      <c r="AB31" s="21"/>
      <c r="AC31" s="21"/>
      <c r="AD31" s="21"/>
      <c r="AE31" s="21"/>
      <c r="AF31" s="21"/>
      <c r="AG31" s="21"/>
      <c r="AH31" s="21"/>
      <c r="AI31" s="21"/>
      <c r="AJ31" s="21"/>
      <c r="AK31" s="21"/>
      <c r="AL31" s="21"/>
      <c r="AM31" s="21"/>
      <c r="AN31" s="21"/>
      <c r="AO31" s="21"/>
      <c r="AP31" s="21"/>
      <c r="AQ31" s="21"/>
      <c r="AR31" s="21"/>
      <c r="AS31" s="21"/>
      <c r="AT31" s="21"/>
      <c r="AU31" s="21"/>
      <c r="AV31" s="21"/>
      <c r="AW31" s="21"/>
      <c r="AX31" s="21"/>
      <c r="AY31" s="21"/>
      <c r="AZ31" s="21"/>
      <c r="BA31" s="21"/>
      <c r="BB31" s="21"/>
      <c r="BC31" s="21"/>
      <c r="BD31" s="21"/>
      <c r="BE31" s="21"/>
      <c r="BF31" s="21"/>
      <c r="BG31" s="21"/>
      <c r="BH31" s="21"/>
      <c r="BI31" s="21"/>
      <c r="BJ31" s="21"/>
      <c r="BK31" s="21"/>
      <c r="BL31" s="21"/>
      <c r="BM31" s="21"/>
      <c r="BN31" s="21"/>
      <c r="BO31" s="21"/>
      <c r="BP31" s="21"/>
      <c r="BQ31" s="21"/>
      <c r="BR31" s="21"/>
      <c r="BS31" s="21"/>
      <c r="BT31" s="21"/>
      <c r="BU31" s="21"/>
      <c r="BV31" s="21"/>
      <c r="BW31" s="21"/>
      <c r="BX31" s="21"/>
      <c r="BY31" s="21"/>
      <c r="BZ31" s="21"/>
      <c r="CA31" s="21"/>
      <c r="CB31" s="21"/>
      <c r="CC31" s="21"/>
      <c r="CD31" s="21"/>
      <c r="CE31" s="21"/>
      <c r="CF31" s="21"/>
      <c r="CG31" s="21"/>
      <c r="CH31" s="21"/>
      <c r="CI31" s="21"/>
      <c r="CJ31" s="21"/>
    </row>
    <row r="32" spans="2:88">
      <c r="C32" s="162" t="s">
        <v>192</v>
      </c>
      <c r="D32" s="205" t="s">
        <v>193</v>
      </c>
      <c r="E32" s="162" t="s">
        <v>194</v>
      </c>
      <c r="F32" s="6"/>
      <c r="G32" s="5"/>
      <c r="L32" s="21"/>
      <c r="M32" s="21"/>
      <c r="N32" s="21"/>
      <c r="O32" s="21"/>
      <c r="P32" s="21"/>
      <c r="Q32" s="21"/>
      <c r="R32" s="21"/>
      <c r="S32" s="21"/>
      <c r="T32" s="21"/>
      <c r="U32" s="21"/>
      <c r="V32" s="21"/>
      <c r="W32" s="21"/>
      <c r="X32" s="21"/>
      <c r="Y32" s="21"/>
      <c r="Z32" s="21"/>
      <c r="AA32" s="21"/>
      <c r="AB32" s="21"/>
      <c r="AC32" s="21"/>
      <c r="AD32" s="21"/>
      <c r="AE32" s="21"/>
      <c r="AF32" s="21"/>
      <c r="AG32" s="21"/>
      <c r="AH32" s="21"/>
      <c r="AI32" s="21"/>
      <c r="AJ32" s="21"/>
      <c r="AK32" s="21"/>
      <c r="AL32" s="21"/>
      <c r="AM32" s="21"/>
      <c r="AN32" s="21"/>
      <c r="AO32" s="21"/>
      <c r="AP32" s="21"/>
      <c r="AQ32" s="21"/>
      <c r="AR32" s="21"/>
      <c r="AS32" s="21"/>
      <c r="AT32" s="21"/>
      <c r="AU32" s="21"/>
      <c r="AV32" s="21"/>
      <c r="AW32" s="21"/>
      <c r="AX32" s="21"/>
      <c r="AY32" s="21"/>
      <c r="AZ32" s="21"/>
      <c r="BA32" s="21"/>
      <c r="BB32" s="21"/>
      <c r="BC32" s="21"/>
      <c r="BD32" s="21"/>
      <c r="BE32" s="21"/>
      <c r="BF32" s="21"/>
      <c r="BG32" s="21"/>
      <c r="BH32" s="21"/>
      <c r="BI32" s="21"/>
      <c r="BJ32" s="21"/>
      <c r="BK32" s="21"/>
      <c r="BL32" s="21"/>
      <c r="BM32" s="21"/>
      <c r="BN32" s="21"/>
      <c r="BO32" s="21"/>
      <c r="BP32" s="21"/>
      <c r="BQ32" s="21"/>
      <c r="BR32" s="21"/>
      <c r="BS32" s="21"/>
      <c r="BT32" s="21"/>
      <c r="BU32" s="21"/>
      <c r="BV32" s="21"/>
      <c r="BW32" s="21"/>
      <c r="BX32" s="21"/>
      <c r="BY32" s="21"/>
      <c r="BZ32" s="21"/>
      <c r="CA32" s="21"/>
      <c r="CB32" s="21"/>
      <c r="CC32" s="21"/>
      <c r="CD32" s="21"/>
      <c r="CE32" s="21"/>
      <c r="CF32" s="21"/>
      <c r="CG32" s="21"/>
      <c r="CH32" s="21"/>
      <c r="CI32" s="21"/>
      <c r="CJ32" s="21"/>
    </row>
    <row r="33" spans="2:88" ht="105">
      <c r="C33" s="148" t="s">
        <v>333</v>
      </c>
      <c r="D33" s="148" t="s">
        <v>384</v>
      </c>
      <c r="E33" s="79">
        <v>1</v>
      </c>
      <c r="F33" s="6"/>
      <c r="G33" s="5"/>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21"/>
      <c r="BK33" s="21"/>
      <c r="BL33" s="21"/>
      <c r="BM33" s="21"/>
      <c r="BN33" s="21"/>
      <c r="BO33" s="21"/>
      <c r="BP33" s="21"/>
      <c r="BQ33" s="21"/>
      <c r="BR33" s="21"/>
      <c r="BS33" s="21"/>
      <c r="BT33" s="21"/>
      <c r="BU33" s="21"/>
      <c r="BV33" s="21"/>
      <c r="BW33" s="21"/>
      <c r="BX33" s="21"/>
      <c r="BY33" s="21"/>
      <c r="BZ33" s="21"/>
      <c r="CA33" s="21"/>
      <c r="CB33" s="21"/>
      <c r="CC33" s="21"/>
      <c r="CD33" s="21"/>
      <c r="CE33" s="21"/>
      <c r="CF33" s="21"/>
      <c r="CG33" s="21"/>
      <c r="CH33" s="21"/>
      <c r="CI33" s="21"/>
      <c r="CJ33" s="21"/>
    </row>
    <row r="34" spans="2:88" ht="75">
      <c r="C34" s="148" t="s">
        <v>385</v>
      </c>
      <c r="D34" s="148" t="s">
        <v>386</v>
      </c>
      <c r="E34" s="79">
        <v>1</v>
      </c>
      <c r="F34" s="6"/>
      <c r="G34" s="5"/>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row>
    <row r="35" spans="2:88">
      <c r="L35" s="2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row>
    <row r="36" spans="2:88" s="21" customFormat="1">
      <c r="D36" s="430"/>
      <c r="E36" s="22"/>
      <c r="F36" s="22"/>
      <c r="G36" s="23"/>
      <c r="H36" s="22"/>
      <c r="I36" s="23"/>
      <c r="J36" s="23"/>
    </row>
    <row r="37" spans="2:88">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row>
    <row r="38" spans="2:88">
      <c r="C38" s="144"/>
      <c r="D38" s="150" t="s">
        <v>324</v>
      </c>
      <c r="E38" s="144"/>
      <c r="L38" s="21"/>
      <c r="M38" s="21"/>
      <c r="N38" s="21"/>
      <c r="O38" s="21"/>
      <c r="P38" s="21"/>
      <c r="Q38" s="21"/>
      <c r="R38" s="21"/>
      <c r="S38" s="21"/>
      <c r="T38" s="21"/>
      <c r="U38" s="21"/>
      <c r="V38" s="21"/>
      <c r="W38" s="21"/>
      <c r="X38" s="21"/>
      <c r="Y38" s="21"/>
      <c r="Z38" s="21"/>
      <c r="AA38" s="21"/>
      <c r="AB38" s="21"/>
      <c r="AC38" s="21"/>
      <c r="AD38" s="21"/>
      <c r="AE38" s="21"/>
      <c r="AF38" s="21"/>
      <c r="AG38" s="21"/>
      <c r="AH38" s="21"/>
      <c r="AI38" s="21"/>
      <c r="AJ38" s="21"/>
      <c r="AK38" s="21"/>
      <c r="AL38" s="21"/>
    </row>
    <row r="39" spans="2:88">
      <c r="C39" s="144"/>
      <c r="D39" s="150" t="s">
        <v>325</v>
      </c>
      <c r="E39" s="144" t="s">
        <v>326</v>
      </c>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row>
    <row r="40" spans="2:88">
      <c r="C40" s="144"/>
      <c r="E40" s="144" t="s">
        <v>327</v>
      </c>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c r="AK40" s="21"/>
      <c r="AL40" s="21"/>
    </row>
    <row r="41" spans="2:88">
      <c r="C41" s="145"/>
      <c r="E41" s="146"/>
      <c r="L41" s="21"/>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row>
    <row r="42" spans="2:88">
      <c r="C42" s="144"/>
      <c r="E42" s="146"/>
      <c r="L42" s="21"/>
      <c r="M42" s="21"/>
      <c r="N42" s="21"/>
      <c r="O42" s="21"/>
      <c r="P42" s="21"/>
      <c r="Q42" s="21"/>
      <c r="R42" s="21"/>
      <c r="S42" s="21"/>
      <c r="T42" s="21"/>
      <c r="U42" s="21"/>
      <c r="V42" s="21"/>
      <c r="W42" s="21"/>
      <c r="X42" s="21"/>
      <c r="Y42" s="21"/>
      <c r="Z42" s="21"/>
      <c r="AA42" s="21"/>
      <c r="AB42" s="21"/>
      <c r="AC42" s="21"/>
      <c r="AD42" s="21"/>
      <c r="AE42" s="21"/>
      <c r="AF42" s="21"/>
      <c r="AG42" s="21"/>
      <c r="AH42" s="21"/>
      <c r="AI42" s="21"/>
      <c r="AJ42" s="21"/>
      <c r="AK42" s="21"/>
      <c r="AL42" s="21"/>
    </row>
    <row r="43" spans="2:88">
      <c r="C43" s="144"/>
      <c r="E43" s="146"/>
      <c r="L43" s="21"/>
      <c r="M43" s="21"/>
      <c r="N43" s="21"/>
      <c r="O43" s="21"/>
      <c r="P43" s="21"/>
      <c r="Q43" s="21"/>
      <c r="R43" s="21"/>
      <c r="S43" s="21"/>
      <c r="T43" s="21"/>
      <c r="U43" s="21"/>
      <c r="V43" s="21"/>
      <c r="W43" s="21"/>
      <c r="X43" s="21"/>
      <c r="Y43" s="21"/>
      <c r="Z43" s="21"/>
      <c r="AA43" s="21"/>
      <c r="AB43" s="21"/>
      <c r="AC43" s="21"/>
      <c r="AD43" s="21"/>
      <c r="AE43" s="21"/>
      <c r="AF43" s="21"/>
      <c r="AG43" s="21"/>
      <c r="AH43" s="21"/>
      <c r="AI43" s="21"/>
      <c r="AJ43" s="21"/>
      <c r="AK43" s="21"/>
      <c r="AL43" s="21"/>
    </row>
    <row r="44" spans="2:88">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row>
    <row r="45" spans="2:88" s="21" customFormat="1">
      <c r="D45" s="430"/>
      <c r="E45" s="22"/>
      <c r="F45" s="22"/>
      <c r="G45" s="23"/>
      <c r="H45" s="22"/>
      <c r="I45" s="23"/>
      <c r="J45" s="23"/>
    </row>
    <row r="46" spans="2:88" s="21" customFormat="1">
      <c r="D46" s="430"/>
      <c r="E46" s="22"/>
      <c r="F46" s="22"/>
      <c r="G46" s="23"/>
      <c r="H46" s="22"/>
      <c r="I46" s="23"/>
      <c r="J46" s="23"/>
    </row>
    <row r="47" spans="2:88">
      <c r="B47" s="21"/>
      <c r="C47" s="21"/>
      <c r="D47" s="21"/>
      <c r="E47" s="21"/>
      <c r="F47" s="21"/>
      <c r="G47" s="21"/>
      <c r="H47" s="21"/>
      <c r="I47" s="21"/>
      <c r="J47" s="21"/>
      <c r="L47" s="21"/>
      <c r="M47" s="21"/>
      <c r="N47" s="21"/>
      <c r="O47" s="21"/>
      <c r="P47" s="21"/>
      <c r="Q47" s="21"/>
      <c r="R47" s="21"/>
      <c r="S47" s="21"/>
      <c r="T47" s="21"/>
      <c r="U47" s="21"/>
      <c r="V47" s="21"/>
      <c r="W47" s="21"/>
      <c r="X47" s="21"/>
      <c r="Y47" s="21"/>
      <c r="Z47" s="21"/>
      <c r="AA47" s="21"/>
      <c r="AB47" s="21"/>
      <c r="AC47" s="21"/>
      <c r="AD47" s="21"/>
      <c r="AE47" s="21"/>
      <c r="AF47" s="21"/>
      <c r="AG47" s="21"/>
      <c r="AH47" s="21"/>
      <c r="AI47" s="21"/>
      <c r="AJ47" s="21"/>
      <c r="AK47" s="21"/>
      <c r="AL47" s="21"/>
    </row>
    <row r="48" spans="2:88">
      <c r="B48" s="21"/>
      <c r="C48" s="21"/>
      <c r="D48" s="21"/>
      <c r="E48" s="21"/>
      <c r="F48" s="21"/>
      <c r="G48" s="21"/>
      <c r="H48" s="21"/>
      <c r="I48" s="21"/>
      <c r="J48" s="21"/>
      <c r="L48" s="21"/>
      <c r="M48" s="21"/>
      <c r="N48" s="21"/>
      <c r="O48" s="21"/>
      <c r="P48" s="21"/>
      <c r="Q48" s="21"/>
      <c r="R48" s="21"/>
      <c r="S48" s="21"/>
      <c r="T48" s="21"/>
      <c r="U48" s="21"/>
      <c r="V48" s="21"/>
      <c r="W48" s="21"/>
      <c r="X48" s="21"/>
      <c r="Y48" s="21"/>
      <c r="Z48" s="21"/>
      <c r="AA48" s="21"/>
      <c r="AB48" s="21"/>
      <c r="AC48" s="21"/>
      <c r="AD48" s="21"/>
      <c r="AE48" s="21"/>
      <c r="AF48" s="21"/>
      <c r="AG48" s="21"/>
      <c r="AH48" s="21"/>
      <c r="AI48" s="21"/>
      <c r="AJ48" s="21"/>
      <c r="AK48" s="21"/>
      <c r="AL48" s="21"/>
    </row>
    <row r="49" spans="2:38">
      <c r="B49" s="21"/>
      <c r="C49" s="21"/>
      <c r="D49" s="21"/>
      <c r="E49" s="21"/>
      <c r="F49" s="21"/>
      <c r="G49" s="21"/>
      <c r="H49" s="21"/>
      <c r="I49" s="21"/>
      <c r="J49" s="21"/>
      <c r="L49" s="21"/>
      <c r="M49" s="21"/>
      <c r="N49" s="21"/>
      <c r="O49" s="21"/>
      <c r="P49" s="21"/>
      <c r="Q49" s="21"/>
      <c r="R49" s="21"/>
      <c r="S49" s="21"/>
      <c r="T49" s="21"/>
      <c r="U49" s="21"/>
      <c r="V49" s="21"/>
      <c r="W49" s="21"/>
      <c r="X49" s="21"/>
      <c r="Y49" s="21"/>
      <c r="Z49" s="21"/>
      <c r="AA49" s="21"/>
      <c r="AB49" s="21"/>
      <c r="AC49" s="21"/>
      <c r="AD49" s="21"/>
      <c r="AE49" s="21"/>
      <c r="AF49" s="21"/>
      <c r="AG49" s="21"/>
      <c r="AH49" s="21"/>
      <c r="AI49" s="21"/>
      <c r="AJ49" s="21"/>
      <c r="AK49" s="21"/>
      <c r="AL49" s="21"/>
    </row>
    <row r="50" spans="2:38">
      <c r="B50" s="21"/>
      <c r="C50" s="21"/>
      <c r="D50" s="21"/>
      <c r="E50" s="21"/>
      <c r="F50" s="21"/>
      <c r="G50" s="21"/>
      <c r="H50" s="21"/>
      <c r="I50" s="21"/>
      <c r="J50" s="21"/>
      <c r="L50" s="21"/>
      <c r="M50" s="21"/>
      <c r="N50" s="21"/>
      <c r="O50" s="21"/>
      <c r="P50" s="21"/>
      <c r="Q50" s="21"/>
      <c r="R50" s="21"/>
      <c r="S50" s="21"/>
      <c r="T50" s="21"/>
      <c r="U50" s="21"/>
      <c r="V50" s="21"/>
      <c r="W50" s="21"/>
      <c r="X50" s="21"/>
      <c r="Y50" s="21"/>
      <c r="Z50" s="21"/>
      <c r="AA50" s="21"/>
      <c r="AB50" s="21"/>
      <c r="AC50" s="21"/>
      <c r="AD50" s="21"/>
      <c r="AE50" s="21"/>
      <c r="AF50" s="21"/>
      <c r="AG50" s="21"/>
      <c r="AH50" s="21"/>
      <c r="AI50" s="21"/>
      <c r="AJ50" s="21"/>
      <c r="AK50" s="21"/>
      <c r="AL50" s="21"/>
    </row>
    <row r="51" spans="2:38">
      <c r="B51" s="21"/>
      <c r="C51" s="21"/>
      <c r="D51" s="21"/>
      <c r="E51" s="21"/>
      <c r="F51" s="21"/>
      <c r="G51" s="21"/>
      <c r="H51" s="21"/>
      <c r="I51" s="21"/>
      <c r="J51" s="21"/>
      <c r="L51" s="21"/>
      <c r="M51" s="21"/>
      <c r="N51" s="21"/>
      <c r="O51" s="21"/>
      <c r="P51" s="21"/>
      <c r="Q51" s="21"/>
      <c r="R51" s="21"/>
      <c r="S51" s="21"/>
      <c r="T51" s="21"/>
      <c r="U51" s="21"/>
      <c r="V51" s="21"/>
      <c r="W51" s="21"/>
      <c r="X51" s="21"/>
      <c r="Y51" s="21"/>
      <c r="Z51" s="21"/>
      <c r="AA51" s="21"/>
      <c r="AB51" s="21"/>
      <c r="AC51" s="21"/>
      <c r="AD51" s="21"/>
      <c r="AE51" s="21"/>
      <c r="AF51" s="21"/>
      <c r="AG51" s="21"/>
      <c r="AH51" s="21"/>
      <c r="AI51" s="21"/>
      <c r="AJ51" s="21"/>
      <c r="AK51" s="21"/>
      <c r="AL51" s="21"/>
    </row>
    <row r="52" spans="2:38">
      <c r="B52" s="21"/>
      <c r="C52" s="21"/>
      <c r="D52" s="21"/>
      <c r="E52" s="21"/>
      <c r="F52" s="21"/>
      <c r="G52" s="21"/>
      <c r="H52" s="21"/>
      <c r="I52" s="21"/>
      <c r="J52" s="21"/>
      <c r="L52" s="21"/>
      <c r="M52" s="21"/>
      <c r="N52" s="21"/>
      <c r="O52" s="21"/>
      <c r="P52" s="21"/>
      <c r="Q52" s="21"/>
      <c r="R52" s="21"/>
      <c r="S52" s="21"/>
      <c r="T52" s="21"/>
      <c r="U52" s="21"/>
      <c r="V52" s="21"/>
      <c r="W52" s="21"/>
      <c r="X52" s="21"/>
      <c r="Y52" s="21"/>
      <c r="Z52" s="21"/>
      <c r="AA52" s="21"/>
      <c r="AB52" s="21"/>
      <c r="AC52" s="21"/>
      <c r="AD52" s="21"/>
      <c r="AE52" s="21"/>
      <c r="AF52" s="21"/>
      <c r="AG52" s="21"/>
      <c r="AH52" s="21"/>
      <c r="AI52" s="21"/>
      <c r="AJ52" s="21"/>
      <c r="AK52" s="21"/>
      <c r="AL52" s="21"/>
    </row>
    <row r="53" spans="2:38">
      <c r="B53" s="21"/>
      <c r="C53" s="21"/>
      <c r="D53" s="21"/>
      <c r="E53" s="21"/>
      <c r="F53" s="21"/>
      <c r="G53" s="21"/>
      <c r="H53" s="21"/>
      <c r="I53" s="21"/>
      <c r="J53" s="21"/>
      <c r="L53" s="21"/>
      <c r="M53" s="21"/>
      <c r="N53" s="21"/>
      <c r="O53" s="21"/>
      <c r="P53" s="21"/>
      <c r="Q53" s="21"/>
      <c r="R53" s="21"/>
      <c r="S53" s="21"/>
      <c r="T53" s="21"/>
      <c r="U53" s="21"/>
      <c r="V53" s="21"/>
      <c r="W53" s="21"/>
      <c r="X53" s="21"/>
      <c r="Y53" s="21"/>
      <c r="Z53" s="21"/>
      <c r="AA53" s="21"/>
      <c r="AB53" s="21"/>
      <c r="AC53" s="21"/>
      <c r="AD53" s="21"/>
      <c r="AE53" s="21"/>
      <c r="AF53" s="21"/>
      <c r="AG53" s="21"/>
      <c r="AH53" s="21"/>
      <c r="AI53" s="21"/>
      <c r="AJ53" s="21"/>
      <c r="AK53" s="21"/>
      <c r="AL53" s="21"/>
    </row>
    <row r="54" spans="2:38">
      <c r="B54" s="21"/>
      <c r="C54" s="21"/>
      <c r="D54" s="21"/>
      <c r="E54" s="21"/>
      <c r="F54" s="21"/>
      <c r="G54" s="21"/>
      <c r="H54" s="21"/>
      <c r="I54" s="21"/>
      <c r="J54" s="21"/>
      <c r="L54" s="21"/>
      <c r="M54" s="21"/>
      <c r="N54" s="21"/>
      <c r="O54" s="21"/>
      <c r="P54" s="21"/>
      <c r="Q54" s="21"/>
      <c r="R54" s="21"/>
      <c r="S54" s="21"/>
      <c r="T54" s="21"/>
      <c r="U54" s="21"/>
      <c r="V54" s="21"/>
      <c r="W54" s="21"/>
      <c r="X54" s="21"/>
      <c r="Y54" s="21"/>
      <c r="Z54" s="21"/>
      <c r="AA54" s="21"/>
      <c r="AB54" s="21"/>
      <c r="AC54" s="21"/>
      <c r="AD54" s="21"/>
      <c r="AE54" s="21"/>
      <c r="AF54" s="21"/>
      <c r="AG54" s="21"/>
      <c r="AH54" s="21"/>
      <c r="AI54" s="21"/>
      <c r="AJ54" s="21"/>
      <c r="AK54" s="21"/>
      <c r="AL54" s="21"/>
    </row>
    <row r="55" spans="2:38">
      <c r="B55" s="21"/>
      <c r="C55" s="21"/>
      <c r="D55" s="21"/>
      <c r="E55" s="21"/>
      <c r="F55" s="21"/>
      <c r="G55" s="21"/>
      <c r="H55" s="21"/>
      <c r="I55" s="21"/>
      <c r="J55" s="21"/>
      <c r="L55" s="21"/>
      <c r="M55" s="21"/>
      <c r="N55" s="21"/>
      <c r="O55" s="21"/>
      <c r="P55" s="21"/>
      <c r="Q55" s="21"/>
      <c r="R55" s="21"/>
      <c r="S55" s="21"/>
      <c r="T55" s="21"/>
      <c r="U55" s="21"/>
      <c r="V55" s="21"/>
      <c r="W55" s="21"/>
      <c r="X55" s="21"/>
      <c r="Y55" s="21"/>
      <c r="Z55" s="21"/>
      <c r="AA55" s="21"/>
      <c r="AB55" s="21"/>
      <c r="AC55" s="21"/>
      <c r="AD55" s="21"/>
      <c r="AE55" s="21"/>
      <c r="AF55" s="21"/>
      <c r="AG55" s="21"/>
      <c r="AH55" s="21"/>
      <c r="AI55" s="21"/>
      <c r="AJ55" s="21"/>
      <c r="AK55" s="21"/>
      <c r="AL55" s="21"/>
    </row>
    <row r="56" spans="2:38">
      <c r="B56" s="21"/>
      <c r="C56" s="21"/>
      <c r="D56" s="21"/>
      <c r="E56" s="21"/>
      <c r="F56" s="21"/>
      <c r="G56" s="21"/>
      <c r="H56" s="21"/>
      <c r="I56" s="21"/>
      <c r="J56" s="21"/>
      <c r="L56" s="21"/>
      <c r="M56" s="21"/>
      <c r="N56" s="21"/>
      <c r="O56" s="21"/>
      <c r="P56" s="21"/>
      <c r="Q56" s="21"/>
      <c r="R56" s="21"/>
      <c r="S56" s="21"/>
      <c r="T56" s="21"/>
      <c r="U56" s="21"/>
      <c r="V56" s="21"/>
      <c r="W56" s="21"/>
      <c r="X56" s="21"/>
      <c r="Y56" s="21"/>
      <c r="Z56" s="21"/>
      <c r="AA56" s="21"/>
      <c r="AB56" s="21"/>
      <c r="AC56" s="21"/>
      <c r="AD56" s="21"/>
      <c r="AE56" s="21"/>
      <c r="AF56" s="21"/>
      <c r="AG56" s="21"/>
      <c r="AH56" s="21"/>
      <c r="AI56" s="21"/>
      <c r="AJ56" s="21"/>
      <c r="AK56" s="21"/>
      <c r="AL56" s="21"/>
    </row>
    <row r="57" spans="2:38">
      <c r="B57" s="21"/>
      <c r="C57" s="21"/>
      <c r="D57" s="21"/>
      <c r="E57" s="21"/>
      <c r="F57" s="21"/>
      <c r="G57" s="21"/>
      <c r="H57" s="21"/>
      <c r="I57" s="21"/>
      <c r="J57" s="21"/>
      <c r="L57" s="21"/>
      <c r="M57" s="21"/>
      <c r="N57" s="21"/>
      <c r="O57" s="21"/>
      <c r="P57" s="21"/>
      <c r="Q57" s="21"/>
      <c r="R57" s="21"/>
      <c r="S57" s="21"/>
      <c r="T57" s="21"/>
      <c r="U57" s="21"/>
      <c r="V57" s="21"/>
      <c r="W57" s="21"/>
      <c r="X57" s="21"/>
      <c r="Y57" s="21"/>
      <c r="Z57" s="21"/>
      <c r="AA57" s="21"/>
      <c r="AB57" s="21"/>
      <c r="AC57" s="21"/>
      <c r="AD57" s="21"/>
      <c r="AE57" s="21"/>
      <c r="AF57" s="21"/>
      <c r="AG57" s="21"/>
      <c r="AH57" s="21"/>
      <c r="AI57" s="21"/>
      <c r="AJ57" s="21"/>
      <c r="AK57" s="21"/>
      <c r="AL57" s="21"/>
    </row>
  </sheetData>
  <sheetProtection selectLockedCells="1" selectUnlockedCells="1"/>
  <mergeCells count="28">
    <mergeCell ref="C31:E31"/>
    <mergeCell ref="B10:J10"/>
    <mergeCell ref="C12:J12"/>
    <mergeCell ref="B15:J15"/>
    <mergeCell ref="G17:G18"/>
    <mergeCell ref="H17:I17"/>
    <mergeCell ref="B17:B18"/>
    <mergeCell ref="C17:C18"/>
    <mergeCell ref="D17:D18"/>
    <mergeCell ref="E17:E18"/>
    <mergeCell ref="F17:F18"/>
    <mergeCell ref="J17:S17"/>
    <mergeCell ref="W17:Y17"/>
    <mergeCell ref="W18:Y18"/>
    <mergeCell ref="W20:Y20"/>
    <mergeCell ref="W21:Y21"/>
    <mergeCell ref="T18:V18"/>
    <mergeCell ref="T17:V17"/>
    <mergeCell ref="T20:V20"/>
    <mergeCell ref="T21:V21"/>
    <mergeCell ref="W27:Y27"/>
    <mergeCell ref="T22:V22"/>
    <mergeCell ref="T26:V26"/>
    <mergeCell ref="T27:V27"/>
    <mergeCell ref="T23:V23"/>
    <mergeCell ref="W22:Y22"/>
    <mergeCell ref="W23:Y23"/>
    <mergeCell ref="W26:Y26"/>
  </mergeCells>
  <printOptions horizontalCentered="1" verticalCentered="1"/>
  <pageMargins left="0.70866141732283472" right="0.70866141732283472" top="0.74803149606299213" bottom="0.74803149606299213" header="0.31496062992125984" footer="0.31496062992125984"/>
  <pageSetup scale="36" orientation="landscape" r:id="rId1"/>
  <drawing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069BF6-FB79-4CCB-A2F2-38857C92269E}">
  <sheetPr>
    <pageSetUpPr fitToPage="1"/>
  </sheetPr>
  <dimension ref="A1:HF55"/>
  <sheetViews>
    <sheetView showGridLines="0" zoomScale="60" zoomScaleNormal="60" zoomScaleSheetLayoutView="55" zoomScalePageLayoutView="95" workbookViewId="0">
      <selection activeCell="C20" sqref="C20:V20"/>
    </sheetView>
  </sheetViews>
  <sheetFormatPr baseColWidth="10" defaultColWidth="11.42578125" defaultRowHeight="15"/>
  <cols>
    <col min="1" max="1" width="3.5703125" style="21" customWidth="1"/>
    <col min="2" max="2" width="16" style="3" customWidth="1"/>
    <col min="3" max="3" width="49.85546875" style="3" customWidth="1"/>
    <col min="4" max="4" width="20.85546875" style="3" customWidth="1"/>
    <col min="5" max="5" width="14.28515625" style="3" customWidth="1"/>
    <col min="6" max="6" width="14.85546875" style="3" customWidth="1"/>
    <col min="7" max="7" width="21" style="3" customWidth="1"/>
    <col min="8" max="8" width="16" style="3" customWidth="1"/>
    <col min="9" max="9" width="24.28515625" style="3" customWidth="1"/>
    <col min="10" max="10" width="30" style="3" customWidth="1"/>
    <col min="11" max="11" width="20" style="21" customWidth="1"/>
    <col min="12" max="12" width="30" style="21" customWidth="1"/>
    <col min="13" max="15" width="16.85546875" style="21" customWidth="1"/>
    <col min="16" max="16" width="0.7109375" style="21" hidden="1" customWidth="1"/>
    <col min="17" max="17" width="5" style="21" hidden="1" customWidth="1"/>
    <col min="18" max="18" width="38.85546875" style="21" hidden="1" customWidth="1"/>
    <col min="19" max="21" width="15.42578125" style="21" customWidth="1"/>
    <col min="22" max="22" width="52.5703125" style="21" customWidth="1"/>
    <col min="23" max="214" width="11.42578125" style="21"/>
    <col min="215" max="16384" width="11.42578125" style="3"/>
  </cols>
  <sheetData>
    <row r="1" spans="2:10" s="21" customFormat="1"/>
    <row r="2" spans="2:10" s="21" customFormat="1"/>
    <row r="3" spans="2:10" s="21" customFormat="1"/>
    <row r="4" spans="2:10" s="21" customFormat="1"/>
    <row r="5" spans="2:10" s="21" customFormat="1"/>
    <row r="6" spans="2:10" s="21" customFormat="1"/>
    <row r="7" spans="2:10" s="21" customFormat="1"/>
    <row r="8" spans="2:10" s="21" customFormat="1"/>
    <row r="9" spans="2:10" s="21" customFormat="1"/>
    <row r="10" spans="2:10" s="21" customFormat="1"/>
    <row r="11" spans="2:10">
      <c r="B11" s="500" t="s">
        <v>387</v>
      </c>
      <c r="C11" s="500"/>
      <c r="D11" s="500"/>
      <c r="E11" s="500"/>
      <c r="F11" s="500"/>
      <c r="G11" s="500"/>
      <c r="H11" s="500"/>
      <c r="I11" s="500"/>
      <c r="J11" s="500"/>
    </row>
    <row r="12" spans="2:10" s="21" customFormat="1"/>
    <row r="13" spans="2:10" ht="30" customHeight="1">
      <c r="B13" s="147" t="s">
        <v>388</v>
      </c>
      <c r="C13" s="501" t="str">
        <f>[1]OBJETIVOS!C19</f>
        <v xml:space="preserve">Identificar las necesidades en materia de gestión documental que tienen las dependencias de la Entidad, con el fin de apoyar los requerimientos relacionados con la organización de los documentos de archivo en soporte físico o electrónico. </v>
      </c>
      <c r="D13" s="501"/>
      <c r="E13" s="501"/>
      <c r="F13" s="501"/>
      <c r="G13" s="501"/>
      <c r="H13" s="501"/>
      <c r="I13" s="501"/>
      <c r="J13" s="501"/>
    </row>
    <row r="14" spans="2:10" s="21" customFormat="1"/>
    <row r="15" spans="2:10" s="21" customFormat="1"/>
    <row r="16" spans="2:10">
      <c r="B16" s="529" t="s">
        <v>389</v>
      </c>
      <c r="C16" s="529"/>
      <c r="D16" s="529"/>
      <c r="E16" s="529"/>
      <c r="F16" s="529"/>
      <c r="G16" s="529"/>
      <c r="H16" s="529"/>
      <c r="I16" s="529"/>
      <c r="J16" s="529"/>
    </row>
    <row r="17" spans="1:25" s="21" customFormat="1"/>
    <row r="18" spans="1:25">
      <c r="B18" s="503" t="s">
        <v>127</v>
      </c>
      <c r="C18" s="503" t="s">
        <v>128</v>
      </c>
      <c r="D18" s="505" t="s">
        <v>129</v>
      </c>
      <c r="E18" s="505" t="s">
        <v>130</v>
      </c>
      <c r="F18" s="505" t="s">
        <v>131</v>
      </c>
      <c r="G18" s="503" t="s">
        <v>132</v>
      </c>
      <c r="H18" s="504" t="s">
        <v>133</v>
      </c>
      <c r="I18" s="504"/>
      <c r="J18" s="503" t="s">
        <v>202</v>
      </c>
      <c r="K18" s="503"/>
      <c r="L18" s="503"/>
      <c r="M18" s="503" t="s">
        <v>203</v>
      </c>
      <c r="N18" s="503"/>
      <c r="O18" s="503"/>
      <c r="P18" s="336"/>
      <c r="Q18" s="336"/>
      <c r="R18" s="336"/>
      <c r="S18" s="498" t="s">
        <v>896</v>
      </c>
      <c r="T18" s="498"/>
      <c r="U18" s="499"/>
      <c r="V18" s="158" t="s">
        <v>954</v>
      </c>
    </row>
    <row r="19" spans="1:25">
      <c r="B19" s="503"/>
      <c r="C19" s="667"/>
      <c r="D19" s="668"/>
      <c r="E19" s="668"/>
      <c r="F19" s="668"/>
      <c r="G19" s="667"/>
      <c r="H19" s="445" t="s">
        <v>135</v>
      </c>
      <c r="I19" s="445" t="s">
        <v>136</v>
      </c>
      <c r="J19" s="670" t="s">
        <v>204</v>
      </c>
      <c r="K19" s="670" t="s">
        <v>205</v>
      </c>
      <c r="L19" s="670" t="s">
        <v>206</v>
      </c>
      <c r="M19" s="671"/>
      <c r="N19" s="672"/>
      <c r="O19" s="673"/>
      <c r="P19" s="670"/>
      <c r="Q19" s="670"/>
      <c r="R19" s="670"/>
      <c r="S19" s="671"/>
      <c r="T19" s="672"/>
      <c r="U19" s="673"/>
      <c r="V19" s="669"/>
    </row>
    <row r="20" spans="1:25" ht="24" customHeight="1">
      <c r="B20" s="408" t="s">
        <v>390</v>
      </c>
      <c r="C20" s="467" t="s">
        <v>1001</v>
      </c>
      <c r="D20" s="468"/>
      <c r="E20" s="468"/>
      <c r="F20" s="468"/>
      <c r="G20" s="468"/>
      <c r="H20" s="468"/>
      <c r="I20" s="468"/>
      <c r="J20" s="468"/>
      <c r="K20" s="468"/>
      <c r="L20" s="468"/>
      <c r="M20" s="468"/>
      <c r="N20" s="468"/>
      <c r="O20" s="468"/>
      <c r="P20" s="468"/>
      <c r="Q20" s="468"/>
      <c r="R20" s="468"/>
      <c r="S20" s="468"/>
      <c r="T20" s="468"/>
      <c r="U20" s="468"/>
      <c r="V20" s="469"/>
    </row>
    <row r="21" spans="1:25" ht="60" hidden="1">
      <c r="B21" s="148">
        <v>1</v>
      </c>
      <c r="C21" s="239" t="str">
        <f>+'[1]MAPA DE RUTA PINAR'!G42</f>
        <v>Actualizar en conjunto con las dependencias la matriz de caracterización de la gestión documental, y realizar el seguimiento y acompañamiento</v>
      </c>
      <c r="D21" s="235" t="s">
        <v>209</v>
      </c>
      <c r="E21" s="233">
        <v>44986</v>
      </c>
      <c r="F21" s="233">
        <v>45260</v>
      </c>
      <c r="G21" s="476" t="s">
        <v>159</v>
      </c>
      <c r="H21" s="234" t="s">
        <v>141</v>
      </c>
      <c r="I21" s="239" t="s">
        <v>392</v>
      </c>
      <c r="J21" s="427"/>
      <c r="K21" s="427"/>
      <c r="L21" s="427"/>
      <c r="M21" s="427"/>
      <c r="N21" s="427"/>
      <c r="O21" s="427"/>
      <c r="P21" s="427"/>
      <c r="Q21" s="427"/>
      <c r="R21" s="427"/>
    </row>
    <row r="22" spans="1:25" s="152" customFormat="1" ht="75" customHeight="1">
      <c r="A22" s="21" t="s">
        <v>1009</v>
      </c>
      <c r="B22" s="478">
        <v>1</v>
      </c>
      <c r="C22" s="313" t="str">
        <f>+'[1]MAPA DE RUTA PINAR'!G43</f>
        <v>Identificar volúmenes de información pendiente por organizar de cada una de las dependencias en la matriz de Caracterización documental (Plan de mejoramiento, seguimiento y ruta de acción).</v>
      </c>
      <c r="D22" s="148" t="s">
        <v>153</v>
      </c>
      <c r="E22" s="315">
        <v>45352</v>
      </c>
      <c r="F22" s="315" t="s">
        <v>393</v>
      </c>
      <c r="G22" s="354" t="s">
        <v>159</v>
      </c>
      <c r="H22" s="314" t="s">
        <v>141</v>
      </c>
      <c r="I22" s="313" t="s">
        <v>394</v>
      </c>
      <c r="J22" s="399"/>
      <c r="K22" s="399"/>
      <c r="L22" s="399"/>
      <c r="M22" s="523" t="s">
        <v>395</v>
      </c>
      <c r="N22" s="566"/>
      <c r="O22" s="567"/>
      <c r="P22" s="399"/>
      <c r="Q22" s="399"/>
      <c r="R22" s="399"/>
      <c r="S22" s="523" t="s">
        <v>913</v>
      </c>
      <c r="T22" s="566"/>
      <c r="U22" s="567"/>
      <c r="V22" s="435" t="s">
        <v>973</v>
      </c>
      <c r="W22" s="22"/>
      <c r="X22" s="21"/>
      <c r="Y22" s="21"/>
    </row>
    <row r="23" spans="1:25" ht="63" customHeight="1">
      <c r="A23" s="21" t="s">
        <v>1009</v>
      </c>
      <c r="B23" s="478">
        <v>2</v>
      </c>
      <c r="C23" s="313" t="str">
        <f>+'[1]MAPA DE RUTA PINAR'!G44</f>
        <v>Actualizar matriz de Caracterización documental (Plan de mejoramiento, seguimiento y ruta de acción), de acuerdo con el acompañamiento y los avances de las dependencias.</v>
      </c>
      <c r="D23" s="148" t="s">
        <v>153</v>
      </c>
      <c r="E23" s="315">
        <v>45352</v>
      </c>
      <c r="F23" s="315">
        <v>45535</v>
      </c>
      <c r="G23" s="354" t="s">
        <v>159</v>
      </c>
      <c r="H23" s="148" t="s">
        <v>141</v>
      </c>
      <c r="I23" s="81" t="s">
        <v>394</v>
      </c>
      <c r="J23" s="399"/>
      <c r="K23" s="399"/>
      <c r="L23" s="399"/>
      <c r="M23" s="523" t="s">
        <v>396</v>
      </c>
      <c r="N23" s="566"/>
      <c r="O23" s="567"/>
      <c r="P23" s="399"/>
      <c r="Q23" s="399"/>
      <c r="R23" s="399"/>
      <c r="S23" s="523" t="s">
        <v>914</v>
      </c>
      <c r="T23" s="566"/>
      <c r="U23" s="567"/>
      <c r="V23" s="396" t="s">
        <v>974</v>
      </c>
    </row>
    <row r="24" spans="1:25" ht="72.75" customHeight="1">
      <c r="B24" s="477">
        <v>3</v>
      </c>
      <c r="C24" s="81" t="str">
        <f>+'[1]MAPA DE RUTA PINAR'!G45</f>
        <v>Elaborar informe final de resultados de acompañamiento realizado a las dependencias</v>
      </c>
      <c r="D24" s="148" t="s">
        <v>153</v>
      </c>
      <c r="E24" s="237">
        <v>45536</v>
      </c>
      <c r="F24" s="237">
        <v>45565</v>
      </c>
      <c r="G24" s="353" t="s">
        <v>159</v>
      </c>
      <c r="H24" s="148" t="s">
        <v>141</v>
      </c>
      <c r="I24" s="81" t="s">
        <v>394</v>
      </c>
      <c r="J24" s="399"/>
      <c r="K24" s="399"/>
      <c r="L24" s="399"/>
      <c r="M24" s="523" t="s">
        <v>397</v>
      </c>
      <c r="N24" s="524"/>
      <c r="O24" s="525"/>
      <c r="P24" s="399"/>
      <c r="Q24" s="399"/>
      <c r="R24" s="399"/>
      <c r="S24" s="523" t="s">
        <v>397</v>
      </c>
      <c r="T24" s="524"/>
      <c r="U24" s="525"/>
      <c r="V24" s="410" t="s">
        <v>975</v>
      </c>
    </row>
    <row r="25" spans="1:25" ht="60" customHeight="1">
      <c r="B25" s="477">
        <v>4</v>
      </c>
      <c r="C25" s="658" t="str">
        <f>'[1]MAPA DE RUTA PINAR'!G46</f>
        <v>Elaborar diagnostico integral de archivos.</v>
      </c>
      <c r="D25" s="480" t="s">
        <v>153</v>
      </c>
      <c r="E25" s="659">
        <v>45293</v>
      </c>
      <c r="F25" s="659">
        <v>45565</v>
      </c>
      <c r="G25" s="701" t="s">
        <v>398</v>
      </c>
      <c r="H25" s="480" t="s">
        <v>141</v>
      </c>
      <c r="I25" s="372" t="s">
        <v>394</v>
      </c>
      <c r="J25" s="662" t="s">
        <v>176</v>
      </c>
      <c r="K25" s="375" t="s">
        <v>222</v>
      </c>
      <c r="L25" s="268" t="s">
        <v>399</v>
      </c>
      <c r="M25" s="711" t="s">
        <v>400</v>
      </c>
      <c r="N25" s="712"/>
      <c r="O25" s="713"/>
      <c r="P25" s="374" t="s">
        <v>401</v>
      </c>
      <c r="Q25" s="268" t="s">
        <v>402</v>
      </c>
      <c r="R25" s="376" t="s">
        <v>403</v>
      </c>
      <c r="S25" s="714" t="s">
        <v>400</v>
      </c>
      <c r="T25" s="715"/>
      <c r="U25" s="716"/>
      <c r="V25" s="717" t="s">
        <v>976</v>
      </c>
    </row>
    <row r="26" spans="1:25" ht="18.75" customHeight="1">
      <c r="B26" s="475" t="s">
        <v>404</v>
      </c>
      <c r="C26" s="432" t="s">
        <v>1003</v>
      </c>
      <c r="D26" s="663"/>
      <c r="E26" s="663"/>
      <c r="F26" s="663"/>
      <c r="G26" s="663"/>
      <c r="H26" s="663"/>
      <c r="I26" s="663"/>
      <c r="J26" s="663"/>
      <c r="K26" s="663"/>
      <c r="L26" s="663"/>
      <c r="M26" s="663"/>
      <c r="N26" s="663"/>
      <c r="O26" s="663"/>
      <c r="P26" s="663"/>
      <c r="Q26" s="663"/>
      <c r="R26" s="663"/>
      <c r="S26" s="663"/>
      <c r="T26" s="663"/>
      <c r="U26" s="663"/>
      <c r="V26" s="657"/>
    </row>
    <row r="27" spans="1:25" ht="195">
      <c r="B27" s="477">
        <v>1</v>
      </c>
      <c r="C27" s="239" t="str">
        <f>'[1]MAPA DE RUTA PINAR'!G47</f>
        <v>Evaluar la pertinencia de recibir archivos de gestión de las dependencias de la Entidad y generar propuesta para la centralización de los  archivos</v>
      </c>
      <c r="D27" s="235" t="s">
        <v>153</v>
      </c>
      <c r="E27" s="233">
        <v>45292</v>
      </c>
      <c r="F27" s="233">
        <v>45657</v>
      </c>
      <c r="G27" s="476" t="s">
        <v>405</v>
      </c>
      <c r="H27" s="234" t="s">
        <v>141</v>
      </c>
      <c r="I27" s="239" t="s">
        <v>406</v>
      </c>
      <c r="J27" s="401" t="s">
        <v>407</v>
      </c>
      <c r="K27" s="401" t="s">
        <v>407</v>
      </c>
      <c r="L27" s="401" t="s">
        <v>407</v>
      </c>
      <c r="M27" s="560" t="s">
        <v>408</v>
      </c>
      <c r="N27" s="561"/>
      <c r="O27" s="562"/>
      <c r="P27" s="401" t="s">
        <v>407</v>
      </c>
      <c r="Q27" s="401" t="s">
        <v>407</v>
      </c>
      <c r="R27" s="401" t="s">
        <v>407</v>
      </c>
      <c r="S27" s="560" t="s">
        <v>408</v>
      </c>
      <c r="T27" s="561"/>
      <c r="U27" s="562"/>
      <c r="V27" s="309" t="s">
        <v>977</v>
      </c>
    </row>
    <row r="28" spans="1:25" ht="134.25" customHeight="1">
      <c r="B28" s="477">
        <v>2</v>
      </c>
      <c r="C28" s="81" t="str">
        <f>'[1]MAPA DE RUTA PINAR'!G48</f>
        <v>Identificar la asignación de recursos tecnológicos, humanos y físicos en relación con archivos de gestión de las dependencias de la Entidad como insumo a la propuesta de la centralización de los  archivos de gestión</v>
      </c>
      <c r="D28" s="137" t="s">
        <v>153</v>
      </c>
      <c r="E28" s="237">
        <v>45292</v>
      </c>
      <c r="F28" s="237">
        <v>45657</v>
      </c>
      <c r="G28" s="353" t="s">
        <v>409</v>
      </c>
      <c r="H28" s="148" t="s">
        <v>141</v>
      </c>
      <c r="I28" s="81" t="s">
        <v>410</v>
      </c>
      <c r="J28" s="401" t="s">
        <v>176</v>
      </c>
      <c r="K28" s="400" t="s">
        <v>222</v>
      </c>
      <c r="L28" s="394" t="s">
        <v>223</v>
      </c>
      <c r="M28" s="563" t="s">
        <v>408</v>
      </c>
      <c r="N28" s="564"/>
      <c r="O28" s="565"/>
      <c r="P28" s="394" t="s">
        <v>411</v>
      </c>
      <c r="Q28" s="394" t="s">
        <v>412</v>
      </c>
      <c r="R28" s="394" t="s">
        <v>413</v>
      </c>
      <c r="S28" s="563" t="s">
        <v>408</v>
      </c>
      <c r="T28" s="564"/>
      <c r="U28" s="565"/>
      <c r="V28" s="410" t="s">
        <v>978</v>
      </c>
    </row>
    <row r="29" spans="1:25" ht="97.5" customHeight="1">
      <c r="B29" s="477">
        <v>3</v>
      </c>
      <c r="C29" s="81" t="str">
        <f>'[1]MAPA DE RUTA PINAR'!G49</f>
        <v>Realizar la recepción y seguimiento de lotes de las series documentales PROCESOS DE GESTIÓN TRIBUTARIA Y PROCESOS DE COBRO COACTIVO, de acuerdo con la planeación y/o cronograma definido con las dependencias involucradas</v>
      </c>
      <c r="D29" s="137" t="s">
        <v>209</v>
      </c>
      <c r="E29" s="237">
        <v>45292</v>
      </c>
      <c r="F29" s="237">
        <v>45657</v>
      </c>
      <c r="G29" s="353" t="s">
        <v>414</v>
      </c>
      <c r="H29" s="148" t="s">
        <v>141</v>
      </c>
      <c r="I29" s="81" t="s">
        <v>415</v>
      </c>
      <c r="J29" s="401" t="s">
        <v>416</v>
      </c>
      <c r="K29" s="400" t="s">
        <v>417</v>
      </c>
      <c r="L29" s="394" t="s">
        <v>418</v>
      </c>
      <c r="M29" s="523" t="s">
        <v>419</v>
      </c>
      <c r="N29" s="524"/>
      <c r="O29" s="525"/>
      <c r="P29" s="394" t="s">
        <v>420</v>
      </c>
      <c r="Q29" s="394" t="s">
        <v>421</v>
      </c>
      <c r="R29" s="294" t="s">
        <v>422</v>
      </c>
      <c r="S29" s="523" t="s">
        <v>915</v>
      </c>
      <c r="T29" s="524"/>
      <c r="U29" s="525"/>
      <c r="V29" s="436" t="s">
        <v>979</v>
      </c>
    </row>
    <row r="30" spans="1:25" ht="103.5" customHeight="1">
      <c r="B30" s="477">
        <v>4</v>
      </c>
      <c r="C30" s="81" t="str">
        <f>'[1]MAPA DE RUTA PINAR'!G50</f>
        <v>Gestionar consultas y prestamos requeridas a la Oficina de Operación del Sistema de Gestión Documental</v>
      </c>
      <c r="D30" s="137" t="s">
        <v>209</v>
      </c>
      <c r="E30" s="237">
        <v>45292</v>
      </c>
      <c r="F30" s="237">
        <v>45657</v>
      </c>
      <c r="G30" s="353" t="s">
        <v>423</v>
      </c>
      <c r="H30" s="148" t="s">
        <v>141</v>
      </c>
      <c r="I30" s="81" t="s">
        <v>424</v>
      </c>
      <c r="J30" s="401" t="s">
        <v>425</v>
      </c>
      <c r="K30" s="400" t="s">
        <v>426</v>
      </c>
      <c r="L30" s="394" t="s">
        <v>427</v>
      </c>
      <c r="M30" s="557" t="s">
        <v>428</v>
      </c>
      <c r="N30" s="558"/>
      <c r="O30" s="559"/>
      <c r="P30" s="394" t="s">
        <v>429</v>
      </c>
      <c r="Q30" s="394" t="s">
        <v>430</v>
      </c>
      <c r="R30" s="294" t="s">
        <v>431</v>
      </c>
      <c r="S30" s="557" t="s">
        <v>916</v>
      </c>
      <c r="T30" s="558"/>
      <c r="U30" s="559"/>
      <c r="V30" s="437" t="s">
        <v>980</v>
      </c>
    </row>
    <row r="31" spans="1:25" ht="123.75" customHeight="1">
      <c r="B31" s="477">
        <v>5</v>
      </c>
      <c r="C31" s="372" t="str">
        <f>'[1]MAPA DE RUTA PINAR'!G51</f>
        <v>Crear los expedientes nuevos entregados por las oficinas de la Dirección de Cobro en el SGDEA</v>
      </c>
      <c r="D31" s="660" t="s">
        <v>209</v>
      </c>
      <c r="E31" s="659">
        <v>45292</v>
      </c>
      <c r="F31" s="659">
        <v>45657</v>
      </c>
      <c r="G31" s="701" t="s">
        <v>432</v>
      </c>
      <c r="H31" s="480" t="s">
        <v>141</v>
      </c>
      <c r="I31" s="372" t="s">
        <v>424</v>
      </c>
      <c r="J31" s="702" t="s">
        <v>433</v>
      </c>
      <c r="K31" s="703" t="s">
        <v>434</v>
      </c>
      <c r="L31" s="704" t="s">
        <v>435</v>
      </c>
      <c r="M31" s="705" t="s">
        <v>436</v>
      </c>
      <c r="N31" s="706"/>
      <c r="O31" s="707"/>
      <c r="P31" s="708" t="s">
        <v>437</v>
      </c>
      <c r="Q31" s="708" t="s">
        <v>438</v>
      </c>
      <c r="R31" s="709" t="s">
        <v>439</v>
      </c>
      <c r="S31" s="705" t="s">
        <v>917</v>
      </c>
      <c r="T31" s="706"/>
      <c r="U31" s="707"/>
      <c r="V31" s="710" t="s">
        <v>981</v>
      </c>
    </row>
    <row r="32" spans="1:25">
      <c r="B32" s="408" t="s">
        <v>440</v>
      </c>
      <c r="C32" s="432" t="s">
        <v>1002</v>
      </c>
      <c r="D32" s="663"/>
      <c r="E32" s="663"/>
      <c r="F32" s="663"/>
      <c r="G32" s="663"/>
      <c r="H32" s="663"/>
      <c r="I32" s="663"/>
      <c r="J32" s="663"/>
      <c r="K32" s="663"/>
      <c r="L32" s="663"/>
      <c r="M32" s="663"/>
      <c r="N32" s="663"/>
      <c r="O32" s="663"/>
      <c r="P32" s="663"/>
      <c r="Q32" s="663"/>
      <c r="R32" s="663"/>
      <c r="S32" s="663"/>
      <c r="T32" s="663"/>
      <c r="U32" s="663"/>
      <c r="V32" s="657"/>
    </row>
    <row r="33" spans="1:31" ht="135" hidden="1">
      <c r="B33" s="141">
        <v>1</v>
      </c>
      <c r="C33" s="356" t="str">
        <f>'[1]MAPA DE RUTA PINAR'!G52</f>
        <v>Elaborar el documento de Programa de documentos vitales y esenciales</v>
      </c>
      <c r="D33" s="357" t="s">
        <v>173</v>
      </c>
      <c r="E33" s="358">
        <v>44291</v>
      </c>
      <c r="F33" s="358">
        <v>44561</v>
      </c>
      <c r="G33" s="359" t="s">
        <v>441</v>
      </c>
      <c r="H33" s="360" t="s">
        <v>141</v>
      </c>
      <c r="I33" s="361" t="s">
        <v>442</v>
      </c>
      <c r="J33" s="355" t="s">
        <v>407</v>
      </c>
      <c r="K33" s="355" t="s">
        <v>407</v>
      </c>
      <c r="L33" s="355" t="s">
        <v>407</v>
      </c>
      <c r="M33" s="355" t="s">
        <v>407</v>
      </c>
      <c r="N33" s="355" t="s">
        <v>407</v>
      </c>
      <c r="O33" s="355" t="s">
        <v>407</v>
      </c>
      <c r="P33" s="355" t="s">
        <v>407</v>
      </c>
      <c r="Q33" s="355" t="s">
        <v>407</v>
      </c>
      <c r="R33" s="355" t="s">
        <v>443</v>
      </c>
      <c r="V33" s="309"/>
    </row>
    <row r="34" spans="1:31" ht="135" hidden="1">
      <c r="B34" s="141">
        <v>2</v>
      </c>
      <c r="C34" s="220" t="str">
        <f>'[1]MAPA DE RUTA PINAR'!G54</f>
        <v xml:space="preserve">Actualizar la Matriz Extendida del Programa de Documentos Vitales y Escenciales. </v>
      </c>
      <c r="D34" s="225" t="s">
        <v>173</v>
      </c>
      <c r="E34" s="222">
        <v>44593</v>
      </c>
      <c r="F34" s="222">
        <v>44742</v>
      </c>
      <c r="G34" s="221" t="s">
        <v>444</v>
      </c>
      <c r="H34" s="221" t="s">
        <v>141</v>
      </c>
      <c r="I34" s="362" t="s">
        <v>442</v>
      </c>
      <c r="J34" s="355" t="s">
        <v>407</v>
      </c>
      <c r="K34" s="355" t="s">
        <v>407</v>
      </c>
      <c r="L34" s="355" t="s">
        <v>407</v>
      </c>
      <c r="M34" s="355" t="s">
        <v>407</v>
      </c>
      <c r="N34" s="355" t="s">
        <v>407</v>
      </c>
      <c r="O34" s="355" t="s">
        <v>407</v>
      </c>
      <c r="P34" s="355" t="s">
        <v>407</v>
      </c>
      <c r="Q34" s="355" t="s">
        <v>407</v>
      </c>
      <c r="R34" s="355" t="s">
        <v>443</v>
      </c>
      <c r="V34" s="158"/>
    </row>
    <row r="35" spans="1:31" s="341" customFormat="1" ht="80.25" customHeight="1">
      <c r="A35" s="21"/>
      <c r="B35" s="477">
        <v>1</v>
      </c>
      <c r="C35" s="317" t="str">
        <f>+'[1]MAPA DE RUTA PINAR'!G54</f>
        <v xml:space="preserve">Actualizar la Matriz Extendida del Programa de Documentos Vitales y Escenciales. </v>
      </c>
      <c r="D35" s="474" t="s">
        <v>173</v>
      </c>
      <c r="E35" s="382">
        <v>45323</v>
      </c>
      <c r="F35" s="382">
        <v>45412</v>
      </c>
      <c r="G35" s="383" t="s">
        <v>445</v>
      </c>
      <c r="H35" s="381" t="s">
        <v>141</v>
      </c>
      <c r="I35" s="317" t="s">
        <v>442</v>
      </c>
      <c r="J35" s="241"/>
      <c r="K35" s="241"/>
      <c r="L35" s="241"/>
      <c r="M35" s="464" t="s">
        <v>446</v>
      </c>
      <c r="N35" s="465"/>
      <c r="O35" s="466"/>
      <c r="P35" s="438"/>
      <c r="Q35" s="438"/>
      <c r="R35" s="438"/>
      <c r="S35" s="514" t="s">
        <v>446</v>
      </c>
      <c r="T35" s="515"/>
      <c r="U35" s="516"/>
      <c r="V35" s="410" t="s">
        <v>982</v>
      </c>
      <c r="W35" s="21"/>
      <c r="X35" s="21"/>
      <c r="Y35" s="21"/>
      <c r="Z35" s="21"/>
      <c r="AA35" s="21"/>
      <c r="AB35" s="21"/>
      <c r="AC35" s="21"/>
      <c r="AD35" s="21"/>
      <c r="AE35" s="21"/>
    </row>
    <row r="36" spans="1:31" s="21" customFormat="1"/>
    <row r="38" spans="1:31">
      <c r="C38" s="568" t="s">
        <v>191</v>
      </c>
      <c r="D38" s="569"/>
      <c r="E38" s="570"/>
    </row>
    <row r="39" spans="1:31">
      <c r="C39" s="162" t="s">
        <v>192</v>
      </c>
      <c r="D39" s="162" t="s">
        <v>193</v>
      </c>
      <c r="E39" s="162" t="s">
        <v>194</v>
      </c>
    </row>
    <row r="40" spans="1:31" ht="47.25" customHeight="1">
      <c r="C40" s="81" t="s">
        <v>447</v>
      </c>
      <c r="D40" s="81" t="s">
        <v>448</v>
      </c>
      <c r="E40" s="137" t="s">
        <v>449</v>
      </c>
    </row>
    <row r="41" spans="1:31" ht="47.25" customHeight="1">
      <c r="C41" s="81" t="s">
        <v>450</v>
      </c>
      <c r="D41" s="81" t="s">
        <v>451</v>
      </c>
      <c r="E41" s="137" t="s">
        <v>449</v>
      </c>
    </row>
    <row r="42" spans="1:31" ht="65.25" customHeight="1">
      <c r="C42" s="81" t="s">
        <v>452</v>
      </c>
      <c r="D42" s="81" t="s">
        <v>453</v>
      </c>
      <c r="E42" s="67">
        <v>1</v>
      </c>
    </row>
    <row r="45" spans="1:31" s="21" customFormat="1"/>
    <row r="47" spans="1:31">
      <c r="C47" s="144"/>
      <c r="D47" s="150" t="s">
        <v>324</v>
      </c>
      <c r="E47" s="144"/>
    </row>
    <row r="48" spans="1:31">
      <c r="C48" s="144"/>
      <c r="D48" s="150" t="s">
        <v>325</v>
      </c>
      <c r="E48" s="144" t="s">
        <v>326</v>
      </c>
    </row>
    <row r="49" spans="3:5">
      <c r="C49" s="144"/>
      <c r="D49" s="144"/>
      <c r="E49" s="144" t="s">
        <v>327</v>
      </c>
    </row>
    <row r="50" spans="3:5">
      <c r="C50" s="145"/>
      <c r="D50" s="144"/>
      <c r="E50" s="146"/>
    </row>
    <row r="51" spans="3:5">
      <c r="C51" s="144"/>
      <c r="D51" s="144"/>
      <c r="E51" s="146"/>
    </row>
    <row r="52" spans="3:5">
      <c r="C52" s="144"/>
      <c r="D52" s="144"/>
      <c r="E52" s="146"/>
    </row>
    <row r="54" spans="3:5" s="21" customFormat="1"/>
    <row r="55" spans="3:5" s="21" customFormat="1"/>
  </sheetData>
  <sheetProtection selectLockedCells="1" selectUnlockedCells="1"/>
  <mergeCells count="34">
    <mergeCell ref="C38:E38"/>
    <mergeCell ref="M22:O22"/>
    <mergeCell ref="M23:O23"/>
    <mergeCell ref="M24:O24"/>
    <mergeCell ref="M27:O27"/>
    <mergeCell ref="M28:O28"/>
    <mergeCell ref="M29:O29"/>
    <mergeCell ref="M30:O30"/>
    <mergeCell ref="M31:O31"/>
    <mergeCell ref="B11:J11"/>
    <mergeCell ref="C13:J13"/>
    <mergeCell ref="B16:J16"/>
    <mergeCell ref="B18:B19"/>
    <mergeCell ref="C18:C19"/>
    <mergeCell ref="D18:D19"/>
    <mergeCell ref="E18:E19"/>
    <mergeCell ref="F18:F19"/>
    <mergeCell ref="G18:G19"/>
    <mergeCell ref="H18:I18"/>
    <mergeCell ref="J18:L18"/>
    <mergeCell ref="S18:U18"/>
    <mergeCell ref="S19:U19"/>
    <mergeCell ref="S22:U22"/>
    <mergeCell ref="S23:U23"/>
    <mergeCell ref="S24:U24"/>
    <mergeCell ref="M18:O18"/>
    <mergeCell ref="M19:O19"/>
    <mergeCell ref="S30:U30"/>
    <mergeCell ref="S31:U31"/>
    <mergeCell ref="S35:U35"/>
    <mergeCell ref="S25:U25"/>
    <mergeCell ref="S27:U27"/>
    <mergeCell ref="S28:U28"/>
    <mergeCell ref="S29:U29"/>
  </mergeCells>
  <printOptions horizontalCentered="1" verticalCentered="1"/>
  <pageMargins left="0.70866141732283472" right="0.70866141732283472" top="0.74803149606299213" bottom="0.74803149606299213" header="0.31496062992125984" footer="0.31496062992125984"/>
  <pageSetup scale="2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5">
    <pageSetUpPr fitToPage="1"/>
  </sheetPr>
  <dimension ref="A1:EI46"/>
  <sheetViews>
    <sheetView showGridLines="0" topLeftCell="A12" zoomScale="60" zoomScaleNormal="60" workbookViewId="0">
      <selection activeCell="B25" sqref="B25"/>
    </sheetView>
  </sheetViews>
  <sheetFormatPr baseColWidth="10" defaultColWidth="11.42578125" defaultRowHeight="15" customHeight="1"/>
  <cols>
    <col min="1" max="1" width="7" style="21" customWidth="1"/>
    <col min="2" max="2" width="12.85546875" style="3" customWidth="1"/>
    <col min="3" max="3" width="30.5703125" style="3" customWidth="1"/>
    <col min="4" max="4" width="22.42578125" style="3" customWidth="1"/>
    <col min="5" max="5" width="15.5703125" style="3" customWidth="1"/>
    <col min="6" max="6" width="14.42578125" style="3" customWidth="1"/>
    <col min="7" max="7" width="24.140625" style="3" customWidth="1"/>
    <col min="8" max="8" width="16" style="3" customWidth="1"/>
    <col min="9" max="9" width="18.85546875" style="3" customWidth="1"/>
    <col min="10" max="10" width="10.85546875" style="21" customWidth="1"/>
    <col min="11" max="11" width="25.7109375" style="21" customWidth="1"/>
    <col min="12" max="12" width="24.5703125" style="21" customWidth="1"/>
    <col min="13" max="13" width="27.5703125" style="21" customWidth="1"/>
    <col min="14" max="14" width="12.28515625" style="21" customWidth="1"/>
    <col min="15" max="15" width="12.140625" style="21" customWidth="1"/>
    <col min="16" max="16" width="9.5703125" style="21" customWidth="1"/>
    <col min="17" max="19" width="11.42578125" style="21"/>
    <col min="20" max="20" width="41.5703125" style="21" customWidth="1"/>
    <col min="21" max="139" width="11.42578125" style="21"/>
    <col min="140" max="16384" width="11.42578125" style="3"/>
  </cols>
  <sheetData>
    <row r="1" spans="2:11" s="21" customFormat="1"/>
    <row r="2" spans="2:11" s="21" customFormat="1"/>
    <row r="3" spans="2:11" s="21" customFormat="1"/>
    <row r="4" spans="2:11" s="21" customFormat="1"/>
    <row r="5" spans="2:11" s="21" customFormat="1"/>
    <row r="6" spans="2:11" s="21" customFormat="1"/>
    <row r="7" spans="2:11" s="21" customFormat="1"/>
    <row r="8" spans="2:11" s="21" customFormat="1" hidden="1"/>
    <row r="9" spans="2:11" s="21" customFormat="1"/>
    <row r="10" spans="2:11">
      <c r="B10" s="500" t="s">
        <v>454</v>
      </c>
      <c r="C10" s="500"/>
      <c r="D10" s="500"/>
      <c r="E10" s="500"/>
      <c r="F10" s="500"/>
      <c r="G10" s="500"/>
      <c r="H10" s="500"/>
      <c r="I10" s="500"/>
      <c r="J10" s="500"/>
      <c r="K10" s="500"/>
    </row>
    <row r="11" spans="2:11" s="21" customFormat="1"/>
    <row r="12" spans="2:11" ht="41.45" customHeight="1">
      <c r="B12" s="147" t="s">
        <v>388</v>
      </c>
      <c r="C12" s="501" t="str">
        <f>OBJETIVOS!C12</f>
        <v>Ejecutar los programas de transferencias primarias y secundarias, aplicando procesos de descripción documental que permitan su futura migración y recuperación de la información</v>
      </c>
      <c r="D12" s="501"/>
      <c r="E12" s="501"/>
      <c r="F12" s="501"/>
      <c r="G12" s="501"/>
      <c r="H12" s="501"/>
      <c r="I12" s="501"/>
      <c r="J12" s="501"/>
      <c r="K12" s="501"/>
    </row>
    <row r="13" spans="2:11" s="21" customFormat="1"/>
    <row r="14" spans="2:11" s="21" customFormat="1"/>
    <row r="15" spans="2:11" ht="23.45" customHeight="1">
      <c r="B15" s="577" t="s">
        <v>455</v>
      </c>
      <c r="C15" s="577"/>
      <c r="D15" s="577"/>
      <c r="E15" s="577"/>
      <c r="F15" s="577"/>
      <c r="G15" s="577"/>
      <c r="H15" s="577"/>
      <c r="I15" s="577"/>
      <c r="J15" s="577"/>
      <c r="K15" s="577"/>
    </row>
    <row r="16" spans="2:11" s="21" customFormat="1"/>
    <row r="17" spans="1:79">
      <c r="B17" s="497" t="s">
        <v>127</v>
      </c>
      <c r="C17" s="503" t="s">
        <v>128</v>
      </c>
      <c r="D17" s="505" t="s">
        <v>129</v>
      </c>
      <c r="E17" s="505" t="s">
        <v>130</v>
      </c>
      <c r="F17" s="505" t="s">
        <v>131</v>
      </c>
      <c r="G17" s="503" t="s">
        <v>132</v>
      </c>
      <c r="H17" s="504" t="s">
        <v>133</v>
      </c>
      <c r="I17" s="504"/>
      <c r="J17" s="504"/>
      <c r="K17" s="503" t="s">
        <v>202</v>
      </c>
      <c r="L17" s="503"/>
      <c r="M17" s="503"/>
      <c r="N17" s="503" t="s">
        <v>203</v>
      </c>
      <c r="O17" s="503"/>
      <c r="P17" s="503"/>
      <c r="Q17" s="503" t="s">
        <v>896</v>
      </c>
      <c r="R17" s="503"/>
      <c r="S17" s="503"/>
      <c r="T17" s="158" t="s">
        <v>954</v>
      </c>
    </row>
    <row r="18" spans="1:79">
      <c r="B18" s="497"/>
      <c r="C18" s="667"/>
      <c r="D18" s="668"/>
      <c r="E18" s="668"/>
      <c r="F18" s="668"/>
      <c r="G18" s="667"/>
      <c r="H18" s="445" t="s">
        <v>135</v>
      </c>
      <c r="I18" s="718" t="s">
        <v>136</v>
      </c>
      <c r="J18" s="718"/>
      <c r="K18" s="670" t="s">
        <v>456</v>
      </c>
      <c r="L18" s="670" t="s">
        <v>457</v>
      </c>
      <c r="M18" s="670" t="s">
        <v>331</v>
      </c>
      <c r="N18" s="671"/>
      <c r="O18" s="672"/>
      <c r="P18" s="673"/>
      <c r="Q18" s="671"/>
      <c r="R18" s="672"/>
      <c r="S18" s="673"/>
      <c r="T18" s="669"/>
    </row>
    <row r="19" spans="1:79">
      <c r="B19" s="274" t="s">
        <v>458</v>
      </c>
      <c r="C19" s="432" t="s">
        <v>459</v>
      </c>
      <c r="D19" s="663"/>
      <c r="E19" s="663"/>
      <c r="F19" s="663"/>
      <c r="G19" s="663"/>
      <c r="H19" s="663"/>
      <c r="I19" s="663"/>
      <c r="J19" s="663"/>
      <c r="K19" s="663"/>
      <c r="L19" s="663"/>
      <c r="M19" s="663"/>
      <c r="N19" s="663"/>
      <c r="O19" s="663"/>
      <c r="P19" s="663"/>
      <c r="Q19" s="663"/>
      <c r="R19" s="663"/>
      <c r="S19" s="663"/>
      <c r="T19" s="657"/>
    </row>
    <row r="20" spans="1:79" ht="69.75" customHeight="1">
      <c r="B20" s="140">
        <v>1</v>
      </c>
      <c r="C20" s="309" t="str">
        <f>'MAPA DE RUTA PINAR'!G55</f>
        <v>Generar los reportes de transferencias primarias del SGDEA y elaborar el cronograma</v>
      </c>
      <c r="D20" s="310" t="s">
        <v>173</v>
      </c>
      <c r="E20" s="311">
        <v>45292</v>
      </c>
      <c r="F20" s="311">
        <v>45322</v>
      </c>
      <c r="G20" s="312" t="s">
        <v>460</v>
      </c>
      <c r="H20" s="312" t="s">
        <v>141</v>
      </c>
      <c r="I20" s="665" t="s">
        <v>461</v>
      </c>
      <c r="J20" s="665"/>
      <c r="K20" s="337" t="s">
        <v>462</v>
      </c>
      <c r="L20" s="719" t="s">
        <v>245</v>
      </c>
      <c r="M20" s="720" t="s">
        <v>245</v>
      </c>
      <c r="N20" s="721" t="s">
        <v>245</v>
      </c>
      <c r="O20" s="722"/>
      <c r="P20" s="723"/>
      <c r="Q20" s="724" t="s">
        <v>245</v>
      </c>
      <c r="R20" s="725"/>
      <c r="S20" s="726"/>
      <c r="T20" s="727" t="s">
        <v>245</v>
      </c>
      <c r="U20" s="22"/>
    </row>
    <row r="21" spans="1:79" ht="75">
      <c r="B21" s="140">
        <v>2</v>
      </c>
      <c r="C21" s="309" t="str">
        <f>'MAPA DE RUTA PINAR'!G56</f>
        <v>Publicar el cronograma de transferencias</v>
      </c>
      <c r="D21" s="310" t="s">
        <v>463</v>
      </c>
      <c r="E21" s="311">
        <v>45292</v>
      </c>
      <c r="F21" s="311">
        <v>45322</v>
      </c>
      <c r="G21" s="312" t="s">
        <v>464</v>
      </c>
      <c r="H21" s="312" t="s">
        <v>141</v>
      </c>
      <c r="I21" s="578" t="s">
        <v>465</v>
      </c>
      <c r="J21" s="579"/>
      <c r="K21" s="337" t="s">
        <v>466</v>
      </c>
      <c r="L21" s="337" t="s">
        <v>245</v>
      </c>
      <c r="M21" s="395" t="s">
        <v>245</v>
      </c>
      <c r="N21" s="574" t="s">
        <v>245</v>
      </c>
      <c r="O21" s="575"/>
      <c r="P21" s="576"/>
      <c r="Q21" s="571" t="s">
        <v>245</v>
      </c>
      <c r="R21" s="572"/>
      <c r="S21" s="573"/>
      <c r="T21" s="439" t="s">
        <v>245</v>
      </c>
    </row>
    <row r="22" spans="1:79" ht="73.5" customHeight="1">
      <c r="B22" s="140">
        <v>3</v>
      </c>
      <c r="C22" s="309" t="str">
        <f>'MAPA DE RUTA PINAR'!G57</f>
        <v>Activar los flujos de trabajo de transferencias documentales</v>
      </c>
      <c r="D22" s="310" t="s">
        <v>173</v>
      </c>
      <c r="E22" s="311">
        <v>45292</v>
      </c>
      <c r="F22" s="311">
        <v>45382</v>
      </c>
      <c r="G22" s="312" t="s">
        <v>467</v>
      </c>
      <c r="H22" s="312" t="s">
        <v>342</v>
      </c>
      <c r="I22" s="578" t="s">
        <v>468</v>
      </c>
      <c r="J22" s="579"/>
      <c r="K22" s="337" t="s">
        <v>469</v>
      </c>
      <c r="L22" s="337" t="s">
        <v>470</v>
      </c>
      <c r="M22" s="395" t="s">
        <v>471</v>
      </c>
      <c r="N22" s="574" t="s">
        <v>245</v>
      </c>
      <c r="O22" s="575"/>
      <c r="P22" s="576"/>
      <c r="Q22" s="571" t="s">
        <v>245</v>
      </c>
      <c r="R22" s="572"/>
      <c r="S22" s="573"/>
      <c r="T22" s="439" t="s">
        <v>245</v>
      </c>
    </row>
    <row r="23" spans="1:79" ht="70.5" customHeight="1">
      <c r="B23" s="477">
        <v>4</v>
      </c>
      <c r="C23" s="728" t="str">
        <f>'MAPA DE RUTA PINAR'!G58</f>
        <v>Ejecutar el cronograma de transferencias primarias</v>
      </c>
      <c r="D23" s="729" t="s">
        <v>173</v>
      </c>
      <c r="E23" s="730">
        <v>45292</v>
      </c>
      <c r="F23" s="730">
        <v>45657</v>
      </c>
      <c r="G23" s="731" t="s">
        <v>472</v>
      </c>
      <c r="H23" s="731" t="s">
        <v>141</v>
      </c>
      <c r="I23" s="732" t="s">
        <v>473</v>
      </c>
      <c r="J23" s="733"/>
      <c r="K23" s="734" t="s">
        <v>474</v>
      </c>
      <c r="L23" s="734" t="s">
        <v>475</v>
      </c>
      <c r="M23" s="735" t="s">
        <v>476</v>
      </c>
      <c r="N23" s="736" t="s">
        <v>477</v>
      </c>
      <c r="O23" s="737"/>
      <c r="P23" s="738"/>
      <c r="Q23" s="739" t="s">
        <v>918</v>
      </c>
      <c r="R23" s="740"/>
      <c r="S23" s="741"/>
      <c r="T23" s="742" t="s">
        <v>983</v>
      </c>
    </row>
    <row r="24" spans="1:79">
      <c r="B24" s="274" t="s">
        <v>478</v>
      </c>
      <c r="C24" s="432" t="s">
        <v>479</v>
      </c>
      <c r="D24" s="663"/>
      <c r="E24" s="663"/>
      <c r="F24" s="663"/>
      <c r="G24" s="663"/>
      <c r="H24" s="663"/>
      <c r="I24" s="663"/>
      <c r="J24" s="663"/>
      <c r="K24" s="663"/>
      <c r="L24" s="663"/>
      <c r="M24" s="663"/>
      <c r="N24" s="663"/>
      <c r="O24" s="663"/>
      <c r="P24" s="663"/>
      <c r="Q24" s="663"/>
      <c r="R24" s="663"/>
      <c r="S24" s="663"/>
      <c r="T24" s="657"/>
    </row>
    <row r="25" spans="1:79" s="152" customFormat="1" ht="121.5" customHeight="1">
      <c r="A25" s="21"/>
      <c r="B25" s="477">
        <v>1</v>
      </c>
      <c r="C25" s="728" t="str">
        <f>'MAPA DE RUTA PINAR'!G59</f>
        <v>Actualizar el plan de descripción y transferencia documental secundaria</v>
      </c>
      <c r="D25" s="729" t="s">
        <v>173</v>
      </c>
      <c r="E25" s="730">
        <v>45323</v>
      </c>
      <c r="F25" s="730">
        <v>45657</v>
      </c>
      <c r="G25" s="731" t="s">
        <v>480</v>
      </c>
      <c r="H25" s="731" t="s">
        <v>141</v>
      </c>
      <c r="I25" s="743" t="s">
        <v>481</v>
      </c>
      <c r="J25" s="743"/>
      <c r="K25" s="744" t="s">
        <v>482</v>
      </c>
      <c r="L25" s="745" t="s">
        <v>483</v>
      </c>
      <c r="M25" s="746" t="s">
        <v>484</v>
      </c>
      <c r="N25" s="747" t="s">
        <v>485</v>
      </c>
      <c r="O25" s="748"/>
      <c r="P25" s="749"/>
      <c r="Q25" s="747" t="s">
        <v>485</v>
      </c>
      <c r="R25" s="748"/>
      <c r="S25" s="749"/>
      <c r="T25" s="750" t="s">
        <v>984</v>
      </c>
      <c r="U25" s="21"/>
      <c r="V25" s="21"/>
      <c r="W25" s="21"/>
      <c r="X25" s="21"/>
      <c r="Y25" s="21"/>
      <c r="Z25" s="21"/>
      <c r="AA25" s="21"/>
      <c r="AB25" s="21"/>
      <c r="AC25" s="21"/>
      <c r="AD25" s="21"/>
      <c r="AE25" s="21"/>
      <c r="AF25" s="21"/>
      <c r="AG25" s="21"/>
      <c r="AH25" s="21"/>
      <c r="AI25" s="21"/>
      <c r="AJ25" s="21"/>
      <c r="AK25" s="21"/>
      <c r="AL25" s="21"/>
      <c r="AM25" s="21"/>
      <c r="AN25" s="21"/>
      <c r="AO25" s="21"/>
      <c r="AP25" s="21"/>
      <c r="AQ25" s="21"/>
      <c r="AR25" s="21"/>
      <c r="AS25" s="21"/>
      <c r="AT25" s="21"/>
      <c r="AU25" s="21"/>
      <c r="AV25" s="21"/>
      <c r="AW25" s="21"/>
      <c r="AX25" s="21"/>
      <c r="AY25" s="21"/>
      <c r="AZ25" s="21"/>
      <c r="BA25" s="21"/>
      <c r="BB25" s="21"/>
      <c r="BC25" s="21"/>
      <c r="BD25" s="21"/>
      <c r="BE25" s="21"/>
      <c r="BF25" s="21"/>
      <c r="BG25" s="21"/>
      <c r="BH25" s="21"/>
      <c r="BI25" s="21"/>
      <c r="BJ25" s="21"/>
      <c r="BK25" s="21"/>
      <c r="BL25" s="21"/>
      <c r="BM25" s="21"/>
      <c r="BN25" s="21"/>
      <c r="BO25" s="21"/>
      <c r="BP25" s="21"/>
      <c r="BQ25" s="21"/>
      <c r="BR25" s="21"/>
      <c r="BS25" s="21"/>
      <c r="BT25" s="21"/>
      <c r="BU25" s="21"/>
      <c r="BV25" s="21"/>
      <c r="BW25" s="21"/>
      <c r="BX25" s="21"/>
      <c r="BY25" s="21"/>
      <c r="BZ25" s="21"/>
      <c r="CA25" s="21"/>
    </row>
    <row r="26" spans="1:79">
      <c r="B26" s="274" t="s">
        <v>486</v>
      </c>
      <c r="C26" s="432" t="s">
        <v>487</v>
      </c>
      <c r="D26" s="663"/>
      <c r="E26" s="663"/>
      <c r="F26" s="663"/>
      <c r="G26" s="663"/>
      <c r="H26" s="663"/>
      <c r="I26" s="663"/>
      <c r="J26" s="663"/>
      <c r="K26" s="663"/>
      <c r="L26" s="663"/>
      <c r="M26" s="663"/>
      <c r="N26" s="663"/>
      <c r="O26" s="663"/>
      <c r="P26" s="663"/>
      <c r="Q26" s="663"/>
      <c r="R26" s="663"/>
      <c r="S26" s="663"/>
      <c r="T26" s="657"/>
    </row>
    <row r="27" spans="1:79" ht="138.75" customHeight="1">
      <c r="B27" s="477">
        <v>1</v>
      </c>
      <c r="C27" s="309" t="str">
        <f>'MAPA DE RUTA PINAR'!G60</f>
        <v>Ejecutar el cronograma de transferencias secundarias para series de Conservación Total</v>
      </c>
      <c r="D27" s="235" t="s">
        <v>173</v>
      </c>
      <c r="E27" s="311">
        <v>45292</v>
      </c>
      <c r="F27" s="311">
        <v>45657</v>
      </c>
      <c r="G27" s="312" t="s">
        <v>488</v>
      </c>
      <c r="H27" s="312" t="s">
        <v>141</v>
      </c>
      <c r="I27" s="665" t="s">
        <v>481</v>
      </c>
      <c r="J27" s="665"/>
      <c r="K27" s="339" t="s">
        <v>489</v>
      </c>
      <c r="L27" s="339" t="s">
        <v>490</v>
      </c>
      <c r="M27" s="751" t="s">
        <v>491</v>
      </c>
      <c r="N27" s="752" t="s">
        <v>492</v>
      </c>
      <c r="O27" s="753"/>
      <c r="P27" s="754"/>
      <c r="Q27" s="752" t="s">
        <v>919</v>
      </c>
      <c r="R27" s="753"/>
      <c r="S27" s="754"/>
      <c r="T27" s="727" t="s">
        <v>985</v>
      </c>
    </row>
    <row r="28" spans="1:79" s="21" customFormat="1"/>
    <row r="29" spans="1:79">
      <c r="J29" s="3"/>
      <c r="K29" s="3"/>
      <c r="L29" s="3"/>
    </row>
    <row r="30" spans="1:79">
      <c r="C30" s="568" t="s">
        <v>191</v>
      </c>
      <c r="D30" s="569"/>
      <c r="E30" s="570"/>
      <c r="J30" s="3"/>
      <c r="K30" s="3"/>
      <c r="L30" s="3"/>
    </row>
    <row r="31" spans="1:79">
      <c r="C31" s="160" t="s">
        <v>192</v>
      </c>
      <c r="D31" s="162" t="s">
        <v>193</v>
      </c>
      <c r="E31" s="162" t="s">
        <v>194</v>
      </c>
      <c r="J31" s="3"/>
      <c r="K31" s="3"/>
      <c r="L31" s="3"/>
    </row>
    <row r="32" spans="1:79" ht="150.75" customHeight="1">
      <c r="C32" s="149" t="s">
        <v>493</v>
      </c>
      <c r="D32" s="148">
        <v>11</v>
      </c>
      <c r="E32" s="137" t="s">
        <v>449</v>
      </c>
      <c r="J32" s="3"/>
      <c r="K32" s="3"/>
      <c r="L32" s="3"/>
    </row>
    <row r="33" spans="2:12" ht="114.75" customHeight="1">
      <c r="C33" s="7" t="s">
        <v>494</v>
      </c>
      <c r="D33" s="148" t="s">
        <v>495</v>
      </c>
      <c r="E33" s="137" t="s">
        <v>449</v>
      </c>
      <c r="J33" s="3"/>
      <c r="K33" s="3"/>
      <c r="L33" s="3"/>
    </row>
    <row r="34" spans="2:12" ht="69" customHeight="1">
      <c r="C34" s="7" t="s">
        <v>496</v>
      </c>
      <c r="D34" s="148" t="s">
        <v>497</v>
      </c>
      <c r="E34" s="137" t="s">
        <v>449</v>
      </c>
      <c r="J34" s="3"/>
      <c r="K34" s="3"/>
      <c r="L34" s="3"/>
    </row>
    <row r="35" spans="2:12" s="21" customFormat="1">
      <c r="B35" s="3"/>
      <c r="C35" s="3"/>
      <c r="D35" s="3"/>
      <c r="E35" s="3"/>
      <c r="F35" s="3"/>
      <c r="G35" s="3"/>
      <c r="H35" s="3"/>
      <c r="I35" s="3"/>
      <c r="J35" s="3"/>
      <c r="K35" s="3"/>
      <c r="L35" s="3"/>
    </row>
    <row r="36" spans="2:12">
      <c r="J36" s="3"/>
      <c r="K36" s="3"/>
      <c r="L36" s="3"/>
    </row>
    <row r="37" spans="2:12">
      <c r="B37" s="21"/>
      <c r="C37" s="21"/>
      <c r="D37" s="21"/>
      <c r="E37" s="21"/>
      <c r="F37" s="21"/>
      <c r="G37" s="21"/>
      <c r="H37" s="21"/>
      <c r="I37" s="21"/>
    </row>
    <row r="38" spans="2:12">
      <c r="C38" s="144"/>
      <c r="D38" s="150" t="s">
        <v>324</v>
      </c>
      <c r="E38" s="144"/>
      <c r="J38" s="3"/>
      <c r="K38" s="3"/>
      <c r="L38" s="3"/>
    </row>
    <row r="39" spans="2:12">
      <c r="C39" s="144"/>
      <c r="D39" s="150" t="s">
        <v>325</v>
      </c>
      <c r="E39" s="144" t="s">
        <v>326</v>
      </c>
      <c r="J39" s="3"/>
      <c r="K39" s="3"/>
      <c r="L39" s="3"/>
    </row>
    <row r="40" spans="2:12">
      <c r="C40" s="144"/>
      <c r="D40" s="144"/>
      <c r="E40" s="144" t="s">
        <v>327</v>
      </c>
      <c r="J40" s="3"/>
      <c r="K40" s="3"/>
      <c r="L40" s="3"/>
    </row>
    <row r="41" spans="2:12">
      <c r="C41" s="145"/>
      <c r="D41" s="144"/>
      <c r="E41" s="146"/>
      <c r="J41" s="3"/>
      <c r="K41" s="3"/>
      <c r="L41" s="3"/>
    </row>
    <row r="42" spans="2:12">
      <c r="C42" s="144"/>
      <c r="D42" s="144"/>
      <c r="E42" s="146"/>
      <c r="J42" s="3"/>
      <c r="K42" s="3"/>
      <c r="L42" s="3"/>
    </row>
    <row r="43" spans="2:12" ht="39.75" customHeight="1">
      <c r="C43" s="144"/>
      <c r="D43" s="144"/>
      <c r="E43" s="146"/>
      <c r="J43" s="3"/>
      <c r="K43" s="3"/>
      <c r="L43" s="3"/>
    </row>
    <row r="44" spans="2:12">
      <c r="J44" s="3"/>
      <c r="K44" s="3"/>
      <c r="L44" s="3"/>
    </row>
    <row r="45" spans="2:12" s="21" customFormat="1"/>
    <row r="46" spans="2:12" s="21" customFormat="1"/>
  </sheetData>
  <sheetProtection selectLockedCells="1" selectUnlockedCells="1"/>
  <mergeCells count="35">
    <mergeCell ref="Q23:S23"/>
    <mergeCell ref="Q25:S25"/>
    <mergeCell ref="C30:E30"/>
    <mergeCell ref="F17:F18"/>
    <mergeCell ref="K17:M17"/>
    <mergeCell ref="E17:E18"/>
    <mergeCell ref="I27:J27"/>
    <mergeCell ref="I25:J25"/>
    <mergeCell ref="I23:J23"/>
    <mergeCell ref="I22:J22"/>
    <mergeCell ref="I21:J21"/>
    <mergeCell ref="B10:K10"/>
    <mergeCell ref="C12:K12"/>
    <mergeCell ref="B15:K15"/>
    <mergeCell ref="I20:J20"/>
    <mergeCell ref="G17:G18"/>
    <mergeCell ref="I18:J18"/>
    <mergeCell ref="H17:J17"/>
    <mergeCell ref="B17:B18"/>
    <mergeCell ref="C17:C18"/>
    <mergeCell ref="D17:D18"/>
    <mergeCell ref="Q27:S27"/>
    <mergeCell ref="Q17:S17"/>
    <mergeCell ref="Q18:S18"/>
    <mergeCell ref="Q20:S20"/>
    <mergeCell ref="Q21:S21"/>
    <mergeCell ref="Q22:S22"/>
    <mergeCell ref="N27:P27"/>
    <mergeCell ref="N18:P18"/>
    <mergeCell ref="N20:P20"/>
    <mergeCell ref="N21:P21"/>
    <mergeCell ref="N22:P22"/>
    <mergeCell ref="N23:P23"/>
    <mergeCell ref="N25:P25"/>
    <mergeCell ref="N17:P17"/>
  </mergeCells>
  <printOptions horizontalCentered="1" verticalCentered="1"/>
  <pageMargins left="0.70866141732283472" right="0.70866141732283472" top="0.74803149606299213" bottom="0.74803149606299213" header="0.31496062992125984" footer="0.31496062992125984"/>
  <pageSetup scale="40"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4">
    <pageSetUpPr fitToPage="1"/>
  </sheetPr>
  <dimension ref="A1:FF37"/>
  <sheetViews>
    <sheetView showGridLines="0" zoomScale="60" zoomScaleNormal="60" zoomScaleSheetLayoutView="78" workbookViewId="0">
      <selection activeCell="Q33" sqref="Q33"/>
    </sheetView>
  </sheetViews>
  <sheetFormatPr baseColWidth="10" defaultColWidth="11.42578125" defaultRowHeight="15"/>
  <cols>
    <col min="1" max="1" width="5.140625" style="11" customWidth="1"/>
    <col min="2" max="2" width="14" style="3" customWidth="1"/>
    <col min="3" max="3" width="27.5703125" style="3" customWidth="1"/>
    <col min="4" max="4" width="27.28515625" style="3" customWidth="1"/>
    <col min="5" max="5" width="20.28515625" style="3" customWidth="1"/>
    <col min="6" max="6" width="17.5703125" style="3" customWidth="1"/>
    <col min="7" max="7" width="21.7109375" style="3" customWidth="1"/>
    <col min="8" max="8" width="16" style="3" customWidth="1"/>
    <col min="9" max="9" width="27.42578125" style="3" customWidth="1"/>
    <col min="10" max="10" width="20.140625" style="3" customWidth="1"/>
    <col min="11" max="11" width="20.140625" style="11" customWidth="1"/>
    <col min="12" max="12" width="14.5703125" style="11" customWidth="1"/>
    <col min="13" max="15" width="11.85546875" style="11" customWidth="1"/>
    <col min="16" max="16" width="35.5703125" style="11" customWidth="1"/>
    <col min="17" max="17" width="38" style="11" customWidth="1"/>
    <col min="18" max="18" width="16.42578125" style="11" customWidth="1"/>
    <col min="19" max="162" width="11.42578125" style="11"/>
  </cols>
  <sheetData>
    <row r="1" spans="2:17" s="11" customFormat="1">
      <c r="B1" s="21"/>
      <c r="C1" s="21"/>
      <c r="D1" s="21"/>
      <c r="E1" s="21"/>
      <c r="F1" s="21"/>
      <c r="G1" s="21"/>
      <c r="H1" s="21"/>
      <c r="I1" s="21"/>
      <c r="J1" s="21"/>
    </row>
    <row r="2" spans="2:17" s="11" customFormat="1">
      <c r="B2" s="21"/>
      <c r="C2" s="21"/>
      <c r="D2" s="21"/>
      <c r="E2" s="21"/>
      <c r="F2" s="21"/>
      <c r="G2" s="21"/>
      <c r="H2" s="21"/>
      <c r="I2" s="21"/>
      <c r="J2" s="21"/>
    </row>
    <row r="3" spans="2:17" s="11" customFormat="1">
      <c r="B3" s="21"/>
      <c r="C3" s="21"/>
      <c r="D3" s="21"/>
      <c r="E3" s="21"/>
      <c r="F3" s="21"/>
      <c r="G3" s="21"/>
      <c r="H3" s="21"/>
      <c r="I3" s="21"/>
      <c r="J3" s="21"/>
    </row>
    <row r="4" spans="2:17" s="11" customFormat="1">
      <c r="B4" s="21"/>
      <c r="C4" s="21"/>
      <c r="D4" s="21"/>
      <c r="E4" s="21"/>
      <c r="F4" s="21"/>
      <c r="G4" s="21"/>
      <c r="H4" s="21"/>
      <c r="I4" s="21"/>
      <c r="J4" s="21"/>
    </row>
    <row r="5" spans="2:17" s="11" customFormat="1">
      <c r="B5" s="21"/>
      <c r="C5" s="21"/>
      <c r="D5" s="21"/>
      <c r="E5" s="21"/>
      <c r="F5" s="21"/>
      <c r="G5" s="21"/>
      <c r="H5" s="21"/>
      <c r="I5" s="21"/>
      <c r="J5" s="21"/>
    </row>
    <row r="6" spans="2:17" s="11" customFormat="1">
      <c r="B6" s="21"/>
      <c r="C6" s="21"/>
      <c r="D6" s="21"/>
      <c r="E6" s="21"/>
      <c r="F6" s="21"/>
      <c r="G6" s="21"/>
      <c r="H6" s="21"/>
      <c r="I6" s="21"/>
      <c r="J6" s="21"/>
    </row>
    <row r="7" spans="2:17" s="11" customFormat="1">
      <c r="B7" s="21"/>
      <c r="C7" s="21"/>
      <c r="D7" s="21"/>
      <c r="E7" s="21"/>
      <c r="F7" s="21"/>
      <c r="G7" s="21"/>
      <c r="H7" s="21"/>
      <c r="I7" s="21"/>
      <c r="J7" s="21"/>
    </row>
    <row r="8" spans="2:17" s="11" customFormat="1">
      <c r="B8" s="21"/>
      <c r="C8" s="21"/>
      <c r="D8" s="21"/>
      <c r="E8" s="21"/>
      <c r="F8" s="21"/>
      <c r="G8" s="21"/>
      <c r="H8" s="21"/>
      <c r="I8" s="21"/>
      <c r="J8" s="21"/>
    </row>
    <row r="9" spans="2:17" s="11" customFormat="1">
      <c r="B9" s="21"/>
      <c r="C9" s="21"/>
      <c r="D9" s="21"/>
      <c r="E9" s="21"/>
      <c r="F9" s="21"/>
      <c r="G9" s="21"/>
      <c r="H9" s="21"/>
      <c r="I9" s="21"/>
      <c r="J9" s="21"/>
    </row>
    <row r="10" spans="2:17" ht="15.75">
      <c r="B10" s="581" t="s">
        <v>498</v>
      </c>
      <c r="C10" s="581"/>
      <c r="D10" s="581"/>
      <c r="E10" s="581"/>
      <c r="F10" s="581"/>
      <c r="G10" s="581"/>
      <c r="H10" s="581"/>
      <c r="I10" s="581"/>
      <c r="J10" s="581"/>
    </row>
    <row r="11" spans="2:17" s="11" customFormat="1">
      <c r="B11" s="21"/>
      <c r="C11" s="21"/>
      <c r="D11" s="21"/>
      <c r="E11" s="21"/>
      <c r="F11" s="21"/>
      <c r="G11" s="21"/>
      <c r="H11" s="21"/>
      <c r="I11" s="21"/>
      <c r="J11" s="21"/>
    </row>
    <row r="12" spans="2:17" ht="36.6" customHeight="1">
      <c r="B12" s="80" t="s">
        <v>388</v>
      </c>
      <c r="C12" s="582" t="str">
        <f>OBJETIVOS!C17</f>
        <v>Aplicar e implementar los instrumentos archivísticos con el fin de garantizar la integridad y la recuperación del patrimonio documental durante todo el ciclo de vida.</v>
      </c>
      <c r="D12" s="582"/>
      <c r="E12" s="582"/>
      <c r="F12" s="582"/>
      <c r="G12" s="582"/>
      <c r="H12" s="582"/>
      <c r="I12" s="582"/>
      <c r="J12" s="582"/>
    </row>
    <row r="13" spans="2:17" s="11" customFormat="1">
      <c r="B13" s="21"/>
      <c r="C13" s="21"/>
      <c r="D13" s="21"/>
      <c r="E13" s="21"/>
      <c r="F13" s="21"/>
      <c r="G13" s="21"/>
      <c r="H13" s="21"/>
      <c r="I13" s="21"/>
      <c r="J13" s="21"/>
    </row>
    <row r="14" spans="2:17" ht="15.75">
      <c r="B14" s="583" t="s">
        <v>499</v>
      </c>
      <c r="C14" s="583"/>
      <c r="D14" s="583"/>
      <c r="E14" s="583"/>
      <c r="F14" s="583"/>
      <c r="G14" s="583"/>
      <c r="H14" s="583"/>
      <c r="I14" s="583"/>
      <c r="J14" s="583"/>
    </row>
    <row r="15" spans="2:17" s="11" customFormat="1">
      <c r="B15" s="21"/>
      <c r="C15" s="21"/>
      <c r="D15" s="21"/>
      <c r="E15" s="21"/>
      <c r="F15" s="21"/>
      <c r="G15" s="21"/>
      <c r="H15" s="21"/>
      <c r="I15" s="21"/>
      <c r="J15" s="21"/>
    </row>
    <row r="16" spans="2:17" ht="15.75">
      <c r="B16" s="584" t="s">
        <v>127</v>
      </c>
      <c r="C16" s="585" t="s">
        <v>128</v>
      </c>
      <c r="D16" s="586" t="s">
        <v>129</v>
      </c>
      <c r="E16" s="586" t="s">
        <v>130</v>
      </c>
      <c r="F16" s="586" t="s">
        <v>131</v>
      </c>
      <c r="G16" s="585" t="s">
        <v>132</v>
      </c>
      <c r="H16" s="580" t="s">
        <v>133</v>
      </c>
      <c r="I16" s="580"/>
      <c r="J16" s="497" t="s">
        <v>202</v>
      </c>
      <c r="K16" s="498"/>
      <c r="L16" s="499"/>
      <c r="M16" s="497" t="s">
        <v>203</v>
      </c>
      <c r="N16" s="498"/>
      <c r="O16" s="499"/>
      <c r="P16" s="408" t="s">
        <v>896</v>
      </c>
      <c r="Q16" s="409" t="s">
        <v>954</v>
      </c>
    </row>
    <row r="17" spans="2:18" ht="15.75">
      <c r="B17" s="584"/>
      <c r="C17" s="755"/>
      <c r="D17" s="609"/>
      <c r="E17" s="609"/>
      <c r="F17" s="609"/>
      <c r="G17" s="755"/>
      <c r="H17" s="756" t="s">
        <v>135</v>
      </c>
      <c r="I17" s="756" t="s">
        <v>136</v>
      </c>
      <c r="J17" s="670" t="s">
        <v>456</v>
      </c>
      <c r="K17" s="670" t="s">
        <v>457</v>
      </c>
      <c r="L17" s="670" t="s">
        <v>331</v>
      </c>
      <c r="M17" s="671"/>
      <c r="N17" s="672"/>
      <c r="O17" s="673"/>
      <c r="P17" s="666"/>
      <c r="Q17" s="670"/>
    </row>
    <row r="18" spans="2:18" ht="15.75">
      <c r="B18" s="275" t="s">
        <v>500</v>
      </c>
      <c r="C18" s="440" t="s">
        <v>501</v>
      </c>
      <c r="D18" s="441"/>
      <c r="E18" s="441"/>
      <c r="F18" s="441"/>
      <c r="G18" s="441"/>
      <c r="H18" s="441"/>
      <c r="I18" s="441"/>
      <c r="J18" s="441"/>
      <c r="K18" s="441"/>
      <c r="L18" s="441"/>
      <c r="M18" s="441"/>
      <c r="N18" s="441"/>
      <c r="O18" s="441"/>
      <c r="P18" s="441"/>
      <c r="Q18" s="760"/>
    </row>
    <row r="19" spans="2:18" ht="101.25" customHeight="1">
      <c r="B19" s="477">
        <v>1</v>
      </c>
      <c r="C19" s="239" t="str">
        <f>'MAPA DE RUTA PINAR'!G61</f>
        <v>Identificar  series documentales con disposición  final eliminaciòn.</v>
      </c>
      <c r="D19" s="235" t="s">
        <v>173</v>
      </c>
      <c r="E19" s="233">
        <v>45293</v>
      </c>
      <c r="F19" s="233">
        <v>45655</v>
      </c>
      <c r="G19" s="234" t="s">
        <v>502</v>
      </c>
      <c r="H19" s="235" t="s">
        <v>141</v>
      </c>
      <c r="I19" s="339" t="s">
        <v>503</v>
      </c>
      <c r="J19" s="339" t="s">
        <v>504</v>
      </c>
      <c r="K19" s="378" t="s">
        <v>505</v>
      </c>
      <c r="L19" s="339" t="s">
        <v>504</v>
      </c>
      <c r="M19" s="757" t="s">
        <v>506</v>
      </c>
      <c r="N19" s="758"/>
      <c r="O19" s="759"/>
      <c r="P19" s="447" t="s">
        <v>506</v>
      </c>
      <c r="Q19" s="378" t="s">
        <v>986</v>
      </c>
      <c r="R19" s="187"/>
    </row>
    <row r="20" spans="2:18" ht="15.75" hidden="1">
      <c r="B20" s="275" t="s">
        <v>507</v>
      </c>
      <c r="C20" s="440" t="s">
        <v>508</v>
      </c>
      <c r="D20" s="441"/>
      <c r="E20" s="441"/>
      <c r="F20" s="441"/>
      <c r="G20" s="441"/>
      <c r="H20" s="441"/>
      <c r="I20" s="441"/>
      <c r="J20" s="441"/>
      <c r="K20" s="441"/>
      <c r="L20" s="441"/>
      <c r="M20" s="441"/>
      <c r="N20" s="441"/>
      <c r="O20" s="441"/>
      <c r="P20" s="441"/>
      <c r="Q20" s="442"/>
    </row>
    <row r="21" spans="2:18" s="11" customFormat="1" ht="31.5" hidden="1" customHeight="1">
      <c r="B21" s="332">
        <v>1</v>
      </c>
      <c r="C21" s="64" t="str">
        <f>'MAPA DE RUTA PINAR'!G62</f>
        <v>Elaborar y/o ejecutar el plan de aplicación de TRD</v>
      </c>
      <c r="D21" s="363" t="s">
        <v>173</v>
      </c>
      <c r="E21" s="364">
        <v>45019</v>
      </c>
      <c r="F21" s="364">
        <v>45107</v>
      </c>
      <c r="G21" s="365" t="s">
        <v>509</v>
      </c>
      <c r="H21" s="366" t="s">
        <v>141</v>
      </c>
      <c r="I21" s="367" t="s">
        <v>461</v>
      </c>
      <c r="J21" s="368"/>
      <c r="K21" s="223"/>
      <c r="L21" s="243"/>
      <c r="M21" s="243"/>
      <c r="N21" s="243"/>
      <c r="O21" s="243"/>
    </row>
    <row r="23" spans="2:18" ht="15.75">
      <c r="C23" s="580" t="s">
        <v>191</v>
      </c>
      <c r="D23" s="580"/>
      <c r="E23" s="580"/>
      <c r="F23" s="157"/>
      <c r="G23" s="157"/>
    </row>
    <row r="24" spans="2:18" ht="15.75">
      <c r="C24" s="164" t="s">
        <v>192</v>
      </c>
      <c r="D24" s="163" t="s">
        <v>193</v>
      </c>
      <c r="E24" s="159" t="s">
        <v>194</v>
      </c>
    </row>
    <row r="25" spans="2:18" ht="105.75" customHeight="1">
      <c r="C25" s="65" t="s">
        <v>510</v>
      </c>
      <c r="D25" s="27" t="s">
        <v>511</v>
      </c>
      <c r="E25" s="137" t="s">
        <v>449</v>
      </c>
    </row>
    <row r="26" spans="2:18" ht="36.75" hidden="1" customHeight="1">
      <c r="C26" s="28" t="s">
        <v>509</v>
      </c>
      <c r="D26" s="148" t="s">
        <v>512</v>
      </c>
      <c r="E26" s="137">
        <v>1</v>
      </c>
    </row>
    <row r="27" spans="2:18" s="11" customFormat="1" ht="15.75">
      <c r="B27" s="3"/>
      <c r="C27" s="37"/>
      <c r="D27" s="3"/>
      <c r="E27" s="38"/>
      <c r="F27" s="3"/>
      <c r="G27" s="3"/>
      <c r="H27" s="3"/>
      <c r="I27" s="3"/>
      <c r="J27" s="3"/>
    </row>
    <row r="28" spans="2:18">
      <c r="B28" s="21"/>
      <c r="C28" s="21"/>
      <c r="D28" s="21"/>
      <c r="E28" s="21"/>
      <c r="F28" s="21"/>
      <c r="G28" s="21"/>
      <c r="H28" s="21"/>
      <c r="I28" s="21"/>
      <c r="J28" s="21"/>
    </row>
    <row r="30" spans="2:18">
      <c r="C30" s="9"/>
      <c r="D30" s="10" t="s">
        <v>324</v>
      </c>
      <c r="E30" s="9"/>
    </row>
    <row r="31" spans="2:18">
      <c r="C31" s="9"/>
      <c r="D31" s="10" t="s">
        <v>325</v>
      </c>
      <c r="E31" s="9" t="s">
        <v>326</v>
      </c>
    </row>
    <row r="32" spans="2:18">
      <c r="C32" s="9"/>
      <c r="D32" s="30"/>
      <c r="E32" s="9" t="s">
        <v>327</v>
      </c>
    </row>
    <row r="33" spans="2:10">
      <c r="C33" s="32"/>
      <c r="D33" s="30"/>
      <c r="E33" s="31"/>
    </row>
    <row r="34" spans="2:10">
      <c r="C34" s="9"/>
      <c r="D34" s="30"/>
      <c r="E34" s="31"/>
    </row>
    <row r="35" spans="2:10">
      <c r="C35" s="9"/>
      <c r="D35" s="30"/>
      <c r="E35" s="31"/>
    </row>
    <row r="36" spans="2:10" s="11" customFormat="1">
      <c r="B36" s="3"/>
      <c r="C36" s="3"/>
      <c r="D36" s="3"/>
      <c r="E36" s="3"/>
      <c r="F36" s="3"/>
      <c r="G36" s="3"/>
      <c r="H36" s="3"/>
      <c r="I36" s="3"/>
      <c r="J36" s="3"/>
    </row>
    <row r="37" spans="2:10" s="11" customFormat="1">
      <c r="B37" s="21"/>
      <c r="C37" s="21"/>
      <c r="D37" s="21"/>
      <c r="E37" s="21"/>
      <c r="F37" s="21"/>
      <c r="G37" s="21"/>
      <c r="H37" s="21"/>
      <c r="I37" s="21"/>
      <c r="J37" s="21"/>
    </row>
  </sheetData>
  <sheetProtection selectLockedCells="1" selectUnlockedCells="1"/>
  <mergeCells count="15">
    <mergeCell ref="M16:O16"/>
    <mergeCell ref="M19:O19"/>
    <mergeCell ref="M17:O17"/>
    <mergeCell ref="C23:E23"/>
    <mergeCell ref="B10:J10"/>
    <mergeCell ref="C12:J12"/>
    <mergeCell ref="B14:J14"/>
    <mergeCell ref="B16:B17"/>
    <mergeCell ref="H16:I16"/>
    <mergeCell ref="G16:G17"/>
    <mergeCell ref="F16:F17"/>
    <mergeCell ref="E16:E17"/>
    <mergeCell ref="D16:D17"/>
    <mergeCell ref="C16:C17"/>
    <mergeCell ref="J16:L16"/>
  </mergeCells>
  <printOptions horizontalCentered="1" verticalCentered="1"/>
  <pageMargins left="0.70866141732283472" right="0.70866141732283472" top="0.74803149606299213" bottom="0.74803149606299213" header="0.31496062992125984" footer="0.31496062992125984"/>
  <pageSetup scale="25"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1">
    <pageSetUpPr fitToPage="1"/>
  </sheetPr>
  <dimension ref="A1:AO154"/>
  <sheetViews>
    <sheetView showGridLines="0" topLeftCell="A25" zoomScale="60" zoomScaleNormal="60" zoomScaleSheetLayoutView="80" workbookViewId="0">
      <selection activeCell="P30" sqref="P30:R30"/>
    </sheetView>
  </sheetViews>
  <sheetFormatPr baseColWidth="10" defaultColWidth="11.42578125" defaultRowHeight="15"/>
  <cols>
    <col min="1" max="1" width="4.5703125" style="21" customWidth="1"/>
    <col min="2" max="2" width="10.85546875" style="3" customWidth="1"/>
    <col min="3" max="3" width="28.140625" style="3" customWidth="1"/>
    <col min="4" max="4" width="20.85546875" style="3" customWidth="1"/>
    <col min="5" max="6" width="14.140625" style="5" customWidth="1"/>
    <col min="7" max="7" width="22" style="3" customWidth="1"/>
    <col min="8" max="8" width="18" style="3" customWidth="1"/>
    <col min="9" max="9" width="29" style="3" customWidth="1"/>
    <col min="10" max="10" width="22.5703125" style="3" customWidth="1"/>
    <col min="11" max="11" width="32.5703125" style="21" customWidth="1"/>
    <col min="12" max="12" width="31" style="21" customWidth="1"/>
    <col min="13" max="13" width="15.42578125" style="3" customWidth="1"/>
    <col min="14" max="14" width="11.5703125" style="3" customWidth="1"/>
    <col min="15" max="15" width="13.42578125" style="3" customWidth="1"/>
    <col min="16" max="16" width="35.7109375" style="3" customWidth="1"/>
    <col min="17" max="21" width="51.140625" style="3" hidden="1" customWidth="1"/>
    <col min="22" max="22" width="44.140625" style="3" customWidth="1"/>
    <col min="23" max="16384" width="11.42578125" style="3"/>
  </cols>
  <sheetData>
    <row r="1" spans="2:41" s="21" customFormat="1">
      <c r="E1" s="22"/>
      <c r="F1" s="22"/>
    </row>
    <row r="2" spans="2:41" s="21" customFormat="1">
      <c r="E2" s="22"/>
      <c r="F2" s="22"/>
    </row>
    <row r="3" spans="2:41" s="21" customFormat="1">
      <c r="E3" s="22"/>
      <c r="F3" s="22"/>
    </row>
    <row r="4" spans="2:41" s="21" customFormat="1">
      <c r="E4" s="22"/>
      <c r="F4" s="22"/>
    </row>
    <row r="5" spans="2:41" s="21" customFormat="1">
      <c r="E5" s="22"/>
      <c r="F5" s="22"/>
    </row>
    <row r="6" spans="2:41" s="21" customFormat="1">
      <c r="E6" s="22"/>
      <c r="F6" s="22"/>
    </row>
    <row r="7" spans="2:41" s="21" customFormat="1">
      <c r="E7" s="22"/>
      <c r="F7" s="22"/>
    </row>
    <row r="8" spans="2:41" s="21" customFormat="1">
      <c r="E8" s="22"/>
      <c r="F8" s="22"/>
    </row>
    <row r="9" spans="2:41" s="21" customFormat="1">
      <c r="E9" s="22"/>
      <c r="F9" s="22"/>
    </row>
    <row r="10" spans="2:41" s="21" customFormat="1">
      <c r="E10" s="22"/>
      <c r="F10" s="22"/>
    </row>
    <row r="11" spans="2:41" ht="23.45" customHeight="1">
      <c r="B11" s="587" t="s">
        <v>513</v>
      </c>
      <c r="C11" s="587"/>
      <c r="D11" s="587"/>
      <c r="E11" s="587"/>
      <c r="F11" s="587"/>
      <c r="G11" s="587"/>
      <c r="H11" s="587"/>
      <c r="I11" s="587"/>
      <c r="J11" s="587"/>
      <c r="M11" s="21"/>
      <c r="N11" s="21"/>
      <c r="O11" s="21"/>
      <c r="P11" s="21"/>
      <c r="Q11" s="21"/>
      <c r="R11" s="21"/>
      <c r="S11" s="21"/>
      <c r="T11" s="21"/>
      <c r="U11" s="21"/>
      <c r="V11" s="21"/>
      <c r="W11" s="21"/>
      <c r="X11" s="21"/>
      <c r="Y11" s="21"/>
      <c r="Z11" s="21"/>
      <c r="AA11" s="21"/>
      <c r="AB11" s="21"/>
      <c r="AC11" s="21"/>
      <c r="AD11" s="21"/>
      <c r="AE11" s="21"/>
      <c r="AF11" s="21"/>
      <c r="AG11" s="21"/>
      <c r="AH11" s="21"/>
      <c r="AI11" s="21"/>
      <c r="AJ11" s="21"/>
      <c r="AK11" s="21"/>
      <c r="AL11" s="21"/>
      <c r="AM11" s="21"/>
    </row>
    <row r="12" spans="2:41" s="21" customFormat="1">
      <c r="E12" s="22"/>
      <c r="F12" s="22"/>
    </row>
    <row r="13" spans="2:41" ht="42.75" customHeight="1">
      <c r="B13" s="80" t="s">
        <v>388</v>
      </c>
      <c r="C13" s="582" t="str">
        <f>OBJETIVOS!C15</f>
        <v>Integrar el SGDEA con los módulos de la plataforma BOGDATA, comer fin de migrar o almacenar los documentos de archivo que se produzcan en la misma.</v>
      </c>
      <c r="D13" s="582"/>
      <c r="E13" s="582"/>
      <c r="F13" s="582"/>
      <c r="G13" s="582"/>
      <c r="H13" s="582"/>
      <c r="I13" s="582"/>
      <c r="J13" s="582"/>
      <c r="K13" s="582"/>
      <c r="M13" s="21"/>
      <c r="N13" s="21"/>
      <c r="O13" s="21"/>
      <c r="P13" s="21"/>
      <c r="Q13" s="21"/>
      <c r="R13" s="21"/>
      <c r="S13" s="21"/>
      <c r="T13" s="21"/>
      <c r="U13" s="21"/>
      <c r="V13" s="21"/>
      <c r="W13" s="21"/>
      <c r="X13" s="21"/>
      <c r="Y13" s="21"/>
      <c r="Z13" s="21"/>
      <c r="AA13" s="21"/>
      <c r="AB13" s="21"/>
      <c r="AC13" s="21"/>
      <c r="AD13" s="21"/>
      <c r="AE13" s="21"/>
      <c r="AF13" s="21"/>
      <c r="AG13" s="21"/>
      <c r="AH13" s="21"/>
      <c r="AI13" s="21"/>
      <c r="AJ13" s="21"/>
      <c r="AK13" s="21"/>
      <c r="AL13" s="21"/>
      <c r="AM13" s="21"/>
    </row>
    <row r="14" spans="2:41" s="21" customFormat="1">
      <c r="E14" s="22"/>
      <c r="F14" s="22"/>
    </row>
    <row r="15" spans="2:41" s="21" customFormat="1">
      <c r="E15" s="22"/>
      <c r="F15" s="22"/>
    </row>
    <row r="16" spans="2:41" ht="31.5" customHeight="1">
      <c r="B16" s="582" t="s">
        <v>329</v>
      </c>
      <c r="C16" s="582"/>
      <c r="D16" s="582"/>
      <c r="E16" s="582"/>
      <c r="F16" s="582"/>
      <c r="G16" s="582"/>
      <c r="H16" s="582"/>
      <c r="I16" s="582"/>
      <c r="J16" s="582"/>
      <c r="K16" s="582"/>
      <c r="M16" s="21"/>
      <c r="N16" s="21"/>
      <c r="O16" s="21"/>
      <c r="P16" s="21"/>
      <c r="Q16" s="21"/>
      <c r="R16" s="21"/>
      <c r="S16" s="21"/>
      <c r="T16" s="21"/>
      <c r="U16" s="21"/>
      <c r="V16" s="21"/>
      <c r="W16" s="21"/>
      <c r="X16" s="21"/>
      <c r="Y16" s="21"/>
      <c r="Z16" s="21"/>
      <c r="AA16" s="21"/>
      <c r="AB16" s="21"/>
      <c r="AC16" s="21"/>
      <c r="AD16" s="21"/>
      <c r="AE16" s="21"/>
      <c r="AF16" s="21"/>
      <c r="AG16" s="21"/>
      <c r="AH16" s="21"/>
      <c r="AI16" s="21"/>
      <c r="AJ16" s="21"/>
      <c r="AK16" s="21"/>
      <c r="AL16" s="21"/>
      <c r="AM16" s="21"/>
      <c r="AN16" s="21"/>
      <c r="AO16" s="21"/>
    </row>
    <row r="17" spans="1:41" s="21" customFormat="1">
      <c r="E17" s="22"/>
      <c r="F17" s="22"/>
    </row>
    <row r="18" spans="1:41">
      <c r="B18" s="497" t="s">
        <v>127</v>
      </c>
      <c r="C18" s="503" t="s">
        <v>128</v>
      </c>
      <c r="D18" s="503" t="s">
        <v>129</v>
      </c>
      <c r="E18" s="503" t="s">
        <v>130</v>
      </c>
      <c r="F18" s="503" t="s">
        <v>131</v>
      </c>
      <c r="G18" s="503" t="s">
        <v>132</v>
      </c>
      <c r="H18" s="504" t="s">
        <v>133</v>
      </c>
      <c r="I18" s="504"/>
      <c r="J18" s="497" t="s">
        <v>202</v>
      </c>
      <c r="K18" s="498"/>
      <c r="L18" s="499"/>
      <c r="M18" s="497" t="s">
        <v>203</v>
      </c>
      <c r="N18" s="498"/>
      <c r="O18" s="499"/>
      <c r="P18" s="158" t="s">
        <v>896</v>
      </c>
      <c r="V18" s="158" t="s">
        <v>954</v>
      </c>
      <c r="W18" s="21"/>
      <c r="X18" s="21"/>
      <c r="Y18" s="21"/>
      <c r="Z18" s="21"/>
      <c r="AA18" s="21"/>
      <c r="AB18" s="21"/>
      <c r="AC18" s="21"/>
      <c r="AD18" s="21"/>
      <c r="AE18" s="21"/>
      <c r="AF18" s="21"/>
      <c r="AG18" s="21"/>
      <c r="AH18" s="21"/>
      <c r="AI18" s="21"/>
      <c r="AJ18" s="21"/>
      <c r="AK18" s="21"/>
      <c r="AL18" s="21"/>
      <c r="AM18" s="21"/>
      <c r="AN18" s="21"/>
      <c r="AO18" s="21"/>
    </row>
    <row r="19" spans="1:41" ht="22.15" customHeight="1">
      <c r="B19" s="497"/>
      <c r="C19" s="667"/>
      <c r="D19" s="667"/>
      <c r="E19" s="667"/>
      <c r="F19" s="667"/>
      <c r="G19" s="667"/>
      <c r="H19" s="445" t="s">
        <v>135</v>
      </c>
      <c r="I19" s="445" t="s">
        <v>136</v>
      </c>
      <c r="J19" s="670" t="s">
        <v>204</v>
      </c>
      <c r="K19" s="670" t="s">
        <v>457</v>
      </c>
      <c r="L19" s="670" t="s">
        <v>206</v>
      </c>
      <c r="M19" s="671"/>
      <c r="N19" s="672"/>
      <c r="O19" s="673"/>
      <c r="P19" s="670"/>
      <c r="V19" s="669"/>
      <c r="W19" s="21"/>
      <c r="X19" s="21"/>
      <c r="Y19" s="21"/>
      <c r="Z19" s="21"/>
      <c r="AA19" s="21"/>
      <c r="AB19" s="21"/>
      <c r="AC19" s="21"/>
      <c r="AD19" s="21"/>
      <c r="AE19" s="21"/>
      <c r="AF19" s="21"/>
      <c r="AG19" s="21"/>
      <c r="AH19" s="21"/>
      <c r="AI19" s="21"/>
      <c r="AJ19" s="21"/>
      <c r="AK19" s="21"/>
      <c r="AL19" s="21"/>
      <c r="AM19" s="21"/>
      <c r="AN19" s="21"/>
      <c r="AO19" s="21"/>
    </row>
    <row r="20" spans="1:41" ht="22.15" customHeight="1">
      <c r="B20" s="444" t="s">
        <v>514</v>
      </c>
      <c r="C20" s="432" t="s">
        <v>515</v>
      </c>
      <c r="D20" s="663"/>
      <c r="E20" s="663"/>
      <c r="F20" s="663"/>
      <c r="G20" s="663"/>
      <c r="H20" s="663"/>
      <c r="I20" s="663"/>
      <c r="J20" s="663"/>
      <c r="K20" s="663"/>
      <c r="L20" s="663"/>
      <c r="M20" s="663"/>
      <c r="N20" s="663"/>
      <c r="O20" s="663"/>
      <c r="P20" s="663"/>
      <c r="Q20" s="663"/>
      <c r="R20" s="663"/>
      <c r="S20" s="663"/>
      <c r="T20" s="663"/>
      <c r="U20" s="663"/>
      <c r="V20" s="657"/>
      <c r="W20" s="21"/>
      <c r="X20" s="21"/>
      <c r="Y20" s="21"/>
      <c r="Z20" s="21"/>
      <c r="AA20" s="21"/>
      <c r="AB20" s="21"/>
      <c r="AC20" s="21"/>
      <c r="AD20" s="21"/>
      <c r="AE20" s="21"/>
      <c r="AF20" s="21"/>
      <c r="AG20" s="21"/>
      <c r="AH20" s="21"/>
      <c r="AI20" s="21"/>
      <c r="AJ20" s="21"/>
      <c r="AK20" s="21"/>
      <c r="AL20" s="21"/>
      <c r="AM20" s="21"/>
      <c r="AN20" s="21"/>
      <c r="AO20" s="21"/>
    </row>
    <row r="21" spans="1:41" s="398" customFormat="1" ht="96" customHeight="1">
      <c r="A21" s="21"/>
      <c r="B21" s="141">
        <v>1</v>
      </c>
      <c r="C21" s="664" t="str">
        <f>'MAPA DE RUTA PINAR'!G63</f>
        <v>Identificar la necesidad de actualización de los módulos del SGDEA</v>
      </c>
      <c r="D21" s="761" t="s">
        <v>173</v>
      </c>
      <c r="E21" s="762">
        <v>45292</v>
      </c>
      <c r="F21" s="762">
        <v>45473</v>
      </c>
      <c r="G21" s="322" t="s">
        <v>516</v>
      </c>
      <c r="H21" s="322" t="s">
        <v>342</v>
      </c>
      <c r="I21" s="664" t="s">
        <v>517</v>
      </c>
      <c r="J21" s="321" t="s">
        <v>518</v>
      </c>
      <c r="K21" s="321" t="s">
        <v>519</v>
      </c>
      <c r="L21" s="321" t="s">
        <v>520</v>
      </c>
      <c r="M21" s="763" t="s">
        <v>521</v>
      </c>
      <c r="N21" s="763"/>
      <c r="O21" s="763"/>
      <c r="P21" s="764" t="s">
        <v>902</v>
      </c>
      <c r="V21" s="765" t="s">
        <v>988</v>
      </c>
      <c r="W21" s="22"/>
      <c r="X21" s="21"/>
      <c r="Y21" s="21"/>
      <c r="Z21" s="21"/>
      <c r="AA21" s="21"/>
      <c r="AB21" s="21"/>
      <c r="AC21" s="21"/>
      <c r="AD21" s="21"/>
      <c r="AE21" s="21"/>
      <c r="AF21" s="21"/>
      <c r="AG21" s="21"/>
      <c r="AH21" s="21"/>
      <c r="AI21" s="21"/>
      <c r="AJ21" s="21"/>
      <c r="AK21" s="21"/>
      <c r="AL21" s="21"/>
      <c r="AM21" s="21"/>
      <c r="AN21" s="21"/>
      <c r="AO21" s="21"/>
    </row>
    <row r="22" spans="1:41" ht="74.25" customHeight="1">
      <c r="B22" s="141">
        <v>2</v>
      </c>
      <c r="C22" s="377" t="str">
        <f>'MAPA DE RUTA PINAR'!G64</f>
        <v>Realizar el requerimiento técnico a la Subdirección de Soluciones TIC</v>
      </c>
      <c r="D22" s="310" t="s">
        <v>173</v>
      </c>
      <c r="E22" s="323">
        <v>45292</v>
      </c>
      <c r="F22" s="323">
        <v>45565</v>
      </c>
      <c r="G22" s="312" t="s">
        <v>522</v>
      </c>
      <c r="H22" s="312" t="s">
        <v>342</v>
      </c>
      <c r="I22" s="377" t="s">
        <v>517</v>
      </c>
      <c r="J22" s="337" t="s">
        <v>518</v>
      </c>
      <c r="K22" s="337" t="s">
        <v>519</v>
      </c>
      <c r="L22" s="337" t="s">
        <v>520</v>
      </c>
      <c r="M22" s="563" t="s">
        <v>523</v>
      </c>
      <c r="N22" s="564"/>
      <c r="O22" s="565"/>
      <c r="P22" s="402" t="s">
        <v>902</v>
      </c>
      <c r="V22" s="435" t="s">
        <v>987</v>
      </c>
      <c r="W22" s="21"/>
      <c r="X22" s="21"/>
      <c r="Y22" s="21"/>
      <c r="Z22" s="21"/>
      <c r="AA22" s="21"/>
      <c r="AB22" s="21"/>
      <c r="AC22" s="21"/>
      <c r="AD22" s="21"/>
      <c r="AE22" s="21"/>
      <c r="AF22" s="21"/>
      <c r="AG22" s="21"/>
      <c r="AH22" s="21"/>
      <c r="AI22" s="21"/>
      <c r="AJ22" s="21"/>
      <c r="AK22" s="21"/>
      <c r="AL22" s="21"/>
      <c r="AM22" s="21"/>
      <c r="AN22" s="21"/>
      <c r="AO22" s="21"/>
    </row>
    <row r="23" spans="1:41" ht="147" customHeight="1">
      <c r="B23" s="477">
        <v>3</v>
      </c>
      <c r="C23" s="369" t="str">
        <f>'MAPA DE RUTA PINAR'!G65</f>
        <v>Configurar roles y permisos en el SGDEA</v>
      </c>
      <c r="D23" s="660" t="s">
        <v>173</v>
      </c>
      <c r="E23" s="371">
        <v>45293</v>
      </c>
      <c r="F23" s="371">
        <v>45655</v>
      </c>
      <c r="G23" s="370" t="s">
        <v>524</v>
      </c>
      <c r="H23" s="370" t="s">
        <v>342</v>
      </c>
      <c r="I23" s="369" t="s">
        <v>517</v>
      </c>
      <c r="J23" s="369" t="s">
        <v>525</v>
      </c>
      <c r="K23" s="369" t="s">
        <v>526</v>
      </c>
      <c r="L23" s="369" t="s">
        <v>527</v>
      </c>
      <c r="M23" s="767" t="s">
        <v>528</v>
      </c>
      <c r="N23" s="767"/>
      <c r="O23" s="767"/>
      <c r="P23" s="717" t="s">
        <v>920</v>
      </c>
      <c r="V23" s="768" t="s">
        <v>989</v>
      </c>
      <c r="W23" s="21"/>
      <c r="X23" s="21"/>
      <c r="Y23" s="21"/>
      <c r="Z23" s="21"/>
      <c r="AA23" s="21"/>
      <c r="AB23" s="21"/>
      <c r="AC23" s="21"/>
      <c r="AD23" s="21"/>
      <c r="AE23" s="21"/>
      <c r="AF23" s="21"/>
      <c r="AG23" s="21"/>
      <c r="AH23" s="21"/>
      <c r="AI23" s="21"/>
      <c r="AJ23" s="21"/>
      <c r="AK23" s="21"/>
      <c r="AL23" s="21"/>
      <c r="AM23" s="21"/>
      <c r="AN23" s="21"/>
      <c r="AO23" s="21"/>
    </row>
    <row r="24" spans="1:41">
      <c r="B24" s="766" t="s">
        <v>529</v>
      </c>
      <c r="C24" s="432" t="s">
        <v>530</v>
      </c>
      <c r="D24" s="663"/>
      <c r="E24" s="663"/>
      <c r="F24" s="663"/>
      <c r="G24" s="663"/>
      <c r="H24" s="663"/>
      <c r="I24" s="663"/>
      <c r="J24" s="663"/>
      <c r="K24" s="663"/>
      <c r="L24" s="663"/>
      <c r="M24" s="663"/>
      <c r="N24" s="663"/>
      <c r="O24" s="663"/>
      <c r="P24" s="663"/>
      <c r="Q24" s="663"/>
      <c r="R24" s="663"/>
      <c r="S24" s="663"/>
      <c r="T24" s="663"/>
      <c r="U24" s="663"/>
      <c r="V24" s="657"/>
      <c r="W24" s="21"/>
      <c r="X24" s="21"/>
      <c r="Y24" s="21"/>
      <c r="Z24" s="21"/>
      <c r="AA24" s="21"/>
      <c r="AB24" s="21"/>
      <c r="AC24" s="21"/>
      <c r="AD24" s="21"/>
      <c r="AE24" s="21"/>
      <c r="AF24" s="21"/>
      <c r="AG24" s="21"/>
      <c r="AH24" s="21"/>
      <c r="AI24" s="21"/>
      <c r="AJ24" s="21"/>
      <c r="AK24" s="21"/>
      <c r="AL24" s="21"/>
      <c r="AM24" s="21"/>
      <c r="AN24" s="21"/>
      <c r="AO24" s="21"/>
    </row>
    <row r="25" spans="1:41" ht="165.75" customHeight="1">
      <c r="B25" s="477">
        <v>1</v>
      </c>
      <c r="C25" s="769" t="str">
        <f>'MAPA DE RUTA PINAR'!G66</f>
        <v xml:space="preserve">Realizar seguimiento a la creación de expedientes de SAP CRM al SGDEA </v>
      </c>
      <c r="D25" s="729" t="s">
        <v>173</v>
      </c>
      <c r="E25" s="326">
        <v>45293</v>
      </c>
      <c r="F25" s="326">
        <v>45655</v>
      </c>
      <c r="G25" s="731" t="s">
        <v>531</v>
      </c>
      <c r="H25" s="731" t="s">
        <v>342</v>
      </c>
      <c r="I25" s="769" t="s">
        <v>532</v>
      </c>
      <c r="J25" s="750" t="s">
        <v>518</v>
      </c>
      <c r="K25" s="750" t="s">
        <v>520</v>
      </c>
      <c r="L25" s="750" t="s">
        <v>520</v>
      </c>
      <c r="M25" s="770" t="s">
        <v>533</v>
      </c>
      <c r="N25" s="770"/>
      <c r="O25" s="770"/>
      <c r="P25" s="770" t="s">
        <v>533</v>
      </c>
      <c r="Q25" s="770"/>
      <c r="R25" s="770"/>
      <c r="S25" s="443"/>
      <c r="T25" s="443"/>
      <c r="U25" s="443"/>
      <c r="V25" s="324" t="s">
        <v>990</v>
      </c>
      <c r="W25" s="21"/>
      <c r="X25" s="21"/>
      <c r="Y25" s="21"/>
      <c r="Z25" s="21"/>
      <c r="AA25" s="21"/>
      <c r="AB25" s="21"/>
      <c r="AC25" s="21"/>
      <c r="AD25" s="21"/>
      <c r="AE25" s="21"/>
      <c r="AF25" s="21"/>
      <c r="AG25" s="21"/>
      <c r="AH25" s="21"/>
      <c r="AI25" s="21"/>
      <c r="AJ25" s="21"/>
      <c r="AK25" s="21"/>
      <c r="AL25" s="21"/>
      <c r="AM25" s="21"/>
      <c r="AN25" s="21"/>
      <c r="AO25" s="21"/>
    </row>
    <row r="26" spans="1:41">
      <c r="B26" s="281" t="s">
        <v>534</v>
      </c>
      <c r="C26" s="432" t="s">
        <v>535</v>
      </c>
      <c r="D26" s="663"/>
      <c r="E26" s="663"/>
      <c r="F26" s="663"/>
      <c r="G26" s="663"/>
      <c r="H26" s="663"/>
      <c r="I26" s="663"/>
      <c r="J26" s="663"/>
      <c r="K26" s="663"/>
      <c r="L26" s="663"/>
      <c r="M26" s="663"/>
      <c r="N26" s="663"/>
      <c r="O26" s="663"/>
      <c r="P26" s="663"/>
      <c r="Q26" s="663"/>
      <c r="R26" s="663"/>
      <c r="S26" s="663"/>
      <c r="T26" s="663"/>
      <c r="U26" s="663"/>
      <c r="V26" s="657"/>
      <c r="W26" s="21"/>
      <c r="X26" s="21"/>
      <c r="Y26" s="21"/>
      <c r="Z26" s="21"/>
      <c r="AA26" s="21"/>
      <c r="AB26" s="21"/>
      <c r="AC26" s="21"/>
      <c r="AD26" s="21"/>
      <c r="AE26" s="21"/>
      <c r="AF26" s="21"/>
      <c r="AG26" s="21"/>
      <c r="AH26" s="21"/>
      <c r="AI26" s="21"/>
      <c r="AJ26" s="21"/>
      <c r="AK26" s="21"/>
      <c r="AL26" s="21"/>
      <c r="AM26" s="21"/>
      <c r="AN26" s="21"/>
      <c r="AO26" s="21"/>
    </row>
    <row r="27" spans="1:41" ht="82.5" customHeight="1">
      <c r="B27" s="477">
        <v>1</v>
      </c>
      <c r="C27" s="377" t="str">
        <f>'MAPA DE RUTA PINAR'!G67</f>
        <v xml:space="preserve">Generar y actualizar el inventario de inconsistencias de CRM y realizar el seguimiento </v>
      </c>
      <c r="D27" s="235" t="s">
        <v>173</v>
      </c>
      <c r="E27" s="323">
        <v>45293</v>
      </c>
      <c r="F27" s="323">
        <v>45655</v>
      </c>
      <c r="G27" s="312" t="s">
        <v>536</v>
      </c>
      <c r="H27" s="312" t="s">
        <v>141</v>
      </c>
      <c r="I27" s="377" t="s">
        <v>537</v>
      </c>
      <c r="J27" s="309" t="s">
        <v>538</v>
      </c>
      <c r="K27" s="309" t="s">
        <v>539</v>
      </c>
      <c r="L27" s="309" t="s">
        <v>540</v>
      </c>
      <c r="M27" s="682" t="s">
        <v>541</v>
      </c>
      <c r="N27" s="683"/>
      <c r="O27" s="684"/>
      <c r="P27" s="309" t="s">
        <v>921</v>
      </c>
      <c r="Q27" s="309" t="s">
        <v>542</v>
      </c>
      <c r="R27" s="309" t="s">
        <v>543</v>
      </c>
      <c r="S27" s="309" t="s">
        <v>544</v>
      </c>
      <c r="T27" s="309" t="s">
        <v>545</v>
      </c>
      <c r="U27" s="309" t="s">
        <v>546</v>
      </c>
      <c r="V27" s="378" t="s">
        <v>991</v>
      </c>
      <c r="W27" s="21"/>
      <c r="X27" s="21"/>
      <c r="Y27" s="21"/>
      <c r="Z27" s="21"/>
      <c r="AA27" s="21"/>
      <c r="AB27" s="21"/>
      <c r="AC27" s="21"/>
      <c r="AD27" s="21"/>
      <c r="AE27" s="21"/>
      <c r="AF27" s="21"/>
      <c r="AG27" s="21"/>
      <c r="AH27" s="21"/>
      <c r="AI27" s="21"/>
      <c r="AJ27" s="21"/>
      <c r="AK27" s="21"/>
      <c r="AL27" s="21"/>
      <c r="AM27" s="21"/>
      <c r="AN27" s="21"/>
      <c r="AO27" s="21"/>
    </row>
    <row r="28" spans="1:41" ht="86.25" customHeight="1">
      <c r="B28" s="477">
        <v>2</v>
      </c>
      <c r="C28" s="377" t="str">
        <f>'MAPA DE RUTA PINAR'!G68</f>
        <v>Generar estrategias para la estabilización del sistema, de acuerdo con las inconsistencias identificadas</v>
      </c>
      <c r="D28" s="235" t="s">
        <v>173</v>
      </c>
      <c r="E28" s="323">
        <v>45293</v>
      </c>
      <c r="F28" s="323">
        <v>45655</v>
      </c>
      <c r="G28" s="312" t="s">
        <v>547</v>
      </c>
      <c r="H28" s="312" t="s">
        <v>141</v>
      </c>
      <c r="I28" s="377" t="s">
        <v>537</v>
      </c>
      <c r="J28" s="309" t="s">
        <v>548</v>
      </c>
      <c r="K28" s="309" t="s">
        <v>549</v>
      </c>
      <c r="L28" s="309" t="s">
        <v>550</v>
      </c>
      <c r="M28" s="588" t="s">
        <v>551</v>
      </c>
      <c r="N28" s="588"/>
      <c r="O28" s="588"/>
      <c r="P28" s="410" t="s">
        <v>922</v>
      </c>
      <c r="Q28" s="410" t="s">
        <v>542</v>
      </c>
      <c r="R28" s="410" t="s">
        <v>543</v>
      </c>
      <c r="S28" s="410" t="s">
        <v>544</v>
      </c>
      <c r="T28" s="410" t="s">
        <v>545</v>
      </c>
      <c r="U28" s="410" t="s">
        <v>546</v>
      </c>
      <c r="V28" s="7" t="s">
        <v>992</v>
      </c>
      <c r="W28" s="21"/>
      <c r="X28" s="21"/>
      <c r="Y28" s="21"/>
      <c r="Z28" s="21"/>
      <c r="AA28" s="21"/>
      <c r="AB28" s="21"/>
      <c r="AC28" s="21"/>
      <c r="AD28" s="21"/>
      <c r="AE28" s="21"/>
      <c r="AF28" s="21"/>
      <c r="AG28" s="21"/>
      <c r="AH28" s="21"/>
      <c r="AI28" s="21"/>
      <c r="AJ28" s="21"/>
      <c r="AK28" s="21"/>
      <c r="AL28" s="21"/>
      <c r="AM28" s="21"/>
      <c r="AN28" s="21"/>
      <c r="AO28" s="21"/>
    </row>
    <row r="29" spans="1:41" ht="83.25" customHeight="1">
      <c r="B29" s="477">
        <v>3</v>
      </c>
      <c r="C29" s="377" t="str">
        <f>'MAPA DE RUTA PINAR'!G69</f>
        <v>Realizar el seguimiento a la integración CRM - Bogotá Te Escucha (BTE)</v>
      </c>
      <c r="D29" s="234" t="s">
        <v>552</v>
      </c>
      <c r="E29" s="323">
        <v>45293</v>
      </c>
      <c r="F29" s="323">
        <v>45655</v>
      </c>
      <c r="G29" s="312" t="s">
        <v>553</v>
      </c>
      <c r="H29" s="312" t="s">
        <v>141</v>
      </c>
      <c r="I29" s="377" t="s">
        <v>554</v>
      </c>
      <c r="J29" s="309" t="s">
        <v>555</v>
      </c>
      <c r="K29" s="309" t="s">
        <v>556</v>
      </c>
      <c r="L29" s="309" t="s">
        <v>557</v>
      </c>
      <c r="M29" s="523" t="s">
        <v>558</v>
      </c>
      <c r="N29" s="524"/>
      <c r="O29" s="525"/>
      <c r="P29" s="410" t="s">
        <v>923</v>
      </c>
      <c r="Q29" s="410" t="s">
        <v>542</v>
      </c>
      <c r="R29" s="410" t="s">
        <v>543</v>
      </c>
      <c r="S29" s="410" t="s">
        <v>544</v>
      </c>
      <c r="T29" s="410" t="s">
        <v>545</v>
      </c>
      <c r="U29" s="410" t="s">
        <v>546</v>
      </c>
      <c r="V29" s="7" t="s">
        <v>993</v>
      </c>
      <c r="W29" s="21"/>
      <c r="X29" s="21"/>
      <c r="Y29" s="21"/>
      <c r="Z29" s="21"/>
      <c r="AA29" s="21"/>
      <c r="AB29" s="21"/>
      <c r="AC29" s="21"/>
      <c r="AD29" s="21"/>
      <c r="AE29" s="21"/>
      <c r="AF29" s="21"/>
      <c r="AG29" s="21"/>
      <c r="AH29" s="21"/>
      <c r="AI29" s="21"/>
      <c r="AJ29" s="21"/>
      <c r="AK29" s="21"/>
      <c r="AL29" s="21"/>
      <c r="AM29" s="21"/>
      <c r="AN29" s="21"/>
      <c r="AO29" s="21"/>
    </row>
    <row r="30" spans="1:41" ht="114" customHeight="1">
      <c r="B30" s="477">
        <v>4</v>
      </c>
      <c r="C30" s="769" t="str">
        <f>'MAPA DE RUTA PINAR'!G70</f>
        <v>Apoyar la creacion y configuracion de usuarios en  la herramienta CRM - Correspondencia</v>
      </c>
      <c r="D30" s="771" t="s">
        <v>559</v>
      </c>
      <c r="E30" s="326">
        <v>45293</v>
      </c>
      <c r="F30" s="326">
        <v>45655</v>
      </c>
      <c r="G30" s="731" t="s">
        <v>560</v>
      </c>
      <c r="H30" s="731" t="s">
        <v>141</v>
      </c>
      <c r="I30" s="769" t="s">
        <v>561</v>
      </c>
      <c r="J30" s="446" t="s">
        <v>562</v>
      </c>
      <c r="K30" s="446" t="s">
        <v>563</v>
      </c>
      <c r="L30" s="446" t="s">
        <v>564</v>
      </c>
      <c r="M30" s="739" t="s">
        <v>565</v>
      </c>
      <c r="N30" s="740"/>
      <c r="O30" s="741"/>
      <c r="P30" s="446" t="s">
        <v>928</v>
      </c>
      <c r="Q30" s="446"/>
      <c r="R30" s="446"/>
      <c r="S30" s="717"/>
      <c r="T30" s="717"/>
      <c r="U30" s="717"/>
      <c r="V30" s="675" t="s">
        <v>994</v>
      </c>
      <c r="W30" s="21"/>
      <c r="X30" s="21"/>
      <c r="Y30" s="21"/>
      <c r="Z30" s="21"/>
      <c r="AA30" s="21"/>
      <c r="AB30" s="21"/>
      <c r="AC30" s="21"/>
      <c r="AD30" s="21"/>
      <c r="AE30" s="21"/>
      <c r="AF30" s="21"/>
      <c r="AG30" s="21"/>
      <c r="AH30" s="21"/>
      <c r="AI30" s="21"/>
      <c r="AJ30" s="21"/>
      <c r="AK30" s="21"/>
      <c r="AL30" s="21"/>
      <c r="AM30" s="21"/>
      <c r="AN30" s="21"/>
      <c r="AO30" s="21"/>
    </row>
    <row r="31" spans="1:41" ht="15.75" customHeight="1">
      <c r="B31" s="281" t="s">
        <v>566</v>
      </c>
      <c r="C31" s="432" t="s">
        <v>567</v>
      </c>
      <c r="D31" s="663"/>
      <c r="E31" s="663"/>
      <c r="F31" s="663"/>
      <c r="G31" s="663"/>
      <c r="H31" s="663"/>
      <c r="I31" s="663"/>
      <c r="J31" s="663"/>
      <c r="K31" s="663"/>
      <c r="L31" s="663"/>
      <c r="M31" s="663"/>
      <c r="N31" s="663"/>
      <c r="O31" s="663"/>
      <c r="P31" s="663"/>
      <c r="Q31" s="663"/>
      <c r="R31" s="663"/>
      <c r="S31" s="663"/>
      <c r="T31" s="663"/>
      <c r="U31" s="663"/>
      <c r="V31" s="657"/>
      <c r="W31" s="21"/>
      <c r="X31" s="21"/>
      <c r="Y31" s="21"/>
      <c r="Z31" s="21"/>
      <c r="AA31" s="21"/>
      <c r="AB31" s="21"/>
      <c r="AC31" s="21"/>
      <c r="AD31" s="21"/>
      <c r="AE31" s="21"/>
      <c r="AF31" s="21"/>
      <c r="AG31" s="21"/>
      <c r="AH31" s="21"/>
      <c r="AI31" s="21"/>
      <c r="AJ31" s="21"/>
      <c r="AK31" s="21"/>
      <c r="AL31" s="21"/>
      <c r="AM31" s="21"/>
      <c r="AN31" s="21"/>
      <c r="AO31" s="21"/>
    </row>
    <row r="32" spans="1:41" ht="135">
      <c r="B32" s="477">
        <v>1</v>
      </c>
      <c r="C32" s="377" t="str">
        <f>'MAPA DE RUTA PINAR'!G71</f>
        <v>Crear los perfiles y/o actualizar los metadatos de las series documentales de la Entidad</v>
      </c>
      <c r="D32" s="235" t="s">
        <v>173</v>
      </c>
      <c r="E32" s="323">
        <v>45293</v>
      </c>
      <c r="F32" s="323">
        <v>45655</v>
      </c>
      <c r="G32" s="312" t="s">
        <v>568</v>
      </c>
      <c r="H32" s="312" t="s">
        <v>231</v>
      </c>
      <c r="I32" s="377" t="s">
        <v>517</v>
      </c>
      <c r="J32" s="309" t="s">
        <v>569</v>
      </c>
      <c r="K32" s="309" t="s">
        <v>570</v>
      </c>
      <c r="L32" s="309" t="s">
        <v>571</v>
      </c>
      <c r="M32" s="772" t="s">
        <v>572</v>
      </c>
      <c r="N32" s="773"/>
      <c r="O32" s="774"/>
      <c r="P32" s="775" t="s">
        <v>924</v>
      </c>
      <c r="Q32" s="400" t="s">
        <v>542</v>
      </c>
      <c r="R32" s="400" t="s">
        <v>543</v>
      </c>
      <c r="S32" s="400" t="s">
        <v>544</v>
      </c>
      <c r="T32" s="400" t="s">
        <v>545</v>
      </c>
      <c r="U32" s="400" t="s">
        <v>546</v>
      </c>
      <c r="V32" s="378" t="s">
        <v>995</v>
      </c>
      <c r="W32" s="21"/>
      <c r="X32" s="21"/>
      <c r="Y32" s="21"/>
      <c r="Z32" s="21"/>
      <c r="AA32" s="21"/>
      <c r="AB32" s="21"/>
      <c r="AC32" s="21"/>
      <c r="AD32" s="21"/>
      <c r="AE32" s="21"/>
      <c r="AF32" s="21"/>
      <c r="AG32" s="21"/>
      <c r="AH32" s="21"/>
      <c r="AI32" s="21"/>
      <c r="AJ32" s="21"/>
      <c r="AK32" s="21"/>
      <c r="AL32" s="21"/>
      <c r="AM32" s="21"/>
      <c r="AN32" s="21"/>
      <c r="AO32" s="21"/>
    </row>
    <row r="33" spans="2:41" ht="80.25" customHeight="1">
      <c r="B33" s="477">
        <v>2</v>
      </c>
      <c r="C33" s="377" t="str">
        <f>'MAPA DE RUTA PINAR'!G72</f>
        <v>Actualizar el catálogo de metadatos</v>
      </c>
      <c r="D33" s="235" t="s">
        <v>573</v>
      </c>
      <c r="E33" s="323">
        <v>45293</v>
      </c>
      <c r="F33" s="323">
        <v>45655</v>
      </c>
      <c r="G33" s="312" t="s">
        <v>574</v>
      </c>
      <c r="H33" s="312" t="s">
        <v>141</v>
      </c>
      <c r="I33" s="377" t="s">
        <v>575</v>
      </c>
      <c r="J33" s="309" t="s">
        <v>576</v>
      </c>
      <c r="K33" s="309" t="s">
        <v>570</v>
      </c>
      <c r="L33" s="309" t="s">
        <v>571</v>
      </c>
      <c r="M33" s="589" t="s">
        <v>577</v>
      </c>
      <c r="N33" s="590"/>
      <c r="O33" s="591"/>
      <c r="P33" s="400" t="s">
        <v>925</v>
      </c>
      <c r="Q33" s="400" t="s">
        <v>542</v>
      </c>
      <c r="R33" s="400" t="s">
        <v>543</v>
      </c>
      <c r="S33" s="400" t="s">
        <v>544</v>
      </c>
      <c r="T33" s="400" t="s">
        <v>545</v>
      </c>
      <c r="U33" s="400" t="s">
        <v>546</v>
      </c>
      <c r="V33" s="7" t="s">
        <v>996</v>
      </c>
      <c r="W33" s="21"/>
      <c r="X33" s="21"/>
      <c r="Y33" s="21"/>
      <c r="Z33" s="21"/>
      <c r="AA33" s="21"/>
      <c r="AB33" s="21"/>
      <c r="AC33" s="21"/>
      <c r="AD33" s="21"/>
      <c r="AE33" s="21"/>
      <c r="AF33" s="21"/>
      <c r="AG33" s="21"/>
      <c r="AH33" s="21"/>
      <c r="AI33" s="21"/>
      <c r="AJ33" s="21"/>
      <c r="AK33" s="21"/>
      <c r="AL33" s="21"/>
      <c r="AM33" s="21"/>
      <c r="AN33" s="21"/>
      <c r="AO33" s="21"/>
    </row>
    <row r="34" spans="2:41" s="21" customFormat="1">
      <c r="E34" s="22"/>
      <c r="F34" s="22"/>
    </row>
    <row r="35" spans="2:4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c r="AM35" s="21"/>
      <c r="AN35" s="21"/>
      <c r="AO35" s="21"/>
    </row>
    <row r="36" spans="2:41">
      <c r="C36" s="504" t="s">
        <v>191</v>
      </c>
      <c r="D36" s="504"/>
      <c r="E36" s="504"/>
      <c r="F36" s="504"/>
      <c r="M36" s="21"/>
      <c r="N36" s="21"/>
      <c r="O36" s="21"/>
      <c r="P36" s="21"/>
      <c r="Q36" s="21"/>
      <c r="R36" s="21"/>
      <c r="S36" s="21"/>
      <c r="T36" s="21"/>
      <c r="U36" s="21"/>
      <c r="V36" s="21"/>
      <c r="W36" s="21"/>
      <c r="X36" s="21"/>
      <c r="Y36" s="21"/>
      <c r="Z36" s="21"/>
      <c r="AA36" s="21"/>
      <c r="AB36" s="21"/>
      <c r="AC36" s="21"/>
      <c r="AD36" s="21"/>
      <c r="AE36" s="21"/>
      <c r="AF36" s="21"/>
      <c r="AG36" s="21"/>
      <c r="AH36" s="21"/>
      <c r="AI36" s="21"/>
      <c r="AJ36" s="21"/>
      <c r="AK36" s="21"/>
      <c r="AL36" s="21"/>
      <c r="AM36" s="21"/>
      <c r="AN36" s="21"/>
      <c r="AO36" s="21"/>
    </row>
    <row r="37" spans="2:41">
      <c r="C37" s="159" t="s">
        <v>192</v>
      </c>
      <c r="D37" s="159" t="s">
        <v>193</v>
      </c>
      <c r="E37" s="159" t="s">
        <v>194</v>
      </c>
      <c r="F37" s="159" t="s">
        <v>578</v>
      </c>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c r="AM37" s="21"/>
      <c r="AN37" s="21"/>
      <c r="AO37" s="21"/>
    </row>
    <row r="38" spans="2:41" ht="87.75" customHeight="1">
      <c r="C38" s="328" t="s">
        <v>579</v>
      </c>
      <c r="D38" s="313" t="s">
        <v>580</v>
      </c>
      <c r="E38" s="329">
        <v>1</v>
      </c>
      <c r="F38" s="330" t="s">
        <v>581</v>
      </c>
      <c r="M38" s="21"/>
      <c r="N38" s="21"/>
      <c r="O38" s="21"/>
      <c r="P38" s="21"/>
      <c r="Q38" s="21"/>
      <c r="R38" s="21"/>
      <c r="S38" s="21"/>
      <c r="T38" s="21"/>
      <c r="U38" s="21"/>
      <c r="V38" s="21"/>
      <c r="W38" s="21"/>
      <c r="X38" s="21"/>
      <c r="Y38" s="21"/>
      <c r="Z38" s="21"/>
      <c r="AA38" s="21"/>
      <c r="AB38" s="21"/>
      <c r="AC38" s="21"/>
      <c r="AD38" s="21"/>
      <c r="AE38" s="21"/>
      <c r="AF38" s="21"/>
      <c r="AG38" s="21"/>
      <c r="AH38" s="21"/>
      <c r="AI38" s="21"/>
      <c r="AJ38" s="21"/>
      <c r="AK38" s="21"/>
      <c r="AL38" s="21"/>
      <c r="AM38" s="21"/>
      <c r="AN38" s="21"/>
      <c r="AO38" s="21"/>
    </row>
    <row r="39" spans="2:41" ht="85.5" customHeight="1">
      <c r="C39" s="313" t="s">
        <v>582</v>
      </c>
      <c r="D39" s="313" t="s">
        <v>583</v>
      </c>
      <c r="E39" s="329">
        <v>1</v>
      </c>
      <c r="F39" s="330" t="s">
        <v>584</v>
      </c>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c r="AM39" s="21"/>
      <c r="AN39" s="21"/>
      <c r="AO39" s="21"/>
    </row>
    <row r="40" spans="2:41" ht="45">
      <c r="C40" s="313" t="s">
        <v>585</v>
      </c>
      <c r="D40" s="313" t="s">
        <v>586</v>
      </c>
      <c r="E40" s="320" t="s">
        <v>587</v>
      </c>
      <c r="F40" s="320"/>
      <c r="M40" s="21"/>
      <c r="N40" s="21"/>
      <c r="O40" s="21"/>
      <c r="P40" s="21"/>
      <c r="Q40" s="21"/>
      <c r="R40" s="21"/>
      <c r="S40" s="21"/>
      <c r="T40" s="21"/>
      <c r="U40" s="21"/>
      <c r="V40" s="21"/>
      <c r="W40" s="21"/>
      <c r="X40" s="21"/>
      <c r="Y40" s="21"/>
      <c r="Z40" s="21"/>
      <c r="AA40" s="21"/>
      <c r="AB40" s="21"/>
      <c r="AC40" s="21"/>
      <c r="AD40" s="21"/>
      <c r="AE40" s="21"/>
      <c r="AF40" s="21"/>
      <c r="AG40" s="21"/>
      <c r="AH40" s="21"/>
      <c r="AI40" s="21"/>
      <c r="AJ40" s="21"/>
      <c r="AK40" s="21"/>
      <c r="AL40" s="21"/>
      <c r="AM40" s="21"/>
      <c r="AN40" s="21"/>
      <c r="AO40" s="21"/>
    </row>
    <row r="41" spans="2:41" ht="56.25" customHeight="1">
      <c r="C41" s="313" t="s">
        <v>588</v>
      </c>
      <c r="D41" s="313" t="s">
        <v>589</v>
      </c>
      <c r="E41" s="320" t="s">
        <v>587</v>
      </c>
      <c r="F41" s="320"/>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c r="AM41" s="21"/>
      <c r="AN41" s="21"/>
      <c r="AO41" s="21"/>
    </row>
    <row r="42" spans="2:41" ht="82.5" customHeight="1">
      <c r="C42" s="313" t="s">
        <v>590</v>
      </c>
      <c r="D42" s="313" t="s">
        <v>591</v>
      </c>
      <c r="E42" s="329" t="s">
        <v>592</v>
      </c>
      <c r="F42" s="330" t="s">
        <v>584</v>
      </c>
      <c r="M42" s="21"/>
      <c r="N42" s="21"/>
      <c r="O42" s="21"/>
      <c r="P42" s="21"/>
      <c r="Q42" s="21"/>
      <c r="R42" s="21"/>
      <c r="S42" s="21"/>
      <c r="T42" s="21"/>
      <c r="U42" s="21"/>
      <c r="V42" s="21"/>
      <c r="W42" s="21"/>
      <c r="X42" s="21"/>
      <c r="Y42" s="21"/>
      <c r="Z42" s="21"/>
      <c r="AA42" s="21"/>
      <c r="AB42" s="21"/>
      <c r="AC42" s="21"/>
      <c r="AD42" s="21"/>
      <c r="AE42" s="21"/>
      <c r="AF42" s="21"/>
      <c r="AG42" s="21"/>
      <c r="AH42" s="21"/>
      <c r="AI42" s="21"/>
      <c r="AJ42" s="21"/>
      <c r="AK42" s="21"/>
      <c r="AL42" s="21"/>
      <c r="AM42" s="21"/>
      <c r="AN42" s="21"/>
      <c r="AO42" s="21"/>
    </row>
    <row r="43" spans="2:41" ht="72.75" customHeight="1">
      <c r="C43" s="313" t="s">
        <v>593</v>
      </c>
      <c r="D43" s="313" t="s">
        <v>594</v>
      </c>
      <c r="E43" s="329" t="s">
        <v>592</v>
      </c>
      <c r="F43" s="330" t="s">
        <v>584</v>
      </c>
      <c r="M43" s="21"/>
      <c r="N43" s="21"/>
      <c r="O43" s="21"/>
      <c r="P43" s="21"/>
      <c r="Q43" s="21"/>
      <c r="R43" s="21"/>
      <c r="S43" s="21"/>
      <c r="T43" s="21"/>
      <c r="U43" s="21"/>
      <c r="V43" s="21"/>
      <c r="W43" s="21"/>
      <c r="X43" s="21"/>
      <c r="Y43" s="21"/>
      <c r="Z43" s="21"/>
      <c r="AA43" s="21"/>
      <c r="AB43" s="21"/>
      <c r="AC43" s="21"/>
      <c r="AD43" s="21"/>
      <c r="AE43" s="21"/>
      <c r="AF43" s="21"/>
      <c r="AG43" s="21"/>
      <c r="AH43" s="21"/>
      <c r="AI43" s="21"/>
      <c r="AJ43" s="21"/>
      <c r="AK43" s="21"/>
      <c r="AL43" s="21"/>
      <c r="AM43" s="21"/>
      <c r="AN43" s="21"/>
      <c r="AO43" s="21"/>
    </row>
    <row r="44" spans="2:41">
      <c r="C44" s="250"/>
      <c r="D44" s="250"/>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row>
    <row r="45" spans="2:41">
      <c r="C45" s="250"/>
      <c r="D45" s="250"/>
      <c r="M45" s="21"/>
      <c r="N45" s="21"/>
      <c r="O45" s="21"/>
      <c r="P45" s="21"/>
      <c r="Q45" s="21"/>
      <c r="R45" s="21"/>
      <c r="S45" s="21"/>
      <c r="T45" s="21"/>
      <c r="U45" s="21"/>
      <c r="V45" s="21"/>
      <c r="W45" s="21"/>
      <c r="X45" s="21"/>
      <c r="Y45" s="21"/>
      <c r="Z45" s="21"/>
      <c r="AA45" s="21"/>
      <c r="AB45" s="21"/>
      <c r="AC45" s="21"/>
      <c r="AD45" s="21"/>
      <c r="AE45" s="21"/>
      <c r="AF45" s="21"/>
      <c r="AG45" s="21"/>
      <c r="AH45" s="21"/>
      <c r="AI45" s="21"/>
      <c r="AJ45" s="21"/>
      <c r="AK45" s="21"/>
      <c r="AL45" s="21"/>
      <c r="AM45" s="21"/>
      <c r="AN45" s="21"/>
      <c r="AO45" s="21"/>
    </row>
    <row r="46" spans="2:41">
      <c r="M46" s="21"/>
      <c r="N46" s="21"/>
      <c r="O46" s="21"/>
      <c r="P46" s="21"/>
      <c r="Q46" s="21"/>
      <c r="R46" s="21"/>
      <c r="S46" s="21"/>
      <c r="T46" s="21"/>
      <c r="U46" s="21"/>
      <c r="V46" s="21"/>
      <c r="W46" s="21"/>
      <c r="X46" s="21"/>
      <c r="Y46" s="21"/>
      <c r="Z46" s="21"/>
      <c r="AA46" s="21"/>
      <c r="AB46" s="21"/>
      <c r="AC46" s="21"/>
      <c r="AD46" s="21"/>
      <c r="AE46" s="21"/>
      <c r="AF46" s="21"/>
      <c r="AG46" s="21"/>
      <c r="AH46" s="21"/>
      <c r="AI46" s="21"/>
      <c r="AJ46" s="21"/>
      <c r="AK46" s="21"/>
      <c r="AL46" s="21"/>
      <c r="AM46" s="21"/>
      <c r="AN46" s="21"/>
      <c r="AO46" s="21"/>
    </row>
    <row r="47" spans="2:41" s="21" customFormat="1">
      <c r="E47" s="22"/>
      <c r="F47" s="22"/>
    </row>
    <row r="48" spans="2:41">
      <c r="M48" s="21"/>
      <c r="N48" s="21"/>
      <c r="O48" s="21"/>
      <c r="P48" s="21"/>
      <c r="Q48" s="21"/>
      <c r="R48" s="21"/>
      <c r="S48" s="21"/>
      <c r="T48" s="21"/>
      <c r="U48" s="21"/>
      <c r="V48" s="21"/>
      <c r="W48" s="21"/>
      <c r="X48" s="21"/>
      <c r="Y48" s="21"/>
      <c r="Z48" s="21"/>
      <c r="AA48" s="21"/>
      <c r="AB48" s="21"/>
      <c r="AC48" s="21"/>
      <c r="AD48" s="21"/>
      <c r="AE48" s="21"/>
      <c r="AF48" s="21"/>
      <c r="AG48" s="21"/>
      <c r="AH48" s="21"/>
      <c r="AI48" s="21"/>
      <c r="AJ48" s="21"/>
      <c r="AK48" s="21"/>
      <c r="AL48" s="21"/>
      <c r="AM48" s="21"/>
      <c r="AN48" s="21"/>
      <c r="AO48" s="21"/>
    </row>
    <row r="49" spans="3:41">
      <c r="C49" s="142"/>
      <c r="D49" s="143" t="s">
        <v>324</v>
      </c>
      <c r="E49" s="142"/>
      <c r="M49" s="21"/>
      <c r="N49" s="21"/>
      <c r="O49" s="21"/>
      <c r="P49" s="21"/>
      <c r="Q49" s="21"/>
      <c r="R49" s="21"/>
      <c r="S49" s="21"/>
      <c r="T49" s="21"/>
      <c r="U49" s="21"/>
      <c r="V49" s="21"/>
      <c r="W49" s="21"/>
      <c r="X49" s="21"/>
      <c r="Y49" s="21"/>
      <c r="Z49" s="21"/>
      <c r="AA49" s="21"/>
      <c r="AB49" s="21"/>
      <c r="AC49" s="21"/>
      <c r="AD49" s="21"/>
      <c r="AE49" s="21"/>
      <c r="AF49" s="21"/>
      <c r="AG49" s="21"/>
      <c r="AH49" s="21"/>
      <c r="AI49" s="21"/>
      <c r="AJ49" s="21"/>
      <c r="AK49" s="21"/>
      <c r="AL49" s="21"/>
      <c r="AM49" s="21"/>
      <c r="AN49" s="21"/>
      <c r="AO49" s="21"/>
    </row>
    <row r="50" spans="3:41">
      <c r="C50" s="142"/>
      <c r="D50" s="143" t="s">
        <v>325</v>
      </c>
      <c r="E50" s="142" t="s">
        <v>326</v>
      </c>
      <c r="M50" s="21"/>
      <c r="N50" s="21"/>
      <c r="O50" s="21"/>
      <c r="P50" s="21"/>
      <c r="Q50" s="21"/>
      <c r="R50" s="21"/>
      <c r="S50" s="21"/>
      <c r="T50" s="21"/>
      <c r="U50" s="21"/>
      <c r="V50" s="21"/>
      <c r="W50" s="21"/>
      <c r="X50" s="21"/>
      <c r="Y50" s="21"/>
      <c r="Z50" s="21"/>
      <c r="AA50" s="21"/>
      <c r="AB50" s="21"/>
      <c r="AC50" s="21"/>
      <c r="AD50" s="21"/>
      <c r="AE50" s="21"/>
      <c r="AF50" s="21"/>
      <c r="AG50" s="21"/>
      <c r="AH50" s="21"/>
      <c r="AI50" s="21"/>
      <c r="AJ50" s="21"/>
      <c r="AK50" s="21"/>
      <c r="AL50" s="21"/>
      <c r="AM50" s="21"/>
      <c r="AN50" s="21"/>
      <c r="AO50" s="21"/>
    </row>
    <row r="51" spans="3:41">
      <c r="C51" s="142"/>
      <c r="D51" s="144"/>
      <c r="E51" s="142" t="s">
        <v>327</v>
      </c>
      <c r="M51" s="21"/>
      <c r="N51" s="21"/>
      <c r="O51" s="21"/>
      <c r="P51" s="21"/>
      <c r="Q51" s="21"/>
      <c r="R51" s="21"/>
      <c r="S51" s="21"/>
      <c r="T51" s="21"/>
      <c r="U51" s="21"/>
      <c r="V51" s="21"/>
      <c r="W51" s="21"/>
      <c r="X51" s="21"/>
      <c r="Y51" s="21"/>
      <c r="Z51" s="21"/>
      <c r="AA51" s="21"/>
      <c r="AB51" s="21"/>
      <c r="AC51" s="21"/>
      <c r="AD51" s="21"/>
      <c r="AE51" s="21"/>
      <c r="AF51" s="21"/>
      <c r="AG51" s="21"/>
      <c r="AH51" s="21"/>
      <c r="AI51" s="21"/>
      <c r="AJ51" s="21"/>
      <c r="AK51" s="21"/>
      <c r="AL51" s="21"/>
      <c r="AM51" s="21"/>
      <c r="AN51" s="21"/>
      <c r="AO51" s="21"/>
    </row>
    <row r="52" spans="3:41">
      <c r="C52" s="145"/>
      <c r="D52" s="144"/>
      <c r="E52" s="146"/>
      <c r="M52" s="21"/>
      <c r="N52" s="21"/>
      <c r="O52" s="21"/>
      <c r="P52" s="21"/>
      <c r="Q52" s="21"/>
      <c r="R52" s="21"/>
      <c r="S52" s="21"/>
      <c r="T52" s="21"/>
      <c r="U52" s="21"/>
      <c r="V52" s="21"/>
      <c r="W52" s="21"/>
      <c r="X52" s="21"/>
      <c r="Y52" s="21"/>
      <c r="Z52" s="21"/>
      <c r="AA52" s="21"/>
      <c r="AB52" s="21"/>
      <c r="AC52" s="21"/>
      <c r="AD52" s="21"/>
      <c r="AE52" s="21"/>
      <c r="AF52" s="21"/>
      <c r="AG52" s="21"/>
      <c r="AH52" s="21"/>
      <c r="AI52" s="21"/>
      <c r="AJ52" s="21"/>
      <c r="AK52" s="21"/>
      <c r="AL52" s="21"/>
      <c r="AM52" s="21"/>
      <c r="AN52" s="21"/>
      <c r="AO52" s="21"/>
    </row>
    <row r="53" spans="3:41">
      <c r="C53" s="142"/>
      <c r="D53" s="144"/>
      <c r="E53" s="146"/>
      <c r="M53" s="21"/>
      <c r="N53" s="21"/>
      <c r="O53" s="21"/>
      <c r="P53" s="21"/>
      <c r="Q53" s="21"/>
      <c r="R53" s="21"/>
      <c r="S53" s="21"/>
      <c r="T53" s="21"/>
      <c r="U53" s="21"/>
      <c r="V53" s="21"/>
      <c r="W53" s="21"/>
      <c r="X53" s="21"/>
      <c r="Y53" s="21"/>
      <c r="Z53" s="21"/>
      <c r="AA53" s="21"/>
      <c r="AB53" s="21"/>
      <c r="AC53" s="21"/>
      <c r="AD53" s="21"/>
      <c r="AE53" s="21"/>
      <c r="AF53" s="21"/>
      <c r="AG53" s="21"/>
      <c r="AH53" s="21"/>
      <c r="AI53" s="21"/>
      <c r="AJ53" s="21"/>
      <c r="AK53" s="21"/>
      <c r="AL53" s="21"/>
      <c r="AM53" s="21"/>
      <c r="AN53" s="21"/>
      <c r="AO53" s="21"/>
    </row>
    <row r="54" spans="3:41">
      <c r="C54" s="142"/>
      <c r="D54" s="144"/>
      <c r="E54" s="146"/>
      <c r="M54" s="21"/>
      <c r="N54" s="21"/>
      <c r="O54" s="21"/>
      <c r="P54" s="21"/>
      <c r="Q54" s="21"/>
      <c r="R54" s="21"/>
      <c r="S54" s="21"/>
      <c r="T54" s="21"/>
      <c r="U54" s="21"/>
      <c r="V54" s="21"/>
      <c r="W54" s="21"/>
      <c r="X54" s="21"/>
      <c r="Y54" s="21"/>
      <c r="Z54" s="21"/>
      <c r="AA54" s="21"/>
      <c r="AB54" s="21"/>
      <c r="AC54" s="21"/>
      <c r="AD54" s="21"/>
      <c r="AE54" s="21"/>
      <c r="AF54" s="21"/>
      <c r="AG54" s="21"/>
      <c r="AH54" s="21"/>
      <c r="AI54" s="21"/>
      <c r="AJ54" s="21"/>
      <c r="AK54" s="21"/>
      <c r="AL54" s="21"/>
      <c r="AM54" s="21"/>
      <c r="AN54" s="21"/>
      <c r="AO54" s="21"/>
    </row>
    <row r="55" spans="3:41">
      <c r="M55" s="21"/>
      <c r="N55" s="21"/>
      <c r="O55" s="21"/>
      <c r="P55" s="21"/>
      <c r="Q55" s="21"/>
      <c r="R55" s="21"/>
      <c r="S55" s="21"/>
      <c r="T55" s="21"/>
      <c r="U55" s="21"/>
      <c r="V55" s="21"/>
      <c r="W55" s="21"/>
      <c r="X55" s="21"/>
      <c r="Y55" s="21"/>
      <c r="Z55" s="21"/>
      <c r="AA55" s="21"/>
      <c r="AB55" s="21"/>
      <c r="AC55" s="21"/>
      <c r="AD55" s="21"/>
      <c r="AE55" s="21"/>
      <c r="AF55" s="21"/>
      <c r="AG55" s="21"/>
      <c r="AH55" s="21"/>
      <c r="AI55" s="21"/>
      <c r="AJ55" s="21"/>
      <c r="AK55" s="21"/>
      <c r="AL55" s="21"/>
      <c r="AM55" s="21"/>
      <c r="AN55" s="21"/>
      <c r="AO55" s="21"/>
    </row>
    <row r="56" spans="3:41" s="21" customFormat="1">
      <c r="E56" s="22"/>
      <c r="F56" s="22"/>
    </row>
    <row r="57" spans="3:41" s="21" customFormat="1">
      <c r="E57" s="22"/>
      <c r="F57" s="22"/>
    </row>
    <row r="58" spans="3:41">
      <c r="P58" s="21"/>
      <c r="Q58" s="21"/>
      <c r="R58" s="21"/>
      <c r="S58" s="21"/>
      <c r="T58" s="21"/>
      <c r="U58" s="21"/>
      <c r="V58" s="21"/>
      <c r="W58" s="21"/>
      <c r="X58" s="21"/>
      <c r="Y58" s="21"/>
      <c r="Z58" s="21"/>
      <c r="AA58" s="21"/>
      <c r="AB58" s="21"/>
      <c r="AC58" s="21"/>
      <c r="AD58" s="21"/>
      <c r="AE58" s="21"/>
      <c r="AF58" s="21"/>
      <c r="AG58" s="21"/>
      <c r="AH58" s="21"/>
      <c r="AI58" s="21"/>
      <c r="AJ58" s="21"/>
      <c r="AK58" s="21"/>
      <c r="AL58" s="21"/>
      <c r="AM58" s="21"/>
      <c r="AN58" s="21"/>
      <c r="AO58" s="21"/>
    </row>
    <row r="59" spans="3:41">
      <c r="P59" s="21"/>
      <c r="Q59" s="21"/>
      <c r="R59" s="21"/>
      <c r="S59" s="21"/>
      <c r="T59" s="21"/>
      <c r="U59" s="21"/>
      <c r="V59" s="21"/>
      <c r="W59" s="21"/>
      <c r="X59" s="21"/>
      <c r="Y59" s="21"/>
      <c r="Z59" s="21"/>
      <c r="AA59" s="21"/>
      <c r="AB59" s="21"/>
      <c r="AC59" s="21"/>
      <c r="AD59" s="21"/>
      <c r="AE59" s="21"/>
      <c r="AF59" s="21"/>
      <c r="AG59" s="21"/>
      <c r="AH59" s="21"/>
      <c r="AI59" s="21"/>
      <c r="AJ59" s="21"/>
      <c r="AK59" s="21"/>
      <c r="AL59" s="21"/>
      <c r="AM59" s="21"/>
      <c r="AN59" s="21"/>
      <c r="AO59" s="21"/>
    </row>
    <row r="60" spans="3:41">
      <c r="P60" s="21"/>
      <c r="Q60" s="21"/>
      <c r="R60" s="21"/>
      <c r="S60" s="21"/>
      <c r="T60" s="21"/>
      <c r="U60" s="21"/>
      <c r="V60" s="21"/>
      <c r="W60" s="21"/>
      <c r="X60" s="21"/>
      <c r="Y60" s="21"/>
      <c r="Z60" s="21"/>
      <c r="AA60" s="21"/>
      <c r="AB60" s="21"/>
      <c r="AC60" s="21"/>
      <c r="AD60" s="21"/>
      <c r="AE60" s="21"/>
      <c r="AF60" s="21"/>
      <c r="AG60" s="21"/>
      <c r="AH60" s="21"/>
      <c r="AI60" s="21"/>
      <c r="AJ60" s="21"/>
      <c r="AK60" s="21"/>
      <c r="AL60" s="21"/>
      <c r="AM60" s="21"/>
      <c r="AN60" s="21"/>
      <c r="AO60" s="21"/>
    </row>
    <row r="61" spans="3:41">
      <c r="P61" s="21"/>
      <c r="Q61" s="21"/>
      <c r="R61" s="21"/>
      <c r="S61" s="21"/>
      <c r="T61" s="21"/>
      <c r="U61" s="21"/>
      <c r="V61" s="21"/>
      <c r="W61" s="21"/>
      <c r="X61" s="21"/>
      <c r="Y61" s="21"/>
      <c r="Z61" s="21"/>
      <c r="AA61" s="21"/>
      <c r="AB61" s="21"/>
      <c r="AC61" s="21"/>
      <c r="AD61" s="21"/>
      <c r="AE61" s="21"/>
      <c r="AF61" s="21"/>
      <c r="AG61" s="21"/>
      <c r="AH61" s="21"/>
      <c r="AI61" s="21"/>
      <c r="AJ61" s="21"/>
      <c r="AK61" s="21"/>
      <c r="AL61" s="21"/>
      <c r="AM61" s="21"/>
      <c r="AN61" s="21"/>
      <c r="AO61" s="21"/>
    </row>
    <row r="62" spans="3:41">
      <c r="P62" s="21"/>
      <c r="Q62" s="21"/>
      <c r="R62" s="21"/>
      <c r="S62" s="21"/>
      <c r="T62" s="21"/>
      <c r="U62" s="21"/>
      <c r="V62" s="21"/>
      <c r="W62" s="21"/>
      <c r="X62" s="21"/>
      <c r="Y62" s="21"/>
      <c r="Z62" s="21"/>
      <c r="AA62" s="21"/>
      <c r="AB62" s="21"/>
      <c r="AC62" s="21"/>
      <c r="AD62" s="21"/>
      <c r="AE62" s="21"/>
      <c r="AF62" s="21"/>
      <c r="AG62" s="21"/>
      <c r="AH62" s="21"/>
      <c r="AI62" s="21"/>
      <c r="AJ62" s="21"/>
      <c r="AK62" s="21"/>
      <c r="AL62" s="21"/>
      <c r="AM62" s="21"/>
      <c r="AN62" s="21"/>
      <c r="AO62" s="21"/>
    </row>
    <row r="63" spans="3:41">
      <c r="P63" s="21"/>
      <c r="Q63" s="21"/>
      <c r="R63" s="21"/>
      <c r="S63" s="21"/>
      <c r="T63" s="21"/>
      <c r="U63" s="21"/>
      <c r="V63" s="21"/>
      <c r="W63" s="21"/>
      <c r="X63" s="21"/>
      <c r="Y63" s="21"/>
      <c r="Z63" s="21"/>
      <c r="AA63" s="21"/>
      <c r="AB63" s="21"/>
      <c r="AC63" s="21"/>
      <c r="AD63" s="21"/>
      <c r="AE63" s="21"/>
      <c r="AF63" s="21"/>
      <c r="AG63" s="21"/>
      <c r="AH63" s="21"/>
      <c r="AI63" s="21"/>
      <c r="AJ63" s="21"/>
      <c r="AK63" s="21"/>
      <c r="AL63" s="21"/>
      <c r="AM63" s="21"/>
      <c r="AN63" s="21"/>
      <c r="AO63" s="21"/>
    </row>
    <row r="64" spans="3:41">
      <c r="P64" s="21"/>
      <c r="Q64" s="21"/>
      <c r="R64" s="21"/>
      <c r="S64" s="21"/>
      <c r="T64" s="21"/>
      <c r="U64" s="21"/>
      <c r="V64" s="21"/>
      <c r="W64" s="21"/>
      <c r="X64" s="21"/>
      <c r="Y64" s="21"/>
      <c r="Z64" s="21"/>
      <c r="AA64" s="21"/>
      <c r="AB64" s="21"/>
      <c r="AC64" s="21"/>
      <c r="AD64" s="21"/>
      <c r="AE64" s="21"/>
      <c r="AF64" s="21"/>
      <c r="AG64" s="21"/>
      <c r="AH64" s="21"/>
      <c r="AI64" s="21"/>
      <c r="AJ64" s="21"/>
      <c r="AK64" s="21"/>
      <c r="AL64" s="21"/>
      <c r="AM64" s="21"/>
      <c r="AN64" s="21"/>
      <c r="AO64" s="21"/>
    </row>
    <row r="65" spans="16:41">
      <c r="P65" s="21"/>
      <c r="Q65" s="21"/>
      <c r="R65" s="21"/>
      <c r="S65" s="21"/>
      <c r="T65" s="21"/>
      <c r="U65" s="21"/>
      <c r="V65" s="21"/>
      <c r="W65" s="21"/>
      <c r="X65" s="21"/>
      <c r="Y65" s="21"/>
      <c r="Z65" s="21"/>
      <c r="AA65" s="21"/>
      <c r="AB65" s="21"/>
      <c r="AC65" s="21"/>
      <c r="AD65" s="21"/>
      <c r="AE65" s="21"/>
      <c r="AF65" s="21"/>
      <c r="AG65" s="21"/>
      <c r="AH65" s="21"/>
      <c r="AI65" s="21"/>
      <c r="AJ65" s="21"/>
      <c r="AK65" s="21"/>
      <c r="AL65" s="21"/>
      <c r="AM65" s="21"/>
      <c r="AN65" s="21"/>
      <c r="AO65" s="21"/>
    </row>
    <row r="66" spans="16:41">
      <c r="P66" s="21"/>
      <c r="Q66" s="21"/>
      <c r="R66" s="21"/>
      <c r="S66" s="21"/>
      <c r="T66" s="21"/>
      <c r="U66" s="21"/>
      <c r="V66" s="21"/>
      <c r="W66" s="21"/>
      <c r="X66" s="21"/>
      <c r="Y66" s="21"/>
      <c r="Z66" s="21"/>
      <c r="AA66" s="21"/>
      <c r="AB66" s="21"/>
      <c r="AC66" s="21"/>
      <c r="AD66" s="21"/>
      <c r="AE66" s="21"/>
      <c r="AF66" s="21"/>
      <c r="AG66" s="21"/>
      <c r="AH66" s="21"/>
      <c r="AI66" s="21"/>
      <c r="AJ66" s="21"/>
      <c r="AK66" s="21"/>
      <c r="AL66" s="21"/>
      <c r="AM66" s="21"/>
      <c r="AN66" s="21"/>
      <c r="AO66" s="21"/>
    </row>
    <row r="67" spans="16:41">
      <c r="P67" s="21"/>
      <c r="Q67" s="21"/>
      <c r="R67" s="21"/>
      <c r="S67" s="21"/>
      <c r="T67" s="21"/>
      <c r="U67" s="21"/>
      <c r="V67" s="21"/>
      <c r="W67" s="21"/>
      <c r="X67" s="21"/>
      <c r="Y67" s="21"/>
      <c r="Z67" s="21"/>
      <c r="AA67" s="21"/>
      <c r="AB67" s="21"/>
      <c r="AC67" s="21"/>
      <c r="AD67" s="21"/>
      <c r="AE67" s="21"/>
      <c r="AF67" s="21"/>
      <c r="AG67" s="21"/>
      <c r="AH67" s="21"/>
      <c r="AI67" s="21"/>
      <c r="AJ67" s="21"/>
      <c r="AK67" s="21"/>
      <c r="AL67" s="21"/>
      <c r="AM67" s="21"/>
      <c r="AN67" s="21"/>
      <c r="AO67" s="21"/>
    </row>
    <row r="68" spans="16:41">
      <c r="P68" s="21"/>
      <c r="Q68" s="21"/>
      <c r="R68" s="21"/>
      <c r="S68" s="21"/>
      <c r="T68" s="21"/>
      <c r="U68" s="21"/>
      <c r="V68" s="21"/>
      <c r="W68" s="21"/>
      <c r="X68" s="21"/>
      <c r="Y68" s="21"/>
      <c r="Z68" s="21"/>
      <c r="AA68" s="21"/>
      <c r="AB68" s="21"/>
      <c r="AC68" s="21"/>
      <c r="AD68" s="21"/>
      <c r="AE68" s="21"/>
      <c r="AF68" s="21"/>
      <c r="AG68" s="21"/>
      <c r="AH68" s="21"/>
      <c r="AI68" s="21"/>
      <c r="AJ68" s="21"/>
      <c r="AK68" s="21"/>
      <c r="AL68" s="21"/>
      <c r="AM68" s="21"/>
      <c r="AN68" s="21"/>
      <c r="AO68" s="21"/>
    </row>
    <row r="69" spans="16:41">
      <c r="P69" s="21"/>
      <c r="Q69" s="21"/>
      <c r="R69" s="21"/>
      <c r="S69" s="21"/>
      <c r="T69" s="21"/>
      <c r="U69" s="21"/>
      <c r="V69" s="21"/>
      <c r="W69" s="21"/>
      <c r="X69" s="21"/>
      <c r="Y69" s="21"/>
      <c r="Z69" s="21"/>
      <c r="AA69" s="21"/>
      <c r="AB69" s="21"/>
      <c r="AC69" s="21"/>
      <c r="AD69" s="21"/>
      <c r="AE69" s="21"/>
      <c r="AF69" s="21"/>
      <c r="AG69" s="21"/>
      <c r="AH69" s="21"/>
      <c r="AI69" s="21"/>
      <c r="AJ69" s="21"/>
      <c r="AK69" s="21"/>
      <c r="AL69" s="21"/>
      <c r="AM69" s="21"/>
      <c r="AN69" s="21"/>
      <c r="AO69" s="21"/>
    </row>
    <row r="70" spans="16:41">
      <c r="P70" s="21"/>
      <c r="Q70" s="21"/>
      <c r="R70" s="21"/>
      <c r="S70" s="21"/>
      <c r="T70" s="21"/>
      <c r="U70" s="21"/>
      <c r="V70" s="21"/>
      <c r="W70" s="21"/>
      <c r="X70" s="21"/>
      <c r="Y70" s="21"/>
      <c r="Z70" s="21"/>
      <c r="AA70" s="21"/>
      <c r="AB70" s="21"/>
      <c r="AC70" s="21"/>
      <c r="AD70" s="21"/>
      <c r="AE70" s="21"/>
      <c r="AF70" s="21"/>
      <c r="AG70" s="21"/>
      <c r="AH70" s="21"/>
      <c r="AI70" s="21"/>
      <c r="AJ70" s="21"/>
      <c r="AK70" s="21"/>
      <c r="AL70" s="21"/>
      <c r="AM70" s="21"/>
      <c r="AN70" s="21"/>
      <c r="AO70" s="21"/>
    </row>
    <row r="71" spans="16:41">
      <c r="P71" s="21"/>
      <c r="Q71" s="21"/>
      <c r="R71" s="21"/>
      <c r="S71" s="21"/>
      <c r="T71" s="21"/>
      <c r="U71" s="21"/>
      <c r="V71" s="21"/>
      <c r="W71" s="21"/>
      <c r="X71" s="21"/>
      <c r="Y71" s="21"/>
      <c r="Z71" s="21"/>
      <c r="AA71" s="21"/>
      <c r="AB71" s="21"/>
      <c r="AC71" s="21"/>
      <c r="AD71" s="21"/>
      <c r="AE71" s="21"/>
      <c r="AF71" s="21"/>
      <c r="AG71" s="21"/>
      <c r="AH71" s="21"/>
      <c r="AI71" s="21"/>
      <c r="AJ71" s="21"/>
      <c r="AK71" s="21"/>
      <c r="AL71" s="21"/>
      <c r="AM71" s="21"/>
      <c r="AN71" s="21"/>
      <c r="AO71" s="21"/>
    </row>
    <row r="72" spans="16:41">
      <c r="P72" s="21"/>
      <c r="Q72" s="21"/>
      <c r="R72" s="21"/>
      <c r="S72" s="21"/>
      <c r="T72" s="21"/>
      <c r="U72" s="21"/>
      <c r="V72" s="21"/>
      <c r="W72" s="21"/>
      <c r="X72" s="21"/>
      <c r="Y72" s="21"/>
      <c r="Z72" s="21"/>
      <c r="AA72" s="21"/>
      <c r="AB72" s="21"/>
      <c r="AC72" s="21"/>
      <c r="AD72" s="21"/>
      <c r="AE72" s="21"/>
      <c r="AF72" s="21"/>
      <c r="AG72" s="21"/>
      <c r="AH72" s="21"/>
      <c r="AI72" s="21"/>
      <c r="AJ72" s="21"/>
      <c r="AK72" s="21"/>
      <c r="AL72" s="21"/>
      <c r="AM72" s="21"/>
      <c r="AN72" s="21"/>
      <c r="AO72" s="21"/>
    </row>
    <row r="73" spans="16:41">
      <c r="P73" s="21"/>
      <c r="Q73" s="21"/>
      <c r="R73" s="21"/>
      <c r="S73" s="21"/>
      <c r="T73" s="21"/>
      <c r="U73" s="21"/>
      <c r="V73" s="21"/>
      <c r="W73" s="21"/>
      <c r="X73" s="21"/>
      <c r="Y73" s="21"/>
      <c r="Z73" s="21"/>
      <c r="AA73" s="21"/>
      <c r="AB73" s="21"/>
      <c r="AC73" s="21"/>
      <c r="AD73" s="21"/>
      <c r="AE73" s="21"/>
      <c r="AF73" s="21"/>
      <c r="AG73" s="21"/>
      <c r="AH73" s="21"/>
      <c r="AI73" s="21"/>
      <c r="AJ73" s="21"/>
      <c r="AK73" s="21"/>
      <c r="AL73" s="21"/>
      <c r="AM73" s="21"/>
      <c r="AN73" s="21"/>
      <c r="AO73" s="21"/>
    </row>
    <row r="74" spans="16:41">
      <c r="P74" s="21"/>
      <c r="Q74" s="21"/>
      <c r="R74" s="21"/>
      <c r="S74" s="21"/>
      <c r="T74" s="21"/>
      <c r="U74" s="21"/>
      <c r="V74" s="21"/>
      <c r="W74" s="21"/>
      <c r="X74" s="21"/>
      <c r="Y74" s="21"/>
      <c r="Z74" s="21"/>
      <c r="AA74" s="21"/>
      <c r="AB74" s="21"/>
      <c r="AC74" s="21"/>
      <c r="AD74" s="21"/>
      <c r="AE74" s="21"/>
      <c r="AF74" s="21"/>
      <c r="AG74" s="21"/>
      <c r="AH74" s="21"/>
      <c r="AI74" s="21"/>
      <c r="AJ74" s="21"/>
      <c r="AK74" s="21"/>
      <c r="AL74" s="21"/>
      <c r="AM74" s="21"/>
      <c r="AN74" s="21"/>
      <c r="AO74" s="21"/>
    </row>
    <row r="75" spans="16:41">
      <c r="P75" s="21"/>
      <c r="Q75" s="21"/>
      <c r="R75" s="21"/>
      <c r="S75" s="21"/>
      <c r="T75" s="21"/>
      <c r="U75" s="21"/>
      <c r="V75" s="21"/>
      <c r="W75" s="21"/>
      <c r="X75" s="21"/>
      <c r="Y75" s="21"/>
      <c r="Z75" s="21"/>
      <c r="AA75" s="21"/>
      <c r="AB75" s="21"/>
      <c r="AC75" s="21"/>
      <c r="AD75" s="21"/>
      <c r="AE75" s="21"/>
      <c r="AF75" s="21"/>
      <c r="AG75" s="21"/>
      <c r="AH75" s="21"/>
      <c r="AI75" s="21"/>
      <c r="AJ75" s="21"/>
      <c r="AK75" s="21"/>
      <c r="AL75" s="21"/>
      <c r="AM75" s="21"/>
      <c r="AN75" s="21"/>
      <c r="AO75" s="21"/>
    </row>
    <row r="76" spans="16:41">
      <c r="P76" s="21"/>
      <c r="Q76" s="21"/>
      <c r="R76" s="21"/>
      <c r="S76" s="21"/>
      <c r="T76" s="21"/>
      <c r="U76" s="21"/>
      <c r="V76" s="21"/>
      <c r="W76" s="21"/>
      <c r="X76" s="21"/>
      <c r="Y76" s="21"/>
      <c r="Z76" s="21"/>
      <c r="AA76" s="21"/>
      <c r="AB76" s="21"/>
      <c r="AC76" s="21"/>
      <c r="AD76" s="21"/>
      <c r="AE76" s="21"/>
      <c r="AF76" s="21"/>
      <c r="AG76" s="21"/>
      <c r="AH76" s="21"/>
      <c r="AI76" s="21"/>
      <c r="AJ76" s="21"/>
      <c r="AK76" s="21"/>
      <c r="AL76" s="21"/>
      <c r="AM76" s="21"/>
      <c r="AN76" s="21"/>
      <c r="AO76" s="21"/>
    </row>
    <row r="77" spans="16:41">
      <c r="P77" s="21"/>
      <c r="Q77" s="21"/>
      <c r="R77" s="21"/>
      <c r="S77" s="21"/>
      <c r="T77" s="21"/>
      <c r="U77" s="21"/>
      <c r="V77" s="21"/>
      <c r="W77" s="21"/>
      <c r="X77" s="21"/>
      <c r="Y77" s="21"/>
      <c r="Z77" s="21"/>
      <c r="AA77" s="21"/>
      <c r="AB77" s="21"/>
      <c r="AC77" s="21"/>
      <c r="AD77" s="21"/>
      <c r="AE77" s="21"/>
      <c r="AF77" s="21"/>
      <c r="AG77" s="21"/>
      <c r="AH77" s="21"/>
      <c r="AI77" s="21"/>
      <c r="AJ77" s="21"/>
      <c r="AK77" s="21"/>
      <c r="AL77" s="21"/>
      <c r="AM77" s="21"/>
      <c r="AN77" s="21"/>
      <c r="AO77" s="21"/>
    </row>
    <row r="78" spans="16:41">
      <c r="P78" s="21"/>
      <c r="Q78" s="21"/>
      <c r="R78" s="21"/>
      <c r="S78" s="21"/>
      <c r="T78" s="21"/>
      <c r="U78" s="21"/>
      <c r="V78" s="21"/>
      <c r="W78" s="21"/>
      <c r="X78" s="21"/>
      <c r="Y78" s="21"/>
      <c r="Z78" s="21"/>
      <c r="AA78" s="21"/>
      <c r="AB78" s="21"/>
      <c r="AC78" s="21"/>
      <c r="AD78" s="21"/>
      <c r="AE78" s="21"/>
      <c r="AF78" s="21"/>
      <c r="AG78" s="21"/>
      <c r="AH78" s="21"/>
      <c r="AI78" s="21"/>
      <c r="AJ78" s="21"/>
      <c r="AK78" s="21"/>
      <c r="AL78" s="21"/>
      <c r="AM78" s="21"/>
      <c r="AN78" s="21"/>
      <c r="AO78" s="21"/>
    </row>
    <row r="79" spans="16:41">
      <c r="P79" s="21"/>
      <c r="Q79" s="21"/>
      <c r="R79" s="21"/>
      <c r="S79" s="21"/>
      <c r="T79" s="21"/>
      <c r="U79" s="21"/>
      <c r="V79" s="21"/>
      <c r="W79" s="21"/>
      <c r="X79" s="21"/>
      <c r="Y79" s="21"/>
      <c r="Z79" s="21"/>
      <c r="AA79" s="21"/>
      <c r="AB79" s="21"/>
      <c r="AC79" s="21"/>
      <c r="AD79" s="21"/>
      <c r="AE79" s="21"/>
      <c r="AF79" s="21"/>
      <c r="AG79" s="21"/>
      <c r="AH79" s="21"/>
      <c r="AI79" s="21"/>
      <c r="AJ79" s="21"/>
      <c r="AK79" s="21"/>
      <c r="AL79" s="21"/>
      <c r="AM79" s="21"/>
      <c r="AN79" s="21"/>
      <c r="AO79" s="21"/>
    </row>
    <row r="80" spans="16:41">
      <c r="P80" s="21"/>
      <c r="Q80" s="21"/>
      <c r="R80" s="21"/>
      <c r="S80" s="21"/>
      <c r="T80" s="21"/>
      <c r="U80" s="21"/>
      <c r="V80" s="21"/>
      <c r="W80" s="21"/>
      <c r="X80" s="21"/>
      <c r="Y80" s="21"/>
      <c r="Z80" s="21"/>
      <c r="AA80" s="21"/>
      <c r="AB80" s="21"/>
      <c r="AC80" s="21"/>
      <c r="AD80" s="21"/>
      <c r="AE80" s="21"/>
      <c r="AF80" s="21"/>
      <c r="AG80" s="21"/>
      <c r="AH80" s="21"/>
      <c r="AI80" s="21"/>
      <c r="AJ80" s="21"/>
      <c r="AK80" s="21"/>
      <c r="AL80" s="21"/>
      <c r="AM80" s="21"/>
      <c r="AN80" s="21"/>
      <c r="AO80" s="21"/>
    </row>
    <row r="81" spans="16:41">
      <c r="P81" s="21"/>
      <c r="Q81" s="21"/>
      <c r="R81" s="21"/>
      <c r="S81" s="21"/>
      <c r="T81" s="21"/>
      <c r="U81" s="21"/>
      <c r="V81" s="21"/>
      <c r="W81" s="21"/>
      <c r="X81" s="21"/>
      <c r="Y81" s="21"/>
      <c r="Z81" s="21"/>
      <c r="AA81" s="21"/>
      <c r="AB81" s="21"/>
      <c r="AC81" s="21"/>
      <c r="AD81" s="21"/>
      <c r="AE81" s="21"/>
      <c r="AF81" s="21"/>
      <c r="AG81" s="21"/>
      <c r="AH81" s="21"/>
      <c r="AI81" s="21"/>
      <c r="AJ81" s="21"/>
      <c r="AK81" s="21"/>
      <c r="AL81" s="21"/>
      <c r="AM81" s="21"/>
      <c r="AN81" s="21"/>
      <c r="AO81" s="21"/>
    </row>
    <row r="82" spans="16:41">
      <c r="P82" s="21"/>
      <c r="Q82" s="21"/>
      <c r="R82" s="21"/>
      <c r="S82" s="21"/>
      <c r="T82" s="21"/>
      <c r="U82" s="21"/>
      <c r="V82" s="21"/>
      <c r="W82" s="21"/>
      <c r="X82" s="21"/>
      <c r="Y82" s="21"/>
      <c r="Z82" s="21"/>
      <c r="AA82" s="21"/>
      <c r="AB82" s="21"/>
      <c r="AC82" s="21"/>
      <c r="AD82" s="21"/>
      <c r="AE82" s="21"/>
      <c r="AF82" s="21"/>
      <c r="AG82" s="21"/>
      <c r="AH82" s="21"/>
      <c r="AI82" s="21"/>
      <c r="AJ82" s="21"/>
      <c r="AK82" s="21"/>
      <c r="AL82" s="21"/>
      <c r="AM82" s="21"/>
      <c r="AN82" s="21"/>
      <c r="AO82" s="21"/>
    </row>
    <row r="83" spans="16:41">
      <c r="P83" s="21"/>
      <c r="Q83" s="21"/>
      <c r="R83" s="21"/>
      <c r="S83" s="21"/>
      <c r="T83" s="21"/>
      <c r="U83" s="21"/>
      <c r="V83" s="21"/>
      <c r="W83" s="21"/>
      <c r="X83" s="21"/>
      <c r="Y83" s="21"/>
      <c r="Z83" s="21"/>
      <c r="AA83" s="21"/>
      <c r="AB83" s="21"/>
      <c r="AC83" s="21"/>
      <c r="AD83" s="21"/>
      <c r="AE83" s="21"/>
      <c r="AF83" s="21"/>
      <c r="AG83" s="21"/>
      <c r="AH83" s="21"/>
      <c r="AI83" s="21"/>
      <c r="AJ83" s="21"/>
      <c r="AK83" s="21"/>
      <c r="AL83" s="21"/>
      <c r="AM83" s="21"/>
      <c r="AN83" s="21"/>
      <c r="AO83" s="21"/>
    </row>
    <row r="84" spans="16:41">
      <c r="P84" s="21"/>
      <c r="Q84" s="21"/>
      <c r="R84" s="21"/>
      <c r="S84" s="21"/>
      <c r="T84" s="21"/>
      <c r="U84" s="21"/>
      <c r="V84" s="21"/>
      <c r="W84" s="21"/>
      <c r="X84" s="21"/>
      <c r="Y84" s="21"/>
      <c r="Z84" s="21"/>
      <c r="AA84" s="21"/>
      <c r="AB84" s="21"/>
      <c r="AC84" s="21"/>
      <c r="AD84" s="21"/>
      <c r="AE84" s="21"/>
      <c r="AF84" s="21"/>
      <c r="AG84" s="21"/>
      <c r="AH84" s="21"/>
      <c r="AI84" s="21"/>
      <c r="AJ84" s="21"/>
      <c r="AK84" s="21"/>
      <c r="AL84" s="21"/>
      <c r="AM84" s="21"/>
      <c r="AN84" s="21"/>
      <c r="AO84" s="21"/>
    </row>
    <row r="85" spans="16:41">
      <c r="P85" s="21"/>
      <c r="Q85" s="21"/>
      <c r="R85" s="21"/>
      <c r="S85" s="21"/>
      <c r="T85" s="21"/>
      <c r="U85" s="21"/>
      <c r="V85" s="21"/>
      <c r="W85" s="21"/>
      <c r="X85" s="21"/>
      <c r="Y85" s="21"/>
      <c r="Z85" s="21"/>
      <c r="AA85" s="21"/>
      <c r="AB85" s="21"/>
      <c r="AC85" s="21"/>
      <c r="AD85" s="21"/>
      <c r="AE85" s="21"/>
      <c r="AF85" s="21"/>
      <c r="AG85" s="21"/>
      <c r="AH85" s="21"/>
      <c r="AI85" s="21"/>
      <c r="AJ85" s="21"/>
      <c r="AK85" s="21"/>
      <c r="AL85" s="21"/>
      <c r="AM85" s="21"/>
      <c r="AN85" s="21"/>
      <c r="AO85" s="21"/>
    </row>
    <row r="86" spans="16:41">
      <c r="P86" s="21"/>
      <c r="Q86" s="21"/>
      <c r="R86" s="21"/>
      <c r="S86" s="21"/>
      <c r="T86" s="21"/>
      <c r="U86" s="21"/>
      <c r="V86" s="21"/>
      <c r="W86" s="21"/>
      <c r="X86" s="21"/>
      <c r="Y86" s="21"/>
      <c r="Z86" s="21"/>
      <c r="AA86" s="21"/>
      <c r="AB86" s="21"/>
      <c r="AC86" s="21"/>
      <c r="AD86" s="21"/>
      <c r="AE86" s="21"/>
      <c r="AF86" s="21"/>
      <c r="AG86" s="21"/>
      <c r="AH86" s="21"/>
      <c r="AI86" s="21"/>
      <c r="AJ86" s="21"/>
      <c r="AK86" s="21"/>
      <c r="AL86" s="21"/>
      <c r="AM86" s="21"/>
      <c r="AN86" s="21"/>
      <c r="AO86" s="21"/>
    </row>
    <row r="87" spans="16:41">
      <c r="P87" s="21"/>
      <c r="Q87" s="21"/>
      <c r="R87" s="21"/>
      <c r="S87" s="21"/>
      <c r="T87" s="21"/>
      <c r="U87" s="21"/>
      <c r="V87" s="21"/>
      <c r="W87" s="21"/>
      <c r="X87" s="21"/>
      <c r="Y87" s="21"/>
      <c r="Z87" s="21"/>
      <c r="AA87" s="21"/>
      <c r="AB87" s="21"/>
      <c r="AC87" s="21"/>
      <c r="AD87" s="21"/>
      <c r="AE87" s="21"/>
      <c r="AF87" s="21"/>
      <c r="AG87" s="21"/>
      <c r="AH87" s="21"/>
      <c r="AI87" s="21"/>
      <c r="AJ87" s="21"/>
      <c r="AK87" s="21"/>
      <c r="AL87" s="21"/>
      <c r="AM87" s="21"/>
      <c r="AN87" s="21"/>
      <c r="AO87" s="21"/>
    </row>
    <row r="88" spans="16:41">
      <c r="P88" s="21"/>
      <c r="Q88" s="21"/>
      <c r="R88" s="21"/>
      <c r="S88" s="21"/>
      <c r="T88" s="21"/>
      <c r="U88" s="21"/>
      <c r="V88" s="21"/>
      <c r="W88" s="21"/>
      <c r="X88" s="21"/>
      <c r="Y88" s="21"/>
      <c r="Z88" s="21"/>
      <c r="AA88" s="21"/>
      <c r="AB88" s="21"/>
      <c r="AC88" s="21"/>
      <c r="AD88" s="21"/>
      <c r="AE88" s="21"/>
      <c r="AF88" s="21"/>
      <c r="AG88" s="21"/>
      <c r="AH88" s="21"/>
      <c r="AI88" s="21"/>
      <c r="AJ88" s="21"/>
      <c r="AK88" s="21"/>
      <c r="AL88" s="21"/>
      <c r="AM88" s="21"/>
      <c r="AN88" s="21"/>
      <c r="AO88" s="21"/>
    </row>
    <row r="89" spans="16:41">
      <c r="P89" s="21"/>
      <c r="Q89" s="21"/>
      <c r="R89" s="21"/>
      <c r="S89" s="21"/>
      <c r="T89" s="21"/>
      <c r="U89" s="21"/>
      <c r="V89" s="21"/>
      <c r="W89" s="21"/>
      <c r="X89" s="21"/>
      <c r="Y89" s="21"/>
      <c r="Z89" s="21"/>
      <c r="AA89" s="21"/>
      <c r="AB89" s="21"/>
      <c r="AC89" s="21"/>
      <c r="AD89" s="21"/>
      <c r="AE89" s="21"/>
      <c r="AF89" s="21"/>
      <c r="AG89" s="21"/>
      <c r="AH89" s="21"/>
      <c r="AI89" s="21"/>
      <c r="AJ89" s="21"/>
      <c r="AK89" s="21"/>
      <c r="AL89" s="21"/>
      <c r="AM89" s="21"/>
      <c r="AN89" s="21"/>
      <c r="AO89" s="21"/>
    </row>
    <row r="90" spans="16:41">
      <c r="P90" s="21"/>
      <c r="Q90" s="21"/>
      <c r="R90" s="21"/>
      <c r="S90" s="21"/>
      <c r="T90" s="21"/>
      <c r="U90" s="21"/>
      <c r="V90" s="21"/>
      <c r="W90" s="21"/>
      <c r="X90" s="21"/>
      <c r="Y90" s="21"/>
      <c r="Z90" s="21"/>
      <c r="AA90" s="21"/>
      <c r="AB90" s="21"/>
      <c r="AC90" s="21"/>
      <c r="AD90" s="21"/>
      <c r="AE90" s="21"/>
      <c r="AF90" s="21"/>
      <c r="AG90" s="21"/>
      <c r="AH90" s="21"/>
      <c r="AI90" s="21"/>
      <c r="AJ90" s="21"/>
      <c r="AK90" s="21"/>
      <c r="AL90" s="21"/>
      <c r="AM90" s="21"/>
      <c r="AN90" s="21"/>
      <c r="AO90" s="21"/>
    </row>
    <row r="91" spans="16:41">
      <c r="P91" s="21"/>
      <c r="Q91" s="21"/>
      <c r="R91" s="21"/>
      <c r="S91" s="21"/>
      <c r="T91" s="21"/>
      <c r="U91" s="21"/>
      <c r="V91" s="21"/>
      <c r="W91" s="21"/>
      <c r="X91" s="21"/>
      <c r="Y91" s="21"/>
      <c r="Z91" s="21"/>
      <c r="AA91" s="21"/>
      <c r="AB91" s="21"/>
      <c r="AC91" s="21"/>
      <c r="AD91" s="21"/>
      <c r="AE91" s="21"/>
      <c r="AF91" s="21"/>
      <c r="AG91" s="21"/>
      <c r="AH91" s="21"/>
      <c r="AI91" s="21"/>
      <c r="AJ91" s="21"/>
      <c r="AK91" s="21"/>
      <c r="AL91" s="21"/>
      <c r="AM91" s="21"/>
      <c r="AN91" s="21"/>
      <c r="AO91" s="21"/>
    </row>
    <row r="92" spans="16:41">
      <c r="P92" s="21"/>
      <c r="Q92" s="21"/>
      <c r="R92" s="21"/>
      <c r="S92" s="21"/>
      <c r="T92" s="21"/>
      <c r="U92" s="21"/>
      <c r="V92" s="21"/>
      <c r="W92" s="21"/>
      <c r="X92" s="21"/>
      <c r="Y92" s="21"/>
      <c r="Z92" s="21"/>
      <c r="AA92" s="21"/>
      <c r="AB92" s="21"/>
      <c r="AC92" s="21"/>
      <c r="AD92" s="21"/>
      <c r="AE92" s="21"/>
      <c r="AF92" s="21"/>
      <c r="AG92" s="21"/>
      <c r="AH92" s="21"/>
      <c r="AI92" s="21"/>
      <c r="AJ92" s="21"/>
      <c r="AK92" s="21"/>
      <c r="AL92" s="21"/>
      <c r="AM92" s="21"/>
      <c r="AN92" s="21"/>
      <c r="AO92" s="21"/>
    </row>
    <row r="93" spans="16:41">
      <c r="P93" s="21"/>
      <c r="Q93" s="21"/>
      <c r="R93" s="21"/>
      <c r="S93" s="21"/>
      <c r="T93" s="21"/>
      <c r="U93" s="21"/>
      <c r="V93" s="21"/>
      <c r="W93" s="21"/>
      <c r="X93" s="21"/>
      <c r="Y93" s="21"/>
      <c r="Z93" s="21"/>
      <c r="AA93" s="21"/>
      <c r="AB93" s="21"/>
      <c r="AC93" s="21"/>
      <c r="AD93" s="21"/>
      <c r="AE93" s="21"/>
      <c r="AF93" s="21"/>
      <c r="AG93" s="21"/>
      <c r="AH93" s="21"/>
      <c r="AI93" s="21"/>
      <c r="AJ93" s="21"/>
      <c r="AK93" s="21"/>
      <c r="AL93" s="21"/>
      <c r="AM93" s="21"/>
      <c r="AN93" s="21"/>
      <c r="AO93" s="21"/>
    </row>
    <row r="94" spans="16:41">
      <c r="P94" s="21"/>
      <c r="Q94" s="21"/>
      <c r="R94" s="21"/>
      <c r="S94" s="21"/>
      <c r="T94" s="21"/>
      <c r="U94" s="21"/>
      <c r="V94" s="21"/>
      <c r="W94" s="21"/>
      <c r="X94" s="21"/>
      <c r="Y94" s="21"/>
      <c r="Z94" s="21"/>
      <c r="AA94" s="21"/>
      <c r="AB94" s="21"/>
      <c r="AC94" s="21"/>
      <c r="AD94" s="21"/>
      <c r="AE94" s="21"/>
      <c r="AF94" s="21"/>
      <c r="AG94" s="21"/>
      <c r="AH94" s="21"/>
      <c r="AI94" s="21"/>
      <c r="AJ94" s="21"/>
      <c r="AK94" s="21"/>
      <c r="AL94" s="21"/>
      <c r="AM94" s="21"/>
      <c r="AN94" s="21"/>
      <c r="AO94" s="21"/>
    </row>
    <row r="95" spans="16:41">
      <c r="P95" s="21"/>
      <c r="Q95" s="21"/>
      <c r="R95" s="21"/>
      <c r="S95" s="21"/>
      <c r="T95" s="21"/>
      <c r="U95" s="21"/>
      <c r="V95" s="21"/>
      <c r="W95" s="21"/>
      <c r="X95" s="21"/>
      <c r="Y95" s="21"/>
      <c r="Z95" s="21"/>
      <c r="AA95" s="21"/>
      <c r="AB95" s="21"/>
      <c r="AC95" s="21"/>
      <c r="AD95" s="21"/>
      <c r="AE95" s="21"/>
      <c r="AF95" s="21"/>
      <c r="AG95" s="21"/>
      <c r="AH95" s="21"/>
      <c r="AI95" s="21"/>
      <c r="AJ95" s="21"/>
      <c r="AK95" s="21"/>
      <c r="AL95" s="21"/>
      <c r="AM95" s="21"/>
      <c r="AN95" s="21"/>
      <c r="AO95" s="21"/>
    </row>
    <row r="96" spans="16:41">
      <c r="P96" s="21"/>
      <c r="Q96" s="21"/>
      <c r="R96" s="21"/>
      <c r="S96" s="21"/>
      <c r="T96" s="21"/>
      <c r="U96" s="21"/>
      <c r="V96" s="21"/>
      <c r="W96" s="21"/>
      <c r="X96" s="21"/>
      <c r="Y96" s="21"/>
      <c r="Z96" s="21"/>
      <c r="AA96" s="21"/>
      <c r="AB96" s="21"/>
      <c r="AC96" s="21"/>
      <c r="AD96" s="21"/>
      <c r="AE96" s="21"/>
      <c r="AF96" s="21"/>
      <c r="AG96" s="21"/>
      <c r="AH96" s="21"/>
      <c r="AI96" s="21"/>
      <c r="AJ96" s="21"/>
      <c r="AK96" s="21"/>
      <c r="AL96" s="21"/>
      <c r="AM96" s="21"/>
      <c r="AN96" s="21"/>
      <c r="AO96" s="21"/>
    </row>
    <row r="97" spans="16:41">
      <c r="P97" s="21"/>
      <c r="Q97" s="21"/>
      <c r="R97" s="21"/>
      <c r="S97" s="21"/>
      <c r="T97" s="21"/>
      <c r="U97" s="21"/>
      <c r="V97" s="21"/>
      <c r="W97" s="21"/>
      <c r="X97" s="21"/>
      <c r="Y97" s="21"/>
      <c r="Z97" s="21"/>
      <c r="AA97" s="21"/>
      <c r="AB97" s="21"/>
      <c r="AC97" s="21"/>
      <c r="AD97" s="21"/>
      <c r="AE97" s="21"/>
      <c r="AF97" s="21"/>
      <c r="AG97" s="21"/>
      <c r="AH97" s="21"/>
      <c r="AI97" s="21"/>
      <c r="AJ97" s="21"/>
      <c r="AK97" s="21"/>
      <c r="AL97" s="21"/>
      <c r="AM97" s="21"/>
      <c r="AN97" s="21"/>
      <c r="AO97" s="21"/>
    </row>
    <row r="98" spans="16:41">
      <c r="P98" s="21"/>
      <c r="Q98" s="21"/>
      <c r="R98" s="21"/>
      <c r="S98" s="21"/>
      <c r="T98" s="21"/>
      <c r="U98" s="21"/>
      <c r="V98" s="21"/>
      <c r="W98" s="21"/>
      <c r="X98" s="21"/>
      <c r="Y98" s="21"/>
      <c r="Z98" s="21"/>
      <c r="AA98" s="21"/>
      <c r="AB98" s="21"/>
      <c r="AC98" s="21"/>
      <c r="AD98" s="21"/>
      <c r="AE98" s="21"/>
      <c r="AF98" s="21"/>
      <c r="AG98" s="21"/>
      <c r="AH98" s="21"/>
      <c r="AI98" s="21"/>
      <c r="AJ98" s="21"/>
      <c r="AK98" s="21"/>
      <c r="AL98" s="21"/>
      <c r="AM98" s="21"/>
      <c r="AN98" s="21"/>
      <c r="AO98" s="21"/>
    </row>
    <row r="99" spans="16:41">
      <c r="P99" s="21"/>
      <c r="Q99" s="21"/>
      <c r="R99" s="21"/>
      <c r="S99" s="21"/>
      <c r="T99" s="21"/>
      <c r="U99" s="21"/>
      <c r="V99" s="21"/>
      <c r="W99" s="21"/>
      <c r="X99" s="21"/>
      <c r="Y99" s="21"/>
      <c r="Z99" s="21"/>
      <c r="AA99" s="21"/>
      <c r="AB99" s="21"/>
      <c r="AC99" s="21"/>
      <c r="AD99" s="21"/>
      <c r="AE99" s="21"/>
      <c r="AF99" s="21"/>
      <c r="AG99" s="21"/>
      <c r="AH99" s="21"/>
      <c r="AI99" s="21"/>
      <c r="AJ99" s="21"/>
      <c r="AK99" s="21"/>
      <c r="AL99" s="21"/>
      <c r="AM99" s="21"/>
      <c r="AN99" s="21"/>
      <c r="AO99" s="21"/>
    </row>
    <row r="100" spans="16:41">
      <c r="P100" s="21"/>
      <c r="Q100" s="21"/>
      <c r="R100" s="21"/>
      <c r="S100" s="21"/>
      <c r="T100" s="21"/>
      <c r="U100" s="21"/>
      <c r="V100" s="21"/>
      <c r="W100" s="21"/>
      <c r="X100" s="21"/>
      <c r="Y100" s="21"/>
      <c r="Z100" s="21"/>
      <c r="AA100" s="21"/>
      <c r="AB100" s="21"/>
      <c r="AC100" s="21"/>
      <c r="AD100" s="21"/>
      <c r="AE100" s="21"/>
      <c r="AF100" s="21"/>
      <c r="AG100" s="21"/>
      <c r="AH100" s="21"/>
      <c r="AI100" s="21"/>
      <c r="AJ100" s="21"/>
      <c r="AK100" s="21"/>
      <c r="AL100" s="21"/>
      <c r="AM100" s="21"/>
      <c r="AN100" s="21"/>
      <c r="AO100" s="21"/>
    </row>
    <row r="101" spans="16:41">
      <c r="P101" s="21"/>
      <c r="Q101" s="21"/>
      <c r="R101" s="21"/>
      <c r="S101" s="21"/>
      <c r="T101" s="21"/>
      <c r="U101" s="21"/>
      <c r="V101" s="21"/>
      <c r="W101" s="21"/>
      <c r="X101" s="21"/>
      <c r="Y101" s="21"/>
      <c r="Z101" s="21"/>
      <c r="AA101" s="21"/>
      <c r="AB101" s="21"/>
      <c r="AC101" s="21"/>
      <c r="AD101" s="21"/>
      <c r="AE101" s="21"/>
      <c r="AF101" s="21"/>
      <c r="AG101" s="21"/>
      <c r="AH101" s="21"/>
      <c r="AI101" s="21"/>
      <c r="AJ101" s="21"/>
      <c r="AK101" s="21"/>
      <c r="AL101" s="21"/>
      <c r="AM101" s="21"/>
      <c r="AN101" s="21"/>
      <c r="AO101" s="21"/>
    </row>
    <row r="102" spans="16:41">
      <c r="P102" s="21"/>
      <c r="Q102" s="21"/>
      <c r="R102" s="21"/>
      <c r="S102" s="21"/>
      <c r="T102" s="21"/>
      <c r="U102" s="21"/>
      <c r="V102" s="21"/>
      <c r="W102" s="21"/>
      <c r="X102" s="21"/>
      <c r="Y102" s="21"/>
      <c r="Z102" s="21"/>
      <c r="AA102" s="21"/>
      <c r="AB102" s="21"/>
      <c r="AC102" s="21"/>
      <c r="AD102" s="21"/>
      <c r="AE102" s="21"/>
      <c r="AF102" s="21"/>
      <c r="AG102" s="21"/>
      <c r="AH102" s="21"/>
      <c r="AI102" s="21"/>
      <c r="AJ102" s="21"/>
      <c r="AK102" s="21"/>
      <c r="AL102" s="21"/>
      <c r="AM102" s="21"/>
      <c r="AN102" s="21"/>
      <c r="AO102" s="21"/>
    </row>
    <row r="103" spans="16:41">
      <c r="P103" s="21"/>
      <c r="Q103" s="21"/>
      <c r="R103" s="21"/>
      <c r="S103" s="21"/>
      <c r="T103" s="21"/>
      <c r="U103" s="21"/>
      <c r="V103" s="21"/>
      <c r="W103" s="21"/>
      <c r="X103" s="21"/>
      <c r="Y103" s="21"/>
      <c r="Z103" s="21"/>
      <c r="AA103" s="21"/>
      <c r="AB103" s="21"/>
      <c r="AC103" s="21"/>
      <c r="AD103" s="21"/>
      <c r="AE103" s="21"/>
      <c r="AF103" s="21"/>
      <c r="AG103" s="21"/>
      <c r="AH103" s="21"/>
      <c r="AI103" s="21"/>
      <c r="AJ103" s="21"/>
      <c r="AK103" s="21"/>
      <c r="AL103" s="21"/>
      <c r="AM103" s="21"/>
      <c r="AN103" s="21"/>
      <c r="AO103" s="21"/>
    </row>
    <row r="104" spans="16:41">
      <c r="P104" s="21"/>
      <c r="Q104" s="21"/>
      <c r="R104" s="21"/>
      <c r="S104" s="21"/>
      <c r="T104" s="21"/>
      <c r="U104" s="21"/>
      <c r="V104" s="21"/>
      <c r="W104" s="21"/>
      <c r="X104" s="21"/>
      <c r="Y104" s="21"/>
      <c r="Z104" s="21"/>
      <c r="AA104" s="21"/>
      <c r="AB104" s="21"/>
      <c r="AC104" s="21"/>
      <c r="AD104" s="21"/>
      <c r="AE104" s="21"/>
      <c r="AF104" s="21"/>
      <c r="AG104" s="21"/>
      <c r="AH104" s="21"/>
      <c r="AI104" s="21"/>
      <c r="AJ104" s="21"/>
      <c r="AK104" s="21"/>
      <c r="AL104" s="21"/>
      <c r="AM104" s="21"/>
      <c r="AN104" s="21"/>
      <c r="AO104" s="21"/>
    </row>
    <row r="105" spans="16:41">
      <c r="P105" s="21"/>
      <c r="Q105" s="21"/>
      <c r="R105" s="21"/>
      <c r="S105" s="21"/>
      <c r="T105" s="21"/>
      <c r="U105" s="21"/>
      <c r="V105" s="21"/>
      <c r="W105" s="21"/>
      <c r="X105" s="21"/>
      <c r="Y105" s="21"/>
      <c r="Z105" s="21"/>
      <c r="AA105" s="21"/>
      <c r="AB105" s="21"/>
      <c r="AC105" s="21"/>
      <c r="AD105" s="21"/>
      <c r="AE105" s="21"/>
      <c r="AF105" s="21"/>
      <c r="AG105" s="21"/>
      <c r="AH105" s="21"/>
      <c r="AI105" s="21"/>
      <c r="AJ105" s="21"/>
      <c r="AK105" s="21"/>
      <c r="AL105" s="21"/>
      <c r="AM105" s="21"/>
      <c r="AN105" s="21"/>
      <c r="AO105" s="21"/>
    </row>
    <row r="106" spans="16:41">
      <c r="P106" s="21"/>
      <c r="Q106" s="21"/>
      <c r="R106" s="21"/>
      <c r="S106" s="21"/>
      <c r="T106" s="21"/>
      <c r="U106" s="21"/>
      <c r="V106" s="21"/>
      <c r="W106" s="21"/>
      <c r="X106" s="21"/>
      <c r="Y106" s="21"/>
      <c r="Z106" s="21"/>
      <c r="AA106" s="21"/>
      <c r="AB106" s="21"/>
      <c r="AC106" s="21"/>
      <c r="AD106" s="21"/>
      <c r="AE106" s="21"/>
      <c r="AF106" s="21"/>
      <c r="AG106" s="21"/>
      <c r="AH106" s="21"/>
      <c r="AI106" s="21"/>
      <c r="AJ106" s="21"/>
      <c r="AK106" s="21"/>
      <c r="AL106" s="21"/>
      <c r="AM106" s="21"/>
      <c r="AN106" s="21"/>
      <c r="AO106" s="21"/>
    </row>
    <row r="107" spans="16:41">
      <c r="P107" s="21"/>
      <c r="Q107" s="21"/>
      <c r="R107" s="21"/>
      <c r="S107" s="21"/>
      <c r="T107" s="21"/>
      <c r="U107" s="21"/>
      <c r="V107" s="21"/>
      <c r="W107" s="21"/>
      <c r="X107" s="21"/>
      <c r="Y107" s="21"/>
      <c r="Z107" s="21"/>
      <c r="AA107" s="21"/>
      <c r="AB107" s="21"/>
      <c r="AC107" s="21"/>
      <c r="AD107" s="21"/>
      <c r="AE107" s="21"/>
      <c r="AF107" s="21"/>
      <c r="AG107" s="21"/>
      <c r="AH107" s="21"/>
      <c r="AI107" s="21"/>
      <c r="AJ107" s="21"/>
      <c r="AK107" s="21"/>
      <c r="AL107" s="21"/>
      <c r="AM107" s="21"/>
      <c r="AN107" s="21"/>
      <c r="AO107" s="21"/>
    </row>
    <row r="108" spans="16:41">
      <c r="P108" s="21"/>
      <c r="Q108" s="21"/>
      <c r="R108" s="21"/>
      <c r="S108" s="21"/>
      <c r="T108" s="21"/>
      <c r="U108" s="21"/>
      <c r="V108" s="21"/>
      <c r="W108" s="21"/>
      <c r="X108" s="21"/>
      <c r="Y108" s="21"/>
      <c r="Z108" s="21"/>
      <c r="AA108" s="21"/>
      <c r="AB108" s="21"/>
      <c r="AC108" s="21"/>
      <c r="AD108" s="21"/>
      <c r="AE108" s="21"/>
      <c r="AF108" s="21"/>
      <c r="AG108" s="21"/>
      <c r="AH108" s="21"/>
      <c r="AI108" s="21"/>
      <c r="AJ108" s="21"/>
      <c r="AK108" s="21"/>
      <c r="AL108" s="21"/>
      <c r="AM108" s="21"/>
      <c r="AN108" s="21"/>
      <c r="AO108" s="21"/>
    </row>
    <row r="109" spans="16:41">
      <c r="P109" s="21"/>
      <c r="Q109" s="21"/>
      <c r="R109" s="21"/>
      <c r="S109" s="21"/>
      <c r="T109" s="21"/>
      <c r="U109" s="21"/>
      <c r="V109" s="21"/>
      <c r="W109" s="21"/>
      <c r="X109" s="21"/>
      <c r="Y109" s="21"/>
      <c r="Z109" s="21"/>
      <c r="AA109" s="21"/>
      <c r="AB109" s="21"/>
      <c r="AC109" s="21"/>
      <c r="AD109" s="21"/>
      <c r="AE109" s="21"/>
      <c r="AF109" s="21"/>
      <c r="AG109" s="21"/>
      <c r="AH109" s="21"/>
      <c r="AI109" s="21"/>
      <c r="AJ109" s="21"/>
      <c r="AK109" s="21"/>
      <c r="AL109" s="21"/>
      <c r="AM109" s="21"/>
      <c r="AN109" s="21"/>
      <c r="AO109" s="21"/>
    </row>
    <row r="110" spans="16:41">
      <c r="P110" s="21"/>
      <c r="Q110" s="21"/>
      <c r="R110" s="21"/>
      <c r="S110" s="21"/>
      <c r="T110" s="21"/>
      <c r="U110" s="21"/>
      <c r="V110" s="21"/>
      <c r="W110" s="21"/>
      <c r="X110" s="21"/>
      <c r="Y110" s="21"/>
      <c r="Z110" s="21"/>
      <c r="AA110" s="21"/>
      <c r="AB110" s="21"/>
      <c r="AC110" s="21"/>
      <c r="AD110" s="21"/>
      <c r="AE110" s="21"/>
      <c r="AF110" s="21"/>
      <c r="AG110" s="21"/>
      <c r="AH110" s="21"/>
      <c r="AI110" s="21"/>
      <c r="AJ110" s="21"/>
      <c r="AK110" s="21"/>
      <c r="AL110" s="21"/>
      <c r="AM110" s="21"/>
      <c r="AN110" s="21"/>
      <c r="AO110" s="21"/>
    </row>
    <row r="111" spans="16:41">
      <c r="P111" s="21"/>
      <c r="Q111" s="21"/>
      <c r="R111" s="21"/>
      <c r="S111" s="21"/>
      <c r="T111" s="21"/>
      <c r="U111" s="21"/>
      <c r="V111" s="21"/>
      <c r="W111" s="21"/>
      <c r="X111" s="21"/>
      <c r="Y111" s="21"/>
      <c r="Z111" s="21"/>
      <c r="AA111" s="21"/>
      <c r="AB111" s="21"/>
      <c r="AC111" s="21"/>
      <c r="AD111" s="21"/>
      <c r="AE111" s="21"/>
      <c r="AF111" s="21"/>
      <c r="AG111" s="21"/>
      <c r="AH111" s="21"/>
      <c r="AI111" s="21"/>
      <c r="AJ111" s="21"/>
      <c r="AK111" s="21"/>
      <c r="AL111" s="21"/>
      <c r="AM111" s="21"/>
      <c r="AN111" s="21"/>
      <c r="AO111" s="21"/>
    </row>
    <row r="112" spans="16:41">
      <c r="P112" s="21"/>
      <c r="Q112" s="21"/>
      <c r="R112" s="21"/>
      <c r="S112" s="21"/>
      <c r="T112" s="21"/>
      <c r="U112" s="21"/>
      <c r="V112" s="21"/>
      <c r="W112" s="21"/>
      <c r="X112" s="21"/>
      <c r="Y112" s="21"/>
      <c r="Z112" s="21"/>
      <c r="AA112" s="21"/>
      <c r="AB112" s="21"/>
      <c r="AC112" s="21"/>
      <c r="AD112" s="21"/>
      <c r="AE112" s="21"/>
      <c r="AF112" s="21"/>
      <c r="AG112" s="21"/>
      <c r="AH112" s="21"/>
      <c r="AI112" s="21"/>
      <c r="AJ112" s="21"/>
      <c r="AK112" s="21"/>
      <c r="AL112" s="21"/>
      <c r="AM112" s="21"/>
      <c r="AN112" s="21"/>
      <c r="AO112" s="21"/>
    </row>
    <row r="113" spans="16:41">
      <c r="P113" s="21"/>
      <c r="Q113" s="21"/>
      <c r="R113" s="21"/>
      <c r="S113" s="21"/>
      <c r="T113" s="21"/>
      <c r="U113" s="21"/>
      <c r="V113" s="21"/>
      <c r="W113" s="21"/>
      <c r="X113" s="21"/>
      <c r="Y113" s="21"/>
      <c r="Z113" s="21"/>
      <c r="AA113" s="21"/>
      <c r="AB113" s="21"/>
      <c r="AC113" s="21"/>
      <c r="AD113" s="21"/>
      <c r="AE113" s="21"/>
      <c r="AF113" s="21"/>
      <c r="AG113" s="21"/>
      <c r="AH113" s="21"/>
      <c r="AI113" s="21"/>
      <c r="AJ113" s="21"/>
      <c r="AK113" s="21"/>
      <c r="AL113" s="21"/>
      <c r="AM113" s="21"/>
      <c r="AN113" s="21"/>
      <c r="AO113" s="21"/>
    </row>
    <row r="114" spans="16:41">
      <c r="P114" s="21"/>
      <c r="Q114" s="21"/>
      <c r="R114" s="21"/>
      <c r="S114" s="21"/>
      <c r="T114" s="21"/>
      <c r="U114" s="21"/>
      <c r="V114" s="21"/>
      <c r="W114" s="21"/>
      <c r="X114" s="21"/>
      <c r="Y114" s="21"/>
      <c r="Z114" s="21"/>
      <c r="AA114" s="21"/>
      <c r="AB114" s="21"/>
      <c r="AC114" s="21"/>
      <c r="AD114" s="21"/>
      <c r="AE114" s="21"/>
      <c r="AF114" s="21"/>
      <c r="AG114" s="21"/>
      <c r="AH114" s="21"/>
      <c r="AI114" s="21"/>
      <c r="AJ114" s="21"/>
      <c r="AK114" s="21"/>
      <c r="AL114" s="21"/>
      <c r="AM114" s="21"/>
      <c r="AN114" s="21"/>
      <c r="AO114" s="21"/>
    </row>
    <row r="115" spans="16:41">
      <c r="P115" s="21"/>
      <c r="Q115" s="21"/>
      <c r="R115" s="21"/>
      <c r="S115" s="21"/>
      <c r="T115" s="21"/>
      <c r="U115" s="21"/>
      <c r="V115" s="21"/>
      <c r="W115" s="21"/>
      <c r="X115" s="21"/>
      <c r="Y115" s="21"/>
      <c r="Z115" s="21"/>
      <c r="AA115" s="21"/>
      <c r="AB115" s="21"/>
      <c r="AC115" s="21"/>
      <c r="AD115" s="21"/>
      <c r="AE115" s="21"/>
      <c r="AF115" s="21"/>
      <c r="AG115" s="21"/>
      <c r="AH115" s="21"/>
      <c r="AI115" s="21"/>
      <c r="AJ115" s="21"/>
      <c r="AK115" s="21"/>
      <c r="AL115" s="21"/>
      <c r="AM115" s="21"/>
      <c r="AN115" s="21"/>
      <c r="AO115" s="21"/>
    </row>
    <row r="116" spans="16:41">
      <c r="P116" s="21"/>
      <c r="Q116" s="21"/>
      <c r="R116" s="21"/>
      <c r="S116" s="21"/>
      <c r="T116" s="21"/>
      <c r="U116" s="21"/>
      <c r="V116" s="21"/>
      <c r="W116" s="21"/>
      <c r="X116" s="21"/>
      <c r="Y116" s="21"/>
      <c r="Z116" s="21"/>
      <c r="AA116" s="21"/>
      <c r="AB116" s="21"/>
      <c r="AC116" s="21"/>
      <c r="AD116" s="21"/>
      <c r="AE116" s="21"/>
      <c r="AF116" s="21"/>
      <c r="AG116" s="21"/>
      <c r="AH116" s="21"/>
      <c r="AI116" s="21"/>
      <c r="AJ116" s="21"/>
      <c r="AK116" s="21"/>
      <c r="AL116" s="21"/>
      <c r="AM116" s="21"/>
      <c r="AN116" s="21"/>
      <c r="AO116" s="21"/>
    </row>
    <row r="117" spans="16:41">
      <c r="P117" s="21"/>
      <c r="Q117" s="21"/>
      <c r="R117" s="21"/>
      <c r="S117" s="21"/>
      <c r="T117" s="21"/>
      <c r="U117" s="21"/>
      <c r="V117" s="21"/>
      <c r="W117" s="21"/>
      <c r="X117" s="21"/>
      <c r="Y117" s="21"/>
      <c r="Z117" s="21"/>
      <c r="AA117" s="21"/>
      <c r="AB117" s="21"/>
      <c r="AC117" s="21"/>
      <c r="AD117" s="21"/>
      <c r="AE117" s="21"/>
      <c r="AF117" s="21"/>
      <c r="AG117" s="21"/>
      <c r="AH117" s="21"/>
      <c r="AI117" s="21"/>
      <c r="AJ117" s="21"/>
      <c r="AK117" s="21"/>
      <c r="AL117" s="21"/>
      <c r="AM117" s="21"/>
      <c r="AN117" s="21"/>
      <c r="AO117" s="21"/>
    </row>
    <row r="118" spans="16:41">
      <c r="P118" s="21"/>
      <c r="Q118" s="21"/>
      <c r="R118" s="21"/>
      <c r="S118" s="21"/>
      <c r="T118" s="21"/>
      <c r="U118" s="21"/>
      <c r="V118" s="21"/>
      <c r="W118" s="21"/>
      <c r="X118" s="21"/>
      <c r="Y118" s="21"/>
      <c r="Z118" s="21"/>
      <c r="AA118" s="21"/>
      <c r="AB118" s="21"/>
      <c r="AC118" s="21"/>
      <c r="AD118" s="21"/>
      <c r="AE118" s="21"/>
      <c r="AF118" s="21"/>
      <c r="AG118" s="21"/>
      <c r="AH118" s="21"/>
      <c r="AI118" s="21"/>
      <c r="AJ118" s="21"/>
      <c r="AK118" s="21"/>
      <c r="AL118" s="21"/>
      <c r="AM118" s="21"/>
      <c r="AN118" s="21"/>
      <c r="AO118" s="21"/>
    </row>
    <row r="119" spans="16:41">
      <c r="P119" s="21"/>
      <c r="Q119" s="21"/>
      <c r="R119" s="21"/>
      <c r="S119" s="21"/>
      <c r="T119" s="21"/>
      <c r="U119" s="21"/>
      <c r="V119" s="21"/>
      <c r="W119" s="21"/>
      <c r="X119" s="21"/>
      <c r="Y119" s="21"/>
      <c r="Z119" s="21"/>
      <c r="AA119" s="21"/>
      <c r="AB119" s="21"/>
      <c r="AC119" s="21"/>
      <c r="AD119" s="21"/>
      <c r="AE119" s="21"/>
      <c r="AF119" s="21"/>
      <c r="AG119" s="21"/>
      <c r="AH119" s="21"/>
      <c r="AI119" s="21"/>
      <c r="AJ119" s="21"/>
      <c r="AK119" s="21"/>
      <c r="AL119" s="21"/>
      <c r="AM119" s="21"/>
      <c r="AN119" s="21"/>
      <c r="AO119" s="21"/>
    </row>
    <row r="120" spans="16:41">
      <c r="P120" s="21"/>
      <c r="Q120" s="21"/>
      <c r="R120" s="21"/>
      <c r="S120" s="21"/>
      <c r="T120" s="21"/>
      <c r="U120" s="21"/>
      <c r="V120" s="21"/>
      <c r="W120" s="21"/>
      <c r="X120" s="21"/>
      <c r="Y120" s="21"/>
      <c r="Z120" s="21"/>
      <c r="AA120" s="21"/>
      <c r="AB120" s="21"/>
      <c r="AC120" s="21"/>
      <c r="AD120" s="21"/>
      <c r="AE120" s="21"/>
      <c r="AF120" s="21"/>
      <c r="AG120" s="21"/>
      <c r="AH120" s="21"/>
      <c r="AI120" s="21"/>
      <c r="AJ120" s="21"/>
      <c r="AK120" s="21"/>
      <c r="AL120" s="21"/>
      <c r="AM120" s="21"/>
      <c r="AN120" s="21"/>
      <c r="AO120" s="21"/>
    </row>
    <row r="121" spans="16:41">
      <c r="P121" s="21"/>
      <c r="Q121" s="21"/>
      <c r="R121" s="21"/>
      <c r="S121" s="21"/>
      <c r="T121" s="21"/>
      <c r="U121" s="21"/>
      <c r="V121" s="21"/>
      <c r="W121" s="21"/>
      <c r="X121" s="21"/>
      <c r="Y121" s="21"/>
      <c r="Z121" s="21"/>
      <c r="AA121" s="21"/>
      <c r="AB121" s="21"/>
      <c r="AC121" s="21"/>
      <c r="AD121" s="21"/>
      <c r="AE121" s="21"/>
      <c r="AF121" s="21"/>
      <c r="AG121" s="21"/>
      <c r="AH121" s="21"/>
      <c r="AI121" s="21"/>
      <c r="AJ121" s="21"/>
      <c r="AK121" s="21"/>
      <c r="AL121" s="21"/>
      <c r="AM121" s="21"/>
      <c r="AN121" s="21"/>
      <c r="AO121" s="21"/>
    </row>
    <row r="122" spans="16:41">
      <c r="P122" s="21"/>
      <c r="Q122" s="21"/>
      <c r="R122" s="21"/>
      <c r="S122" s="21"/>
      <c r="T122" s="21"/>
      <c r="U122" s="21"/>
      <c r="V122" s="21"/>
      <c r="W122" s="21"/>
      <c r="X122" s="21"/>
      <c r="Y122" s="21"/>
      <c r="Z122" s="21"/>
      <c r="AA122" s="21"/>
      <c r="AB122" s="21"/>
      <c r="AC122" s="21"/>
      <c r="AD122" s="21"/>
      <c r="AE122" s="21"/>
      <c r="AF122" s="21"/>
      <c r="AG122" s="21"/>
      <c r="AH122" s="21"/>
      <c r="AI122" s="21"/>
      <c r="AJ122" s="21"/>
      <c r="AK122" s="21"/>
      <c r="AL122" s="21"/>
      <c r="AM122" s="21"/>
      <c r="AN122" s="21"/>
      <c r="AO122" s="21"/>
    </row>
    <row r="123" spans="16:41">
      <c r="P123" s="21"/>
      <c r="Q123" s="21"/>
      <c r="R123" s="21"/>
      <c r="S123" s="21"/>
      <c r="T123" s="21"/>
      <c r="U123" s="21"/>
      <c r="V123" s="21"/>
      <c r="W123" s="21"/>
      <c r="X123" s="21"/>
      <c r="Y123" s="21"/>
      <c r="Z123" s="21"/>
      <c r="AA123" s="21"/>
      <c r="AB123" s="21"/>
      <c r="AC123" s="21"/>
      <c r="AD123" s="21"/>
      <c r="AE123" s="21"/>
      <c r="AF123" s="21"/>
      <c r="AG123" s="21"/>
      <c r="AH123" s="21"/>
      <c r="AI123" s="21"/>
      <c r="AJ123" s="21"/>
      <c r="AK123" s="21"/>
      <c r="AL123" s="21"/>
      <c r="AM123" s="21"/>
      <c r="AN123" s="21"/>
      <c r="AO123" s="21"/>
    </row>
    <row r="124" spans="16:41">
      <c r="P124" s="21"/>
      <c r="Q124" s="21"/>
      <c r="R124" s="21"/>
      <c r="S124" s="21"/>
      <c r="T124" s="21"/>
      <c r="U124" s="21"/>
      <c r="V124" s="21"/>
      <c r="W124" s="21"/>
      <c r="X124" s="21"/>
      <c r="Y124" s="21"/>
      <c r="Z124" s="21"/>
      <c r="AA124" s="21"/>
      <c r="AB124" s="21"/>
      <c r="AC124" s="21"/>
      <c r="AD124" s="21"/>
      <c r="AE124" s="21"/>
      <c r="AF124" s="21"/>
      <c r="AG124" s="21"/>
      <c r="AH124" s="21"/>
      <c r="AI124" s="21"/>
      <c r="AJ124" s="21"/>
      <c r="AK124" s="21"/>
      <c r="AL124" s="21"/>
      <c r="AM124" s="21"/>
      <c r="AN124" s="21"/>
      <c r="AO124" s="21"/>
    </row>
    <row r="125" spans="16:41">
      <c r="P125" s="21"/>
      <c r="Q125" s="21"/>
      <c r="R125" s="21"/>
      <c r="S125" s="21"/>
      <c r="T125" s="21"/>
      <c r="U125" s="21"/>
      <c r="V125" s="21"/>
      <c r="W125" s="21"/>
      <c r="X125" s="21"/>
      <c r="Y125" s="21"/>
      <c r="Z125" s="21"/>
      <c r="AA125" s="21"/>
      <c r="AB125" s="21"/>
      <c r="AC125" s="21"/>
      <c r="AD125" s="21"/>
      <c r="AE125" s="21"/>
      <c r="AF125" s="21"/>
      <c r="AG125" s="21"/>
      <c r="AH125" s="21"/>
      <c r="AI125" s="21"/>
      <c r="AJ125" s="21"/>
      <c r="AK125" s="21"/>
      <c r="AL125" s="21"/>
      <c r="AM125" s="21"/>
      <c r="AN125" s="21"/>
      <c r="AO125" s="21"/>
    </row>
    <row r="126" spans="16:41">
      <c r="P126" s="21"/>
      <c r="Q126" s="21"/>
      <c r="R126" s="21"/>
      <c r="S126" s="21"/>
      <c r="T126" s="21"/>
      <c r="U126" s="21"/>
      <c r="V126" s="21"/>
      <c r="W126" s="21"/>
      <c r="X126" s="21"/>
      <c r="Y126" s="21"/>
      <c r="Z126" s="21"/>
      <c r="AA126" s="21"/>
      <c r="AB126" s="21"/>
      <c r="AC126" s="21"/>
      <c r="AD126" s="21"/>
      <c r="AE126" s="21"/>
      <c r="AF126" s="21"/>
      <c r="AG126" s="21"/>
      <c r="AH126" s="21"/>
      <c r="AI126" s="21"/>
      <c r="AJ126" s="21"/>
      <c r="AK126" s="21"/>
      <c r="AL126" s="21"/>
      <c r="AM126" s="21"/>
      <c r="AN126" s="21"/>
      <c r="AO126" s="21"/>
    </row>
    <row r="127" spans="16:41">
      <c r="P127" s="21"/>
      <c r="Q127" s="21"/>
      <c r="R127" s="21"/>
      <c r="S127" s="21"/>
      <c r="T127" s="21"/>
      <c r="U127" s="21"/>
      <c r="V127" s="21"/>
      <c r="W127" s="21"/>
      <c r="X127" s="21"/>
      <c r="Y127" s="21"/>
      <c r="Z127" s="21"/>
      <c r="AA127" s="21"/>
      <c r="AB127" s="21"/>
      <c r="AC127" s="21"/>
      <c r="AD127" s="21"/>
      <c r="AE127" s="21"/>
      <c r="AF127" s="21"/>
      <c r="AG127" s="21"/>
      <c r="AH127" s="21"/>
      <c r="AI127" s="21"/>
      <c r="AJ127" s="21"/>
      <c r="AK127" s="21"/>
      <c r="AL127" s="21"/>
      <c r="AM127" s="21"/>
      <c r="AN127" s="21"/>
      <c r="AO127" s="21"/>
    </row>
    <row r="128" spans="16:41">
      <c r="P128" s="21"/>
      <c r="Q128" s="21"/>
      <c r="R128" s="21"/>
      <c r="S128" s="21"/>
      <c r="T128" s="21"/>
      <c r="U128" s="21"/>
      <c r="V128" s="21"/>
      <c r="W128" s="21"/>
      <c r="X128" s="21"/>
      <c r="Y128" s="21"/>
      <c r="Z128" s="21"/>
      <c r="AA128" s="21"/>
      <c r="AB128" s="21"/>
      <c r="AC128" s="21"/>
      <c r="AD128" s="21"/>
      <c r="AE128" s="21"/>
      <c r="AF128" s="21"/>
      <c r="AG128" s="21"/>
      <c r="AH128" s="21"/>
      <c r="AI128" s="21"/>
      <c r="AJ128" s="21"/>
      <c r="AK128" s="21"/>
      <c r="AL128" s="21"/>
      <c r="AM128" s="21"/>
      <c r="AN128" s="21"/>
      <c r="AO128" s="21"/>
    </row>
    <row r="129" spans="16:41">
      <c r="P129" s="21"/>
      <c r="Q129" s="21"/>
      <c r="R129" s="21"/>
      <c r="S129" s="21"/>
      <c r="T129" s="21"/>
      <c r="U129" s="21"/>
      <c r="V129" s="21"/>
      <c r="W129" s="21"/>
      <c r="X129" s="21"/>
      <c r="Y129" s="21"/>
      <c r="Z129" s="21"/>
      <c r="AA129" s="21"/>
      <c r="AB129" s="21"/>
      <c r="AC129" s="21"/>
      <c r="AD129" s="21"/>
      <c r="AE129" s="21"/>
      <c r="AF129" s="21"/>
      <c r="AG129" s="21"/>
      <c r="AH129" s="21"/>
      <c r="AI129" s="21"/>
      <c r="AJ129" s="21"/>
      <c r="AK129" s="21"/>
      <c r="AL129" s="21"/>
      <c r="AM129" s="21"/>
      <c r="AN129" s="21"/>
      <c r="AO129" s="21"/>
    </row>
    <row r="130" spans="16:41">
      <c r="P130" s="21"/>
      <c r="Q130" s="21"/>
      <c r="R130" s="21"/>
      <c r="S130" s="21"/>
      <c r="T130" s="21"/>
      <c r="U130" s="21"/>
      <c r="V130" s="21"/>
      <c r="W130" s="21"/>
      <c r="X130" s="21"/>
      <c r="Y130" s="21"/>
      <c r="Z130" s="21"/>
      <c r="AA130" s="21"/>
      <c r="AB130" s="21"/>
      <c r="AC130" s="21"/>
      <c r="AD130" s="21"/>
      <c r="AE130" s="21"/>
      <c r="AF130" s="21"/>
      <c r="AG130" s="21"/>
      <c r="AH130" s="21"/>
      <c r="AI130" s="21"/>
      <c r="AJ130" s="21"/>
      <c r="AK130" s="21"/>
      <c r="AL130" s="21"/>
      <c r="AM130" s="21"/>
      <c r="AN130" s="21"/>
      <c r="AO130" s="21"/>
    </row>
    <row r="131" spans="16:41">
      <c r="P131" s="21"/>
      <c r="Q131" s="21"/>
      <c r="R131" s="21"/>
      <c r="S131" s="21"/>
      <c r="T131" s="21"/>
      <c r="U131" s="21"/>
      <c r="V131" s="21"/>
      <c r="W131" s="21"/>
      <c r="X131" s="21"/>
      <c r="Y131" s="21"/>
      <c r="Z131" s="21"/>
      <c r="AA131" s="21"/>
      <c r="AB131" s="21"/>
      <c r="AC131" s="21"/>
      <c r="AD131" s="21"/>
      <c r="AE131" s="21"/>
      <c r="AF131" s="21"/>
      <c r="AG131" s="21"/>
      <c r="AH131" s="21"/>
      <c r="AI131" s="21"/>
      <c r="AJ131" s="21"/>
      <c r="AK131" s="21"/>
      <c r="AL131" s="21"/>
      <c r="AM131" s="21"/>
      <c r="AN131" s="21"/>
      <c r="AO131" s="21"/>
    </row>
    <row r="132" spans="16:41">
      <c r="P132" s="21"/>
      <c r="Q132" s="21"/>
      <c r="R132" s="21"/>
      <c r="S132" s="21"/>
      <c r="T132" s="21"/>
      <c r="U132" s="21"/>
      <c r="V132" s="21"/>
      <c r="W132" s="21"/>
      <c r="X132" s="21"/>
      <c r="Y132" s="21"/>
      <c r="Z132" s="21"/>
      <c r="AA132" s="21"/>
      <c r="AB132" s="21"/>
      <c r="AC132" s="21"/>
      <c r="AD132" s="21"/>
      <c r="AE132" s="21"/>
      <c r="AF132" s="21"/>
      <c r="AG132" s="21"/>
      <c r="AH132" s="21"/>
      <c r="AI132" s="21"/>
      <c r="AJ132" s="21"/>
      <c r="AK132" s="21"/>
      <c r="AL132" s="21"/>
      <c r="AM132" s="21"/>
      <c r="AN132" s="21"/>
      <c r="AO132" s="21"/>
    </row>
    <row r="133" spans="16:41">
      <c r="P133" s="21"/>
      <c r="Q133" s="21"/>
      <c r="R133" s="21"/>
      <c r="S133" s="21"/>
      <c r="T133" s="21"/>
      <c r="U133" s="21"/>
      <c r="V133" s="21"/>
      <c r="W133" s="21"/>
      <c r="X133" s="21"/>
      <c r="Y133" s="21"/>
      <c r="Z133" s="21"/>
      <c r="AA133" s="21"/>
      <c r="AB133" s="21"/>
      <c r="AC133" s="21"/>
      <c r="AD133" s="21"/>
      <c r="AE133" s="21"/>
      <c r="AF133" s="21"/>
      <c r="AG133" s="21"/>
      <c r="AH133" s="21"/>
      <c r="AI133" s="21"/>
      <c r="AJ133" s="21"/>
      <c r="AK133" s="21"/>
      <c r="AL133" s="21"/>
      <c r="AM133" s="21"/>
      <c r="AN133" s="21"/>
      <c r="AO133" s="21"/>
    </row>
    <row r="134" spans="16:41">
      <c r="P134" s="21"/>
      <c r="Q134" s="21"/>
      <c r="R134" s="21"/>
      <c r="S134" s="21"/>
      <c r="T134" s="21"/>
      <c r="U134" s="21"/>
      <c r="V134" s="21"/>
      <c r="W134" s="21"/>
      <c r="X134" s="21"/>
      <c r="Y134" s="21"/>
      <c r="Z134" s="21"/>
      <c r="AA134" s="21"/>
      <c r="AB134" s="21"/>
      <c r="AC134" s="21"/>
      <c r="AD134" s="21"/>
      <c r="AE134" s="21"/>
      <c r="AF134" s="21"/>
      <c r="AG134" s="21"/>
      <c r="AH134" s="21"/>
      <c r="AI134" s="21"/>
      <c r="AJ134" s="21"/>
      <c r="AK134" s="21"/>
      <c r="AL134" s="21"/>
      <c r="AM134" s="21"/>
      <c r="AN134" s="21"/>
      <c r="AO134" s="21"/>
    </row>
    <row r="135" spans="16:41">
      <c r="P135" s="21"/>
      <c r="Q135" s="21"/>
      <c r="R135" s="21"/>
      <c r="S135" s="21"/>
      <c r="T135" s="21"/>
      <c r="U135" s="21"/>
      <c r="V135" s="21"/>
      <c r="W135" s="21"/>
      <c r="X135" s="21"/>
      <c r="Y135" s="21"/>
      <c r="Z135" s="21"/>
      <c r="AA135" s="21"/>
      <c r="AB135" s="21"/>
      <c r="AC135" s="21"/>
      <c r="AD135" s="21"/>
      <c r="AE135" s="21"/>
      <c r="AF135" s="21"/>
      <c r="AG135" s="21"/>
      <c r="AH135" s="21"/>
      <c r="AI135" s="21"/>
      <c r="AJ135" s="21"/>
      <c r="AK135" s="21"/>
      <c r="AL135" s="21"/>
      <c r="AM135" s="21"/>
      <c r="AN135" s="21"/>
      <c r="AO135" s="21"/>
    </row>
    <row r="136" spans="16:41">
      <c r="W136" s="21"/>
      <c r="X136" s="21"/>
      <c r="Y136" s="21"/>
      <c r="Z136" s="21"/>
      <c r="AA136" s="21"/>
      <c r="AB136" s="21"/>
      <c r="AC136" s="21"/>
      <c r="AD136" s="21"/>
      <c r="AE136" s="21"/>
      <c r="AF136" s="21"/>
      <c r="AG136" s="21"/>
      <c r="AH136" s="21"/>
      <c r="AI136" s="21"/>
      <c r="AJ136" s="21"/>
      <c r="AK136" s="21"/>
      <c r="AL136" s="21"/>
      <c r="AM136" s="21"/>
      <c r="AN136" s="21"/>
      <c r="AO136" s="21"/>
    </row>
    <row r="137" spans="16:41">
      <c r="W137" s="21"/>
      <c r="X137" s="21"/>
      <c r="Y137" s="21"/>
      <c r="Z137" s="21"/>
      <c r="AA137" s="21"/>
      <c r="AB137" s="21"/>
      <c r="AC137" s="21"/>
      <c r="AD137" s="21"/>
      <c r="AE137" s="21"/>
      <c r="AF137" s="21"/>
      <c r="AG137" s="21"/>
      <c r="AH137" s="21"/>
      <c r="AI137" s="21"/>
      <c r="AJ137" s="21"/>
      <c r="AK137" s="21"/>
      <c r="AL137" s="21"/>
      <c r="AM137" s="21"/>
      <c r="AN137" s="21"/>
      <c r="AO137" s="21"/>
    </row>
    <row r="138" spans="16:41">
      <c r="W138" s="21"/>
      <c r="X138" s="21"/>
      <c r="Y138" s="21"/>
      <c r="Z138" s="21"/>
      <c r="AA138" s="21"/>
      <c r="AB138" s="21"/>
      <c r="AC138" s="21"/>
      <c r="AD138" s="21"/>
      <c r="AE138" s="21"/>
      <c r="AF138" s="21"/>
      <c r="AG138" s="21"/>
      <c r="AH138" s="21"/>
      <c r="AI138" s="21"/>
      <c r="AJ138" s="21"/>
      <c r="AK138" s="21"/>
      <c r="AL138" s="21"/>
      <c r="AM138" s="21"/>
      <c r="AN138" s="21"/>
      <c r="AO138" s="21"/>
    </row>
    <row r="139" spans="16:41">
      <c r="W139" s="21"/>
      <c r="X139" s="21"/>
      <c r="Y139" s="21"/>
      <c r="Z139" s="21"/>
      <c r="AA139" s="21"/>
      <c r="AB139" s="21"/>
      <c r="AC139" s="21"/>
      <c r="AD139" s="21"/>
      <c r="AE139" s="21"/>
      <c r="AF139" s="21"/>
      <c r="AG139" s="21"/>
      <c r="AH139" s="21"/>
      <c r="AI139" s="21"/>
      <c r="AJ139" s="21"/>
      <c r="AK139" s="21"/>
      <c r="AL139" s="21"/>
      <c r="AM139" s="21"/>
      <c r="AN139" s="21"/>
      <c r="AO139" s="21"/>
    </row>
    <row r="140" spans="16:41">
      <c r="W140" s="21"/>
      <c r="X140" s="21"/>
      <c r="Y140" s="21"/>
      <c r="Z140" s="21"/>
      <c r="AA140" s="21"/>
      <c r="AB140" s="21"/>
      <c r="AC140" s="21"/>
      <c r="AD140" s="21"/>
      <c r="AE140" s="21"/>
      <c r="AF140" s="21"/>
      <c r="AG140" s="21"/>
      <c r="AH140" s="21"/>
      <c r="AI140" s="21"/>
      <c r="AJ140" s="21"/>
      <c r="AK140" s="21"/>
      <c r="AL140" s="21"/>
      <c r="AM140" s="21"/>
      <c r="AN140" s="21"/>
      <c r="AO140" s="21"/>
    </row>
    <row r="141" spans="16:41">
      <c r="W141" s="21"/>
      <c r="X141" s="21"/>
      <c r="Y141" s="21"/>
      <c r="Z141" s="21"/>
      <c r="AA141" s="21"/>
      <c r="AB141" s="21"/>
      <c r="AC141" s="21"/>
      <c r="AD141" s="21"/>
      <c r="AE141" s="21"/>
      <c r="AF141" s="21"/>
      <c r="AG141" s="21"/>
      <c r="AH141" s="21"/>
      <c r="AI141" s="21"/>
      <c r="AJ141" s="21"/>
      <c r="AK141" s="21"/>
      <c r="AL141" s="21"/>
      <c r="AM141" s="21"/>
      <c r="AN141" s="21"/>
      <c r="AO141" s="21"/>
    </row>
    <row r="142" spans="16:41">
      <c r="W142" s="21"/>
      <c r="X142" s="21"/>
      <c r="Y142" s="21"/>
      <c r="Z142" s="21"/>
      <c r="AA142" s="21"/>
      <c r="AB142" s="21"/>
      <c r="AC142" s="21"/>
      <c r="AD142" s="21"/>
      <c r="AE142" s="21"/>
      <c r="AF142" s="21"/>
      <c r="AG142" s="21"/>
      <c r="AH142" s="21"/>
      <c r="AI142" s="21"/>
      <c r="AJ142" s="21"/>
      <c r="AK142" s="21"/>
      <c r="AL142" s="21"/>
      <c r="AM142" s="21"/>
      <c r="AN142" s="21"/>
      <c r="AO142" s="21"/>
    </row>
    <row r="143" spans="16:41">
      <c r="W143" s="21"/>
      <c r="X143" s="21"/>
      <c r="Y143" s="21"/>
      <c r="Z143" s="21"/>
      <c r="AA143" s="21"/>
      <c r="AB143" s="21"/>
      <c r="AC143" s="21"/>
      <c r="AD143" s="21"/>
      <c r="AE143" s="21"/>
      <c r="AF143" s="21"/>
      <c r="AG143" s="21"/>
      <c r="AH143" s="21"/>
      <c r="AI143" s="21"/>
      <c r="AJ143" s="21"/>
      <c r="AK143" s="21"/>
      <c r="AL143" s="21"/>
      <c r="AM143" s="21"/>
      <c r="AN143" s="21"/>
      <c r="AO143" s="21"/>
    </row>
    <row r="144" spans="16:41">
      <c r="W144" s="21"/>
      <c r="X144" s="21"/>
      <c r="Y144" s="21"/>
      <c r="Z144" s="21"/>
      <c r="AA144" s="21"/>
      <c r="AB144" s="21"/>
      <c r="AC144" s="21"/>
      <c r="AD144" s="21"/>
      <c r="AE144" s="21"/>
      <c r="AF144" s="21"/>
      <c r="AG144" s="21"/>
      <c r="AH144" s="21"/>
      <c r="AI144" s="21"/>
      <c r="AJ144" s="21"/>
      <c r="AK144" s="21"/>
      <c r="AL144" s="21"/>
      <c r="AM144" s="21"/>
      <c r="AN144" s="21"/>
      <c r="AO144" s="21"/>
    </row>
    <row r="145" spans="23:41">
      <c r="W145" s="21"/>
      <c r="X145" s="21"/>
      <c r="Y145" s="21"/>
      <c r="Z145" s="21"/>
      <c r="AA145" s="21"/>
      <c r="AB145" s="21"/>
      <c r="AC145" s="21"/>
      <c r="AD145" s="21"/>
      <c r="AE145" s="21"/>
      <c r="AF145" s="21"/>
      <c r="AG145" s="21"/>
      <c r="AH145" s="21"/>
      <c r="AI145" s="21"/>
      <c r="AJ145" s="21"/>
      <c r="AK145" s="21"/>
      <c r="AL145" s="21"/>
      <c r="AM145" s="21"/>
      <c r="AN145" s="21"/>
      <c r="AO145" s="21"/>
    </row>
    <row r="146" spans="23:41">
      <c r="W146" s="21"/>
      <c r="X146" s="21"/>
      <c r="Y146" s="21"/>
      <c r="Z146" s="21"/>
      <c r="AA146" s="21"/>
      <c r="AB146" s="21"/>
      <c r="AC146" s="21"/>
      <c r="AD146" s="21"/>
      <c r="AE146" s="21"/>
      <c r="AF146" s="21"/>
      <c r="AG146" s="21"/>
      <c r="AH146" s="21"/>
      <c r="AI146" s="21"/>
      <c r="AJ146" s="21"/>
      <c r="AK146" s="21"/>
      <c r="AL146" s="21"/>
      <c r="AM146" s="21"/>
      <c r="AN146" s="21"/>
      <c r="AO146" s="21"/>
    </row>
    <row r="147" spans="23:41">
      <c r="W147" s="21"/>
      <c r="X147" s="21"/>
      <c r="Y147" s="21"/>
      <c r="Z147" s="21"/>
      <c r="AA147" s="21"/>
      <c r="AB147" s="21"/>
      <c r="AC147" s="21"/>
      <c r="AD147" s="21"/>
      <c r="AE147" s="21"/>
      <c r="AF147" s="21"/>
      <c r="AG147" s="21"/>
      <c r="AH147" s="21"/>
      <c r="AI147" s="21"/>
      <c r="AJ147" s="21"/>
      <c r="AK147" s="21"/>
      <c r="AL147" s="21"/>
      <c r="AM147" s="21"/>
      <c r="AN147" s="21"/>
      <c r="AO147" s="21"/>
    </row>
    <row r="148" spans="23:41">
      <c r="W148" s="21"/>
      <c r="X148" s="21"/>
      <c r="Y148" s="21"/>
      <c r="Z148" s="21"/>
      <c r="AA148" s="21"/>
      <c r="AB148" s="21"/>
      <c r="AC148" s="21"/>
      <c r="AD148" s="21"/>
      <c r="AE148" s="21"/>
      <c r="AF148" s="21"/>
      <c r="AG148" s="21"/>
      <c r="AH148" s="21"/>
      <c r="AI148" s="21"/>
      <c r="AJ148" s="21"/>
      <c r="AK148" s="21"/>
      <c r="AL148" s="21"/>
      <c r="AM148" s="21"/>
      <c r="AN148" s="21"/>
      <c r="AO148" s="21"/>
    </row>
    <row r="149" spans="23:41">
      <c r="W149" s="21"/>
      <c r="X149" s="21"/>
      <c r="Y149" s="21"/>
      <c r="Z149" s="21"/>
      <c r="AA149" s="21"/>
      <c r="AB149" s="21"/>
      <c r="AC149" s="21"/>
      <c r="AD149" s="21"/>
      <c r="AE149" s="21"/>
      <c r="AF149" s="21"/>
      <c r="AG149" s="21"/>
      <c r="AH149" s="21"/>
      <c r="AI149" s="21"/>
      <c r="AJ149" s="21"/>
      <c r="AK149" s="21"/>
      <c r="AL149" s="21"/>
      <c r="AM149" s="21"/>
      <c r="AN149" s="21"/>
      <c r="AO149" s="21"/>
    </row>
    <row r="150" spans="23:41">
      <c r="W150" s="21"/>
      <c r="X150" s="21"/>
      <c r="Y150" s="21"/>
      <c r="Z150" s="21"/>
      <c r="AA150" s="21"/>
      <c r="AB150" s="21"/>
      <c r="AC150" s="21"/>
      <c r="AD150" s="21"/>
      <c r="AE150" s="21"/>
      <c r="AF150" s="21"/>
      <c r="AG150" s="21"/>
      <c r="AH150" s="21"/>
      <c r="AI150" s="21"/>
      <c r="AJ150" s="21"/>
      <c r="AK150" s="21"/>
      <c r="AL150" s="21"/>
      <c r="AM150" s="21"/>
      <c r="AN150" s="21"/>
      <c r="AO150" s="21"/>
    </row>
    <row r="151" spans="23:41">
      <c r="W151" s="21"/>
      <c r="X151" s="21"/>
      <c r="Y151" s="21"/>
      <c r="Z151" s="21"/>
      <c r="AA151" s="21"/>
      <c r="AB151" s="21"/>
      <c r="AC151" s="21"/>
      <c r="AD151" s="21"/>
      <c r="AE151" s="21"/>
      <c r="AF151" s="21"/>
      <c r="AG151" s="21"/>
      <c r="AH151" s="21"/>
      <c r="AI151" s="21"/>
      <c r="AJ151" s="21"/>
      <c r="AK151" s="21"/>
      <c r="AL151" s="21"/>
      <c r="AM151" s="21"/>
      <c r="AN151" s="21"/>
      <c r="AO151" s="21"/>
    </row>
    <row r="152" spans="23:41">
      <c r="W152" s="21"/>
      <c r="X152" s="21"/>
      <c r="Y152" s="21"/>
      <c r="Z152" s="21"/>
      <c r="AA152" s="21"/>
      <c r="AB152" s="21"/>
      <c r="AC152" s="21"/>
      <c r="AD152" s="21"/>
      <c r="AE152" s="21"/>
      <c r="AF152" s="21"/>
      <c r="AG152" s="21"/>
      <c r="AH152" s="21"/>
      <c r="AI152" s="21"/>
      <c r="AJ152" s="21"/>
      <c r="AK152" s="21"/>
      <c r="AL152" s="21"/>
      <c r="AM152" s="21"/>
      <c r="AN152" s="21"/>
      <c r="AO152" s="21"/>
    </row>
    <row r="153" spans="23:41">
      <c r="W153" s="21"/>
      <c r="X153" s="21"/>
      <c r="Y153" s="21"/>
      <c r="Z153" s="21"/>
      <c r="AA153" s="21"/>
      <c r="AB153" s="21"/>
      <c r="AC153" s="21"/>
      <c r="AD153" s="21"/>
      <c r="AE153" s="21"/>
      <c r="AF153" s="21"/>
      <c r="AG153" s="21"/>
      <c r="AH153" s="21"/>
      <c r="AI153" s="21"/>
      <c r="AJ153" s="21"/>
      <c r="AK153" s="21"/>
      <c r="AL153" s="21"/>
      <c r="AM153" s="21"/>
      <c r="AN153" s="21"/>
      <c r="AO153" s="21"/>
    </row>
    <row r="154" spans="23:41">
      <c r="W154" s="21"/>
      <c r="X154" s="21"/>
      <c r="Y154" s="21"/>
      <c r="Z154" s="21"/>
      <c r="AA154" s="21"/>
      <c r="AB154" s="21"/>
      <c r="AC154" s="21"/>
      <c r="AD154" s="21"/>
      <c r="AE154" s="21"/>
      <c r="AF154" s="21"/>
      <c r="AG154" s="21"/>
      <c r="AH154" s="21"/>
      <c r="AI154" s="21"/>
      <c r="AJ154" s="21"/>
      <c r="AK154" s="21"/>
      <c r="AL154" s="21"/>
      <c r="AM154" s="21"/>
      <c r="AN154" s="21"/>
      <c r="AO154" s="21"/>
    </row>
  </sheetData>
  <sheetProtection selectLockedCells="1" selectUnlockedCells="1"/>
  <mergeCells count="25">
    <mergeCell ref="C36:F36"/>
    <mergeCell ref="M21:O21"/>
    <mergeCell ref="M22:O22"/>
    <mergeCell ref="M23:O23"/>
    <mergeCell ref="M25:O25"/>
    <mergeCell ref="M27:O27"/>
    <mergeCell ref="M28:O28"/>
    <mergeCell ref="M29:O29"/>
    <mergeCell ref="M30:O30"/>
    <mergeCell ref="M32:O32"/>
    <mergeCell ref="M33:O33"/>
    <mergeCell ref="M19:O19"/>
    <mergeCell ref="B11:J11"/>
    <mergeCell ref="H18:I18"/>
    <mergeCell ref="B18:B19"/>
    <mergeCell ref="C18:C19"/>
    <mergeCell ref="D18:D19"/>
    <mergeCell ref="E18:E19"/>
    <mergeCell ref="F18:F19"/>
    <mergeCell ref="G18:G19"/>
    <mergeCell ref="J18:L18"/>
    <mergeCell ref="M18:O18"/>
    <mergeCell ref="C13:K13"/>
    <mergeCell ref="B16:K16"/>
    <mergeCell ref="P25:R25"/>
  </mergeCells>
  <pageMargins left="0.70866141732283472" right="0.70866141732283472" top="0.74803149606299213" bottom="0.74803149606299213" header="0.31496062992125984" footer="0.31496062992125984"/>
  <pageSetup scale="1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6">
    <pageSetUpPr fitToPage="1"/>
  </sheetPr>
  <dimension ref="A1:HN40"/>
  <sheetViews>
    <sheetView showGridLines="0" topLeftCell="A18" zoomScale="60" zoomScaleNormal="60" zoomScaleSheetLayoutView="95" workbookViewId="0">
      <selection activeCell="C24" sqref="C24:E24"/>
    </sheetView>
  </sheetViews>
  <sheetFormatPr baseColWidth="10" defaultColWidth="11.42578125" defaultRowHeight="15"/>
  <cols>
    <col min="1" max="1" width="3.42578125" style="21" customWidth="1"/>
    <col min="2" max="2" width="13" style="3" customWidth="1"/>
    <col min="3" max="3" width="26.7109375" style="3" customWidth="1"/>
    <col min="4" max="4" width="16.7109375" style="3" customWidth="1"/>
    <col min="5" max="5" width="15.85546875" style="3" customWidth="1"/>
    <col min="6" max="6" width="17.5703125" style="3" customWidth="1"/>
    <col min="7" max="7" width="29.140625" style="3" customWidth="1"/>
    <col min="8" max="8" width="16" style="3" customWidth="1"/>
    <col min="9" max="9" width="25.7109375" style="3" customWidth="1"/>
    <col min="10" max="10" width="38.28515625" style="3" customWidth="1"/>
    <col min="11" max="11" width="37.140625" style="3" customWidth="1"/>
    <col min="12" max="12" width="103.85546875" style="21" hidden="1" customWidth="1"/>
    <col min="13" max="13" width="106.5703125" style="21" hidden="1" customWidth="1"/>
    <col min="14" max="14" width="132.7109375" style="21" hidden="1" customWidth="1"/>
    <col min="15" max="16" width="109.42578125" style="21" hidden="1" customWidth="1"/>
    <col min="17" max="17" width="65.85546875" style="21" hidden="1" customWidth="1"/>
    <col min="18" max="18" width="176.5703125" style="21" hidden="1" customWidth="1"/>
    <col min="19" max="19" width="121.7109375" style="21" hidden="1" customWidth="1"/>
    <col min="20" max="46" width="0" style="21" hidden="1" customWidth="1"/>
    <col min="47" max="47" width="36.28515625" style="21" customWidth="1"/>
    <col min="48" max="48" width="12.7109375" style="21" customWidth="1"/>
    <col min="49" max="49" width="14" style="21" customWidth="1"/>
    <col min="50" max="50" width="18.5703125" style="21" customWidth="1"/>
    <col min="51" max="51" width="28" style="21" customWidth="1"/>
    <col min="52" max="52" width="52.42578125" style="21" customWidth="1"/>
    <col min="53" max="222" width="11.42578125" style="21"/>
    <col min="223" max="16384" width="11.42578125" style="3"/>
  </cols>
  <sheetData>
    <row r="1" spans="2:53" s="21" customFormat="1" ht="98.25" customHeight="1"/>
    <row r="2" spans="2:53">
      <c r="B2" s="500" t="s">
        <v>595</v>
      </c>
      <c r="C2" s="500"/>
      <c r="D2" s="500"/>
      <c r="E2" s="500"/>
      <c r="F2" s="500"/>
      <c r="G2" s="500"/>
      <c r="H2" s="500"/>
      <c r="I2" s="500"/>
      <c r="J2" s="500"/>
      <c r="K2" s="500"/>
    </row>
    <row r="3" spans="2:53" s="21" customFormat="1"/>
    <row r="4" spans="2:53" ht="29.45" customHeight="1">
      <c r="B4" s="147" t="s">
        <v>388</v>
      </c>
      <c r="C4" s="501" t="str">
        <f>OBJETIVOS!C4</f>
        <v>Desarrollar estrategias que permitan potencializar el conocimiento técnico y funcional en el proceso de  gestión documental de los funcionarios de la Entidad.</v>
      </c>
      <c r="D4" s="501"/>
      <c r="E4" s="501"/>
      <c r="F4" s="501"/>
      <c r="G4" s="501"/>
      <c r="H4" s="501"/>
      <c r="I4" s="501"/>
      <c r="J4" s="501"/>
      <c r="K4" s="501"/>
    </row>
    <row r="5" spans="2:53" s="21" customFormat="1"/>
    <row r="6" spans="2:53" s="21" customFormat="1"/>
    <row r="7" spans="2:53">
      <c r="B7" s="595" t="s">
        <v>329</v>
      </c>
      <c r="C7" s="596"/>
      <c r="D7" s="596"/>
      <c r="E7" s="596"/>
      <c r="F7" s="596"/>
      <c r="G7" s="596"/>
      <c r="H7" s="596"/>
      <c r="I7" s="596"/>
      <c r="J7" s="596"/>
      <c r="K7" s="597"/>
    </row>
    <row r="8" spans="2:53" s="21" customFormat="1"/>
    <row r="9" spans="2:53">
      <c r="B9" s="503" t="s">
        <v>127</v>
      </c>
      <c r="C9" s="503" t="s">
        <v>128</v>
      </c>
      <c r="D9" s="505" t="s">
        <v>129</v>
      </c>
      <c r="E9" s="505" t="s">
        <v>130</v>
      </c>
      <c r="F9" s="505" t="s">
        <v>131</v>
      </c>
      <c r="G9" s="503" t="s">
        <v>132</v>
      </c>
      <c r="H9" s="504" t="s">
        <v>133</v>
      </c>
      <c r="I9" s="504"/>
      <c r="J9" s="503" t="s">
        <v>202</v>
      </c>
      <c r="K9" s="503"/>
      <c r="L9" s="503"/>
      <c r="M9" s="503"/>
      <c r="N9" s="503"/>
      <c r="O9" s="503"/>
      <c r="P9" s="503"/>
      <c r="Q9" s="503"/>
      <c r="R9" s="503"/>
      <c r="S9" s="503"/>
      <c r="T9" s="503"/>
      <c r="U9" s="503"/>
      <c r="V9" s="503"/>
      <c r="W9" s="503"/>
      <c r="X9" s="503"/>
      <c r="Y9" s="503"/>
      <c r="Z9" s="503"/>
      <c r="AA9" s="503"/>
      <c r="AB9" s="503"/>
      <c r="AC9" s="503"/>
      <c r="AD9" s="503"/>
      <c r="AE9" s="503"/>
      <c r="AF9" s="503"/>
      <c r="AG9" s="503"/>
      <c r="AH9" s="503"/>
      <c r="AI9" s="503"/>
      <c r="AJ9" s="503"/>
      <c r="AK9" s="503"/>
      <c r="AL9" s="503"/>
      <c r="AM9" s="503"/>
      <c r="AN9" s="503"/>
      <c r="AO9" s="503"/>
      <c r="AP9" s="503"/>
      <c r="AQ9" s="503"/>
      <c r="AR9" s="503"/>
      <c r="AS9" s="503"/>
      <c r="AT9" s="503"/>
      <c r="AU9" s="503"/>
      <c r="AV9" s="503" t="s">
        <v>203</v>
      </c>
      <c r="AW9" s="503"/>
      <c r="AX9" s="503"/>
      <c r="AY9" s="409" t="s">
        <v>896</v>
      </c>
      <c r="AZ9" s="409" t="s">
        <v>954</v>
      </c>
    </row>
    <row r="10" spans="2:53">
      <c r="B10" s="503"/>
      <c r="C10" s="667"/>
      <c r="D10" s="668"/>
      <c r="E10" s="668"/>
      <c r="F10" s="668"/>
      <c r="G10" s="667"/>
      <c r="H10" s="445" t="s">
        <v>135</v>
      </c>
      <c r="I10" s="445" t="s">
        <v>136</v>
      </c>
      <c r="J10" s="779" t="s">
        <v>456</v>
      </c>
      <c r="K10" s="779" t="s">
        <v>457</v>
      </c>
      <c r="L10" s="779"/>
      <c r="M10" s="779"/>
      <c r="N10" s="779"/>
      <c r="O10" s="779"/>
      <c r="P10" s="779"/>
      <c r="Q10" s="779"/>
      <c r="R10" s="779"/>
      <c r="S10" s="779"/>
      <c r="AU10" s="779" t="s">
        <v>331</v>
      </c>
      <c r="AV10" s="671"/>
      <c r="AW10" s="672"/>
      <c r="AX10" s="673"/>
      <c r="AY10" s="670"/>
      <c r="AZ10" s="780"/>
    </row>
    <row r="11" spans="2:53">
      <c r="B11" s="408" t="s">
        <v>596</v>
      </c>
      <c r="C11" s="432" t="s">
        <v>597</v>
      </c>
      <c r="D11" s="663"/>
      <c r="E11" s="663"/>
      <c r="F11" s="663"/>
      <c r="G11" s="663"/>
      <c r="H11" s="663"/>
      <c r="I11" s="663"/>
      <c r="J11" s="663"/>
      <c r="K11" s="663"/>
      <c r="L11" s="663"/>
      <c r="M11" s="663"/>
      <c r="N11" s="663"/>
      <c r="O11" s="663"/>
      <c r="P11" s="663"/>
      <c r="Q11" s="663"/>
      <c r="R11" s="663"/>
      <c r="S11" s="663"/>
      <c r="T11" s="663"/>
      <c r="U11" s="663"/>
      <c r="V11" s="663"/>
      <c r="W11" s="663"/>
      <c r="X11" s="663"/>
      <c r="Y11" s="663"/>
      <c r="Z11" s="663"/>
      <c r="AA11" s="663"/>
      <c r="AB11" s="663"/>
      <c r="AC11" s="663"/>
      <c r="AD11" s="663"/>
      <c r="AE11" s="663"/>
      <c r="AF11" s="663"/>
      <c r="AG11" s="663"/>
      <c r="AH11" s="663"/>
      <c r="AI11" s="663"/>
      <c r="AJ11" s="663"/>
      <c r="AK11" s="663"/>
      <c r="AL11" s="663"/>
      <c r="AM11" s="663"/>
      <c r="AN11" s="663"/>
      <c r="AO11" s="663"/>
      <c r="AP11" s="663"/>
      <c r="AQ11" s="663"/>
      <c r="AR11" s="663"/>
      <c r="AS11" s="663"/>
      <c r="AT11" s="663"/>
      <c r="AU11" s="663"/>
      <c r="AV11" s="663"/>
      <c r="AW11" s="663"/>
      <c r="AX11" s="663"/>
      <c r="AY11" s="663"/>
      <c r="AZ11" s="657"/>
    </row>
    <row r="12" spans="2:53" ht="165" customHeight="1">
      <c r="B12" s="477">
        <v>1</v>
      </c>
      <c r="C12" s="377" t="str">
        <f>'MAPA DE RUTA PINAR'!G74</f>
        <v>Generar las estrategias comunicativas relacionadas con el proceso de gestión documental</v>
      </c>
      <c r="D12" s="234" t="s">
        <v>598</v>
      </c>
      <c r="E12" s="323">
        <v>45293</v>
      </c>
      <c r="F12" s="323">
        <v>45564</v>
      </c>
      <c r="G12" s="312" t="s">
        <v>599</v>
      </c>
      <c r="H12" s="312" t="s">
        <v>141</v>
      </c>
      <c r="I12" s="312" t="s">
        <v>600</v>
      </c>
      <c r="J12" s="239" t="s">
        <v>601</v>
      </c>
      <c r="K12" s="239" t="s">
        <v>602</v>
      </c>
      <c r="L12" s="299"/>
      <c r="M12" s="259"/>
      <c r="N12" s="299"/>
      <c r="O12" s="299"/>
      <c r="P12" s="259"/>
      <c r="Q12" s="299"/>
      <c r="R12" s="299"/>
      <c r="S12" s="781"/>
      <c r="AU12" s="239" t="s">
        <v>603</v>
      </c>
      <c r="AV12" s="757" t="s">
        <v>604</v>
      </c>
      <c r="AW12" s="758"/>
      <c r="AX12" s="759"/>
      <c r="AY12" s="378" t="s">
        <v>926</v>
      </c>
      <c r="AZ12" s="378" t="s">
        <v>997</v>
      </c>
      <c r="BA12" s="22"/>
    </row>
    <row r="13" spans="2:53" ht="160.5" customHeight="1">
      <c r="B13" s="477">
        <v>2</v>
      </c>
      <c r="C13" s="369" t="str">
        <f>'MAPA DE RUTA PINAR'!G75</f>
        <v>Mantener actualizada la información del proceso de Gestión Documental en la página web de la Entidad</v>
      </c>
      <c r="D13" s="480" t="s">
        <v>605</v>
      </c>
      <c r="E13" s="371">
        <v>45293</v>
      </c>
      <c r="F13" s="371">
        <v>45655</v>
      </c>
      <c r="G13" s="370" t="s">
        <v>606</v>
      </c>
      <c r="H13" s="370" t="s">
        <v>141</v>
      </c>
      <c r="I13" s="370" t="s">
        <v>607</v>
      </c>
      <c r="J13" s="372" t="s">
        <v>608</v>
      </c>
      <c r="K13" s="372" t="s">
        <v>609</v>
      </c>
      <c r="L13" s="373"/>
      <c r="M13" s="374"/>
      <c r="N13" s="374"/>
      <c r="O13" s="374"/>
      <c r="P13" s="268"/>
      <c r="Q13" s="374"/>
      <c r="R13" s="375"/>
      <c r="S13" s="376"/>
      <c r="AU13" s="372" t="s">
        <v>610</v>
      </c>
      <c r="AV13" s="676" t="s">
        <v>611</v>
      </c>
      <c r="AW13" s="677"/>
      <c r="AX13" s="678"/>
      <c r="AY13" s="7" t="s">
        <v>949</v>
      </c>
      <c r="AZ13" s="7" t="s">
        <v>998</v>
      </c>
    </row>
    <row r="14" spans="2:53" ht="26.25" customHeight="1">
      <c r="B14" s="408" t="s">
        <v>612</v>
      </c>
      <c r="C14" s="432" t="s">
        <v>613</v>
      </c>
      <c r="D14" s="663"/>
      <c r="E14" s="663"/>
      <c r="F14" s="663"/>
      <c r="G14" s="663"/>
      <c r="H14" s="663"/>
      <c r="I14" s="663"/>
      <c r="J14" s="663"/>
      <c r="K14" s="663"/>
      <c r="L14" s="663"/>
      <c r="M14" s="663"/>
      <c r="N14" s="663"/>
      <c r="O14" s="663"/>
      <c r="P14" s="663"/>
      <c r="Q14" s="663"/>
      <c r="R14" s="663"/>
      <c r="S14" s="663"/>
      <c r="T14" s="663"/>
      <c r="U14" s="663"/>
      <c r="V14" s="663"/>
      <c r="W14" s="663"/>
      <c r="X14" s="663"/>
      <c r="Y14" s="663"/>
      <c r="Z14" s="663"/>
      <c r="AA14" s="663"/>
      <c r="AB14" s="663"/>
      <c r="AC14" s="663"/>
      <c r="AD14" s="663"/>
      <c r="AE14" s="663"/>
      <c r="AF14" s="663"/>
      <c r="AG14" s="663"/>
      <c r="AH14" s="663"/>
      <c r="AI14" s="663"/>
      <c r="AJ14" s="663"/>
      <c r="AK14" s="663"/>
      <c r="AL14" s="663"/>
      <c r="AM14" s="663"/>
      <c r="AN14" s="663"/>
      <c r="AO14" s="663"/>
      <c r="AP14" s="663"/>
      <c r="AQ14" s="663"/>
      <c r="AR14" s="663"/>
      <c r="AS14" s="663"/>
      <c r="AT14" s="663"/>
      <c r="AU14" s="663"/>
      <c r="AV14" s="663"/>
      <c r="AW14" s="663"/>
      <c r="AX14" s="657"/>
      <c r="AY14" s="463"/>
      <c r="AZ14" s="409"/>
    </row>
    <row r="15" spans="2:53" ht="123.75" customHeight="1">
      <c r="B15" s="140">
        <v>1</v>
      </c>
      <c r="C15" s="377" t="str">
        <f>'MAPA DE RUTA PINAR'!G76</f>
        <v>Elaborar el Programa de capacitaciones en Gestión Documental</v>
      </c>
      <c r="D15" s="312" t="s">
        <v>614</v>
      </c>
      <c r="E15" s="323">
        <v>45293</v>
      </c>
      <c r="F15" s="323">
        <v>45381</v>
      </c>
      <c r="G15" s="312" t="s">
        <v>615</v>
      </c>
      <c r="H15" s="312" t="s">
        <v>141</v>
      </c>
      <c r="I15" s="322" t="s">
        <v>1006</v>
      </c>
      <c r="J15" s="312"/>
      <c r="K15" s="378" t="s">
        <v>616</v>
      </c>
      <c r="L15" s="230"/>
      <c r="M15" s="259"/>
      <c r="N15" s="259"/>
      <c r="O15" s="259"/>
      <c r="P15" s="259"/>
      <c r="Q15" s="259"/>
      <c r="R15" s="299"/>
      <c r="S15" s="265"/>
      <c r="AU15" s="378" t="s">
        <v>617</v>
      </c>
      <c r="AV15" s="776" t="s">
        <v>617</v>
      </c>
      <c r="AW15" s="777"/>
      <c r="AX15" s="778"/>
      <c r="AY15" s="66" t="s">
        <v>617</v>
      </c>
      <c r="AZ15" s="7" t="s">
        <v>617</v>
      </c>
    </row>
    <row r="16" spans="2:53" ht="116.25" customHeight="1">
      <c r="B16" s="140">
        <v>2</v>
      </c>
      <c r="C16" s="313" t="str">
        <f>'MAPA DE RUTA PINAR'!G77</f>
        <v>Generar el cronograma de capacitaciones en gestión documental (Correspondencia, SGDEA, archivos de gestión, uso de firmas electronicas)</v>
      </c>
      <c r="D16" s="314" t="s">
        <v>605</v>
      </c>
      <c r="E16" s="315">
        <v>45293</v>
      </c>
      <c r="F16" s="315">
        <v>45381</v>
      </c>
      <c r="G16" s="314" t="s">
        <v>618</v>
      </c>
      <c r="H16" s="314" t="s">
        <v>141</v>
      </c>
      <c r="I16" s="479" t="s">
        <v>1007</v>
      </c>
      <c r="J16" s="312" t="s">
        <v>619</v>
      </c>
      <c r="K16" s="7" t="s">
        <v>620</v>
      </c>
      <c r="L16" s="230"/>
      <c r="M16" s="243"/>
      <c r="N16" s="243"/>
      <c r="O16" s="243"/>
      <c r="P16" s="243"/>
      <c r="Q16" s="243"/>
      <c r="R16" s="280"/>
      <c r="S16" s="287"/>
      <c r="AU16" s="343" t="s">
        <v>617</v>
      </c>
      <c r="AV16" s="592" t="s">
        <v>617</v>
      </c>
      <c r="AW16" s="593"/>
      <c r="AX16" s="594"/>
      <c r="AY16" s="397" t="s">
        <v>617</v>
      </c>
      <c r="AZ16" s="7" t="s">
        <v>617</v>
      </c>
    </row>
    <row r="17" spans="2:52" ht="102.75" customHeight="1">
      <c r="B17" s="140">
        <v>3</v>
      </c>
      <c r="C17" s="313" t="str">
        <f>'MAPA DE RUTA PINAR'!G78</f>
        <v>Solicitar la articulación del Programa de  capacitaciones en gestión documental física y electrónica con el Plan Institucional de Capacitaciones - PIC</v>
      </c>
      <c r="D17" s="314" t="s">
        <v>614</v>
      </c>
      <c r="E17" s="315">
        <v>45293</v>
      </c>
      <c r="F17" s="315">
        <v>45381</v>
      </c>
      <c r="G17" s="314" t="s">
        <v>621</v>
      </c>
      <c r="H17" s="314" t="s">
        <v>141</v>
      </c>
      <c r="I17" s="314" t="s">
        <v>622</v>
      </c>
      <c r="J17" s="314" t="s">
        <v>623</v>
      </c>
      <c r="K17" s="7" t="s">
        <v>624</v>
      </c>
      <c r="L17" s="223"/>
      <c r="M17" s="243"/>
      <c r="N17" s="243"/>
      <c r="O17" s="243"/>
      <c r="P17" s="243"/>
      <c r="Q17" s="243"/>
      <c r="R17" s="280"/>
      <c r="S17" s="287"/>
      <c r="AU17" s="7" t="s">
        <v>624</v>
      </c>
      <c r="AV17" s="592" t="s">
        <v>617</v>
      </c>
      <c r="AW17" s="593"/>
      <c r="AX17" s="594"/>
      <c r="AY17" s="397" t="s">
        <v>617</v>
      </c>
      <c r="AZ17" s="7" t="s">
        <v>617</v>
      </c>
    </row>
    <row r="18" spans="2:52" ht="296.25" customHeight="1">
      <c r="B18" s="477">
        <v>4</v>
      </c>
      <c r="C18" s="313" t="str">
        <f>'MAPA DE RUTA PINAR'!G79</f>
        <v>Ejecutar el cronograma de capacitaciones en gestión documental física y electrónica</v>
      </c>
      <c r="D18" s="148" t="s">
        <v>605</v>
      </c>
      <c r="E18" s="315">
        <v>45383</v>
      </c>
      <c r="F18" s="315">
        <v>45656</v>
      </c>
      <c r="G18" s="314" t="s">
        <v>625</v>
      </c>
      <c r="H18" s="314" t="s">
        <v>141</v>
      </c>
      <c r="I18" s="479" t="s">
        <v>1008</v>
      </c>
      <c r="J18" s="314" t="s">
        <v>626</v>
      </c>
      <c r="K18" s="7" t="s">
        <v>627</v>
      </c>
      <c r="L18" s="231"/>
      <c r="M18" s="244"/>
      <c r="N18" s="244"/>
      <c r="O18" s="244"/>
      <c r="P18" s="244"/>
      <c r="Q18" s="244"/>
      <c r="R18" s="246"/>
      <c r="S18" s="269"/>
      <c r="AU18" s="343" t="s">
        <v>628</v>
      </c>
      <c r="AV18" s="592" t="s">
        <v>629</v>
      </c>
      <c r="AW18" s="593"/>
      <c r="AX18" s="594"/>
      <c r="AY18" s="343" t="s">
        <v>927</v>
      </c>
      <c r="AZ18" s="7" t="s">
        <v>999</v>
      </c>
    </row>
    <row r="19" spans="2:52" s="21" customFormat="1"/>
    <row r="23" spans="2:52">
      <c r="D23" s="3" t="s">
        <v>630</v>
      </c>
    </row>
    <row r="24" spans="2:52">
      <c r="C24" s="159" t="s">
        <v>191</v>
      </c>
      <c r="D24" s="159"/>
      <c r="E24" s="159"/>
    </row>
    <row r="25" spans="2:52">
      <c r="C25" s="161" t="s">
        <v>192</v>
      </c>
      <c r="D25" s="162" t="s">
        <v>193</v>
      </c>
      <c r="E25" s="162" t="s">
        <v>194</v>
      </c>
    </row>
    <row r="26" spans="2:52" ht="75">
      <c r="C26" s="252" t="s">
        <v>631</v>
      </c>
      <c r="D26" s="81" t="s">
        <v>632</v>
      </c>
      <c r="E26" s="67">
        <v>1</v>
      </c>
    </row>
    <row r="27" spans="2:52" ht="90">
      <c r="C27" s="66" t="s">
        <v>633</v>
      </c>
      <c r="D27" s="81" t="s">
        <v>634</v>
      </c>
      <c r="E27" s="67">
        <v>1</v>
      </c>
    </row>
    <row r="29" spans="2:52" s="21" customFormat="1"/>
    <row r="32" spans="2:52">
      <c r="C32" s="144"/>
      <c r="D32" s="150" t="s">
        <v>324</v>
      </c>
      <c r="E32" s="144"/>
    </row>
    <row r="33" spans="3:5">
      <c r="C33" s="144"/>
      <c r="D33" s="150" t="s">
        <v>325</v>
      </c>
      <c r="E33" s="144" t="s">
        <v>326</v>
      </c>
    </row>
    <row r="34" spans="3:5">
      <c r="C34" s="144"/>
      <c r="D34" s="144"/>
      <c r="E34" s="144" t="s">
        <v>327</v>
      </c>
    </row>
    <row r="35" spans="3:5">
      <c r="C35" s="145"/>
      <c r="D35" s="144"/>
      <c r="E35" s="146"/>
    </row>
    <row r="36" spans="3:5">
      <c r="C36" s="144"/>
      <c r="D36" s="144"/>
      <c r="E36" s="146"/>
    </row>
    <row r="37" spans="3:5">
      <c r="C37" s="144"/>
      <c r="D37" s="144"/>
      <c r="E37" s="146"/>
    </row>
    <row r="39" spans="3:5" s="21" customFormat="1"/>
    <row r="40" spans="3:5" s="21" customFormat="1"/>
  </sheetData>
  <sheetProtection selectLockedCells="1" selectUnlockedCells="1"/>
  <mergeCells count="19">
    <mergeCell ref="B2:K2"/>
    <mergeCell ref="C4:K4"/>
    <mergeCell ref="B7:K7"/>
    <mergeCell ref="H9:I9"/>
    <mergeCell ref="B9:B10"/>
    <mergeCell ref="C9:C10"/>
    <mergeCell ref="D9:D10"/>
    <mergeCell ref="E9:E10"/>
    <mergeCell ref="F9:F10"/>
    <mergeCell ref="G9:G10"/>
    <mergeCell ref="J9:AU9"/>
    <mergeCell ref="AV9:AX9"/>
    <mergeCell ref="AV12:AX12"/>
    <mergeCell ref="AV13:AX13"/>
    <mergeCell ref="AV15:AX15"/>
    <mergeCell ref="AV16:AX16"/>
    <mergeCell ref="AV17:AX17"/>
    <mergeCell ref="AV18:AX18"/>
    <mergeCell ref="AV10:AX10"/>
  </mergeCells>
  <printOptions horizontalCentered="1" verticalCentered="1"/>
  <pageMargins left="0.70866141732283472" right="0.70866141732283472" top="0.74803149606299213" bottom="0.74803149606299213" header="0.31496062992125984" footer="0.31496062992125984"/>
  <pageSetup scale="23" orientation="landscape" r:id="rId1"/>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8">
    <pageSetUpPr fitToPage="1"/>
  </sheetPr>
  <dimension ref="B1:AD85"/>
  <sheetViews>
    <sheetView showGridLines="0" topLeftCell="L1" zoomScale="70" zoomScaleNormal="70" zoomScaleSheetLayoutView="80" workbookViewId="0">
      <selection activeCell="C15" sqref="C15:C79"/>
    </sheetView>
  </sheetViews>
  <sheetFormatPr baseColWidth="10" defaultColWidth="9.140625" defaultRowHeight="15"/>
  <cols>
    <col min="1" max="1" width="19.7109375" style="11" customWidth="1"/>
    <col min="2" max="2" width="42.85546875" customWidth="1"/>
    <col min="3" max="3" width="31.28515625" customWidth="1"/>
    <col min="4" max="4" width="49.28515625" customWidth="1"/>
    <col min="5" max="6" width="10.28515625" style="188" customWidth="1"/>
    <col min="7" max="7" width="47.7109375" customWidth="1"/>
    <col min="8" max="8" width="20.140625" customWidth="1"/>
    <col min="9" max="9" width="23" style="188" customWidth="1"/>
    <col min="10" max="10" width="22" style="188" customWidth="1"/>
    <col min="11" max="26" width="8" customWidth="1"/>
    <col min="27" max="30" width="8" hidden="1" customWidth="1"/>
    <col min="31" max="16384" width="9.140625" style="11"/>
  </cols>
  <sheetData>
    <row r="1" spans="2:30" ht="121.5" customHeight="1" thickBot="1">
      <c r="B1" s="128"/>
      <c r="C1" s="11"/>
      <c r="D1" s="11"/>
      <c r="E1" s="187"/>
      <c r="F1" s="187"/>
      <c r="G1" s="11"/>
      <c r="H1" s="11"/>
      <c r="I1" s="187"/>
      <c r="J1" s="187"/>
      <c r="K1" s="11"/>
      <c r="L1" s="11"/>
      <c r="M1" s="11"/>
      <c r="N1" s="11"/>
      <c r="O1" s="11"/>
      <c r="P1" s="11"/>
      <c r="Q1" s="11"/>
      <c r="R1" s="11"/>
      <c r="S1" s="11"/>
      <c r="T1" s="11"/>
      <c r="U1" s="11"/>
      <c r="V1" s="11"/>
      <c r="W1" s="11"/>
      <c r="X1" s="11"/>
      <c r="Y1" s="11"/>
      <c r="Z1" s="11"/>
      <c r="AA1" s="11"/>
      <c r="AB1" s="11"/>
      <c r="AC1" s="11"/>
      <c r="AD1" s="11"/>
    </row>
    <row r="2" spans="2:30" ht="20.25" thickTop="1" thickBot="1">
      <c r="B2" s="621" t="s">
        <v>635</v>
      </c>
      <c r="C2" s="622"/>
      <c r="D2" s="622"/>
      <c r="E2" s="622"/>
      <c r="F2" s="622"/>
      <c r="G2" s="622"/>
      <c r="H2" s="623"/>
      <c r="I2" s="623"/>
      <c r="J2" s="623"/>
      <c r="K2" s="623"/>
      <c r="L2" s="623"/>
      <c r="M2" s="623"/>
      <c r="N2" s="623"/>
      <c r="O2" s="622"/>
      <c r="P2" s="622"/>
      <c r="Q2" s="622"/>
      <c r="R2" s="622"/>
      <c r="S2" s="622"/>
      <c r="T2" s="622"/>
      <c r="U2" s="622"/>
      <c r="V2" s="622"/>
      <c r="W2" s="622"/>
      <c r="X2" s="622"/>
      <c r="Y2" s="622"/>
      <c r="Z2" s="622"/>
      <c r="AA2" s="622"/>
      <c r="AB2" s="622"/>
      <c r="AC2" s="622"/>
      <c r="AD2" s="622"/>
    </row>
    <row r="3" spans="2:30" ht="43.9" customHeight="1" thickTop="1" thickBot="1">
      <c r="B3" s="496" t="s">
        <v>97</v>
      </c>
      <c r="C3" s="496" t="s">
        <v>636</v>
      </c>
      <c r="D3" s="495" t="s">
        <v>637</v>
      </c>
      <c r="E3" s="625" t="s">
        <v>638</v>
      </c>
      <c r="F3" s="625" t="s">
        <v>639</v>
      </c>
      <c r="G3" s="624" t="s">
        <v>128</v>
      </c>
      <c r="H3" s="609" t="s">
        <v>640</v>
      </c>
      <c r="I3" s="585" t="s">
        <v>641</v>
      </c>
      <c r="J3" s="585"/>
      <c r="K3" s="631" t="s">
        <v>642</v>
      </c>
      <c r="L3" s="586"/>
      <c r="M3" s="586"/>
      <c r="N3" s="586"/>
      <c r="O3" s="629" t="s">
        <v>643</v>
      </c>
      <c r="P3" s="629"/>
      <c r="Q3" s="629"/>
      <c r="R3" s="629"/>
      <c r="S3" s="629"/>
      <c r="T3" s="629"/>
      <c r="U3" s="629"/>
      <c r="V3" s="629"/>
      <c r="W3" s="629"/>
      <c r="X3" s="629"/>
      <c r="Y3" s="629"/>
      <c r="Z3" s="630"/>
      <c r="AA3" s="628" t="s">
        <v>644</v>
      </c>
      <c r="AB3" s="629"/>
      <c r="AC3" s="629"/>
      <c r="AD3" s="630"/>
    </row>
    <row r="4" spans="2:30" ht="15" customHeight="1" thickTop="1" thickBot="1">
      <c r="B4" s="496"/>
      <c r="C4" s="496"/>
      <c r="D4" s="495"/>
      <c r="E4" s="626"/>
      <c r="F4" s="626"/>
      <c r="G4" s="624"/>
      <c r="H4" s="610"/>
      <c r="I4" s="585"/>
      <c r="J4" s="585"/>
      <c r="K4" s="632">
        <v>2021</v>
      </c>
      <c r="L4" s="632"/>
      <c r="M4" s="632"/>
      <c r="N4" s="633"/>
      <c r="O4" s="628">
        <v>2022</v>
      </c>
      <c r="P4" s="629"/>
      <c r="Q4" s="629"/>
      <c r="R4" s="630"/>
      <c r="S4" s="628">
        <v>2023</v>
      </c>
      <c r="T4" s="629"/>
      <c r="U4" s="629"/>
      <c r="V4" s="630"/>
      <c r="W4" s="628">
        <v>2024</v>
      </c>
      <c r="X4" s="629"/>
      <c r="Y4" s="629"/>
      <c r="Z4" s="630"/>
      <c r="AA4" s="628">
        <v>2025</v>
      </c>
      <c r="AB4" s="629"/>
      <c r="AC4" s="629"/>
      <c r="AD4" s="630"/>
    </row>
    <row r="5" spans="2:30" ht="17.25" thickTop="1" thickBot="1">
      <c r="B5" s="496"/>
      <c r="C5" s="496"/>
      <c r="D5" s="495"/>
      <c r="E5" s="627"/>
      <c r="F5" s="627"/>
      <c r="G5" s="624"/>
      <c r="H5" s="611"/>
      <c r="I5" s="242" t="s">
        <v>645</v>
      </c>
      <c r="J5" s="242" t="s">
        <v>646</v>
      </c>
      <c r="K5" s="245" t="s">
        <v>647</v>
      </c>
      <c r="L5" s="177" t="s">
        <v>648</v>
      </c>
      <c r="M5" s="177" t="s">
        <v>649</v>
      </c>
      <c r="N5" s="177" t="s">
        <v>650</v>
      </c>
      <c r="O5" s="177" t="s">
        <v>647</v>
      </c>
      <c r="P5" s="177" t="s">
        <v>648</v>
      </c>
      <c r="Q5" s="177" t="s">
        <v>649</v>
      </c>
      <c r="R5" s="177" t="s">
        <v>650</v>
      </c>
      <c r="S5" s="177" t="s">
        <v>647</v>
      </c>
      <c r="T5" s="177" t="s">
        <v>648</v>
      </c>
      <c r="U5" s="177" t="s">
        <v>649</v>
      </c>
      <c r="V5" s="177" t="s">
        <v>650</v>
      </c>
      <c r="W5" s="177" t="s">
        <v>647</v>
      </c>
      <c r="X5" s="177" t="s">
        <v>648</v>
      </c>
      <c r="Y5" s="177" t="s">
        <v>649</v>
      </c>
      <c r="Z5" s="177" t="s">
        <v>650</v>
      </c>
      <c r="AA5" s="177" t="s">
        <v>647</v>
      </c>
      <c r="AB5" s="177" t="s">
        <v>648</v>
      </c>
      <c r="AC5" s="177" t="s">
        <v>649</v>
      </c>
      <c r="AD5" s="177" t="s">
        <v>650</v>
      </c>
    </row>
    <row r="6" spans="2:30" ht="41.25" customHeight="1" thickTop="1">
      <c r="B6" s="601" t="str">
        <f>OBJETIVOS!C20</f>
        <v>Articular la planeación definida en Programa de Gestión Documental, con la dinámica actual de la Entidad en cuanto al manejo de sus procesos, permitiendo realizar el seguimiento y control , en concordancia con el direccionamiento estratégico para el periodo 2020-2024</v>
      </c>
      <c r="C6" s="602" t="s">
        <v>111</v>
      </c>
      <c r="D6" s="603" t="s">
        <v>651</v>
      </c>
      <c r="E6" s="304" t="s">
        <v>652</v>
      </c>
      <c r="F6" s="304" t="s">
        <v>652</v>
      </c>
      <c r="G6" s="302" t="s">
        <v>653</v>
      </c>
      <c r="H6" s="297" t="s">
        <v>614</v>
      </c>
      <c r="I6" s="297" t="s">
        <v>652</v>
      </c>
      <c r="J6" s="297"/>
      <c r="K6" s="33"/>
      <c r="L6" s="33"/>
      <c r="M6" s="33"/>
      <c r="N6" s="33"/>
      <c r="O6" s="33"/>
      <c r="P6" s="33"/>
      <c r="Q6" s="33"/>
      <c r="R6" s="33"/>
      <c r="S6" s="33"/>
      <c r="T6" s="33"/>
      <c r="U6" s="33"/>
      <c r="V6" s="33"/>
      <c r="W6" s="39"/>
      <c r="X6" s="39"/>
      <c r="Y6" s="39"/>
      <c r="Z6" s="39"/>
      <c r="AA6" s="39"/>
      <c r="AB6" s="39"/>
      <c r="AC6" s="39"/>
      <c r="AD6" s="120"/>
    </row>
    <row r="7" spans="2:30" ht="41.25" customHeight="1">
      <c r="B7" s="599"/>
      <c r="C7" s="602"/>
      <c r="D7" s="604"/>
      <c r="E7" s="304" t="s">
        <v>652</v>
      </c>
      <c r="F7" s="304" t="s">
        <v>652</v>
      </c>
      <c r="G7" s="302" t="s">
        <v>654</v>
      </c>
      <c r="H7" s="297" t="s">
        <v>614</v>
      </c>
      <c r="I7" s="297" t="s">
        <v>652</v>
      </c>
      <c r="J7" s="297"/>
      <c r="K7" s="33"/>
      <c r="L7" s="33"/>
      <c r="M7" s="33"/>
      <c r="N7" s="33"/>
      <c r="O7" s="33"/>
      <c r="P7" s="33"/>
      <c r="Q7" s="33"/>
      <c r="R7" s="33"/>
      <c r="S7" s="33"/>
      <c r="T7" s="33"/>
      <c r="U7" s="33"/>
      <c r="V7" s="33"/>
      <c r="W7" s="39"/>
      <c r="X7" s="39"/>
      <c r="Y7" s="39"/>
      <c r="Z7" s="39"/>
      <c r="AA7" s="39"/>
      <c r="AB7" s="39"/>
      <c r="AC7" s="39"/>
      <c r="AD7" s="120"/>
    </row>
    <row r="8" spans="2:30" ht="41.25" customHeight="1">
      <c r="B8" s="599"/>
      <c r="C8" s="602"/>
      <c r="D8" s="605"/>
      <c r="E8" s="304">
        <v>1</v>
      </c>
      <c r="F8" s="304">
        <v>1</v>
      </c>
      <c r="G8" s="302" t="s">
        <v>655</v>
      </c>
      <c r="H8" s="297" t="s">
        <v>614</v>
      </c>
      <c r="I8" s="297" t="s">
        <v>650</v>
      </c>
      <c r="J8" s="297"/>
      <c r="K8" s="303"/>
      <c r="L8" s="303"/>
      <c r="M8" s="303"/>
      <c r="N8" s="303"/>
      <c r="O8" s="303"/>
      <c r="P8" s="303"/>
      <c r="Q8" s="136"/>
      <c r="R8" s="136"/>
      <c r="S8" s="303"/>
      <c r="T8" s="303"/>
      <c r="U8" s="136"/>
      <c r="V8" s="136"/>
      <c r="W8" s="33"/>
      <c r="X8" s="33"/>
      <c r="Y8" s="33"/>
      <c r="Z8" s="33"/>
      <c r="AA8" s="40"/>
      <c r="AB8" s="39"/>
      <c r="AC8" s="39"/>
      <c r="AD8" s="120"/>
    </row>
    <row r="9" spans="2:30" ht="96" customHeight="1">
      <c r="B9" s="599"/>
      <c r="C9" s="602"/>
      <c r="D9" s="582" t="s">
        <v>656</v>
      </c>
      <c r="E9" s="304">
        <v>1</v>
      </c>
      <c r="F9" s="304">
        <v>2</v>
      </c>
      <c r="G9" s="302" t="s">
        <v>657</v>
      </c>
      <c r="H9" s="297" t="s">
        <v>658</v>
      </c>
      <c r="I9" s="297" t="s">
        <v>647</v>
      </c>
      <c r="J9" s="297"/>
      <c r="K9" s="33"/>
      <c r="L9" s="40"/>
      <c r="M9" s="40"/>
      <c r="N9" s="40"/>
      <c r="O9" s="33"/>
      <c r="P9" s="39"/>
      <c r="Q9" s="39"/>
      <c r="R9" s="39"/>
      <c r="S9" s="33"/>
      <c r="T9" s="39"/>
      <c r="U9" s="39"/>
      <c r="V9" s="39"/>
      <c r="W9" s="33"/>
      <c r="X9" s="39"/>
      <c r="Y9" s="39"/>
      <c r="Z9" s="39"/>
      <c r="AA9" s="33"/>
      <c r="AB9" s="39"/>
      <c r="AC9" s="39"/>
      <c r="AD9" s="120"/>
    </row>
    <row r="10" spans="2:30" ht="96" customHeight="1">
      <c r="B10" s="599"/>
      <c r="C10" s="602"/>
      <c r="D10" s="582"/>
      <c r="E10" s="304">
        <v>2</v>
      </c>
      <c r="F10" s="304">
        <v>3</v>
      </c>
      <c r="G10" s="302" t="s">
        <v>659</v>
      </c>
      <c r="H10" s="297" t="s">
        <v>658</v>
      </c>
      <c r="I10" s="297" t="s">
        <v>650</v>
      </c>
      <c r="J10" s="297"/>
      <c r="K10" s="33"/>
      <c r="L10" s="40"/>
      <c r="M10" s="40"/>
      <c r="N10" s="40"/>
      <c r="O10" s="33"/>
      <c r="P10" s="40"/>
      <c r="Q10" s="39"/>
      <c r="R10" s="39"/>
      <c r="S10" s="33"/>
      <c r="T10" s="40"/>
      <c r="U10" s="39"/>
      <c r="V10" s="39"/>
      <c r="W10" s="33"/>
      <c r="X10" s="33"/>
      <c r="Y10" s="33"/>
      <c r="Z10" s="33"/>
      <c r="AA10" s="33"/>
      <c r="AB10" s="40"/>
      <c r="AC10" s="39"/>
      <c r="AD10" s="120"/>
    </row>
    <row r="11" spans="2:30" ht="83.25" customHeight="1">
      <c r="B11" s="599"/>
      <c r="C11" s="602"/>
      <c r="D11" s="582"/>
      <c r="E11" s="304">
        <v>3</v>
      </c>
      <c r="F11" s="304">
        <v>4</v>
      </c>
      <c r="G11" s="302" t="s">
        <v>660</v>
      </c>
      <c r="H11" s="297" t="s">
        <v>658</v>
      </c>
      <c r="I11" s="297" t="s">
        <v>650</v>
      </c>
      <c r="J11" s="297"/>
      <c r="K11" s="33"/>
      <c r="L11" s="33"/>
      <c r="M11" s="40"/>
      <c r="N11" s="40"/>
      <c r="O11" s="33"/>
      <c r="P11" s="33"/>
      <c r="Q11" s="39"/>
      <c r="R11" s="39"/>
      <c r="S11" s="33"/>
      <c r="T11" s="33"/>
      <c r="U11" s="39"/>
      <c r="V11" s="39"/>
      <c r="W11" s="33"/>
      <c r="X11" s="33"/>
      <c r="Y11" s="33"/>
      <c r="Z11" s="33"/>
      <c r="AA11" s="33"/>
      <c r="AB11" s="33"/>
      <c r="AC11" s="39"/>
      <c r="AD11" s="120"/>
    </row>
    <row r="12" spans="2:30" ht="59.25" customHeight="1">
      <c r="B12" s="599"/>
      <c r="C12" s="602"/>
      <c r="D12" s="582"/>
      <c r="E12" s="304">
        <v>4</v>
      </c>
      <c r="F12" s="304">
        <v>5</v>
      </c>
      <c r="G12" s="302" t="s">
        <v>661</v>
      </c>
      <c r="H12" s="297" t="s">
        <v>173</v>
      </c>
      <c r="I12" s="297" t="s">
        <v>650</v>
      </c>
      <c r="J12" s="297"/>
      <c r="K12" s="33"/>
      <c r="L12" s="40"/>
      <c r="M12" s="40"/>
      <c r="N12" s="40"/>
      <c r="O12" s="39"/>
      <c r="P12" s="33"/>
      <c r="Q12" s="33"/>
      <c r="R12" s="39"/>
      <c r="S12" s="39"/>
      <c r="T12" s="40"/>
      <c r="U12" s="33"/>
      <c r="V12" s="33"/>
      <c r="W12" s="33"/>
      <c r="X12" s="33"/>
      <c r="Y12" s="33"/>
      <c r="Z12" s="39"/>
      <c r="AA12" s="39"/>
      <c r="AB12" s="33"/>
      <c r="AC12" s="33"/>
      <c r="AD12" s="39"/>
    </row>
    <row r="13" spans="2:30" ht="51" customHeight="1">
      <c r="B13" s="599"/>
      <c r="C13" s="602"/>
      <c r="D13" s="582" t="s">
        <v>662</v>
      </c>
      <c r="E13" s="304">
        <v>1</v>
      </c>
      <c r="F13" s="304">
        <v>6</v>
      </c>
      <c r="G13" s="302" t="s">
        <v>663</v>
      </c>
      <c r="H13" s="297" t="s">
        <v>153</v>
      </c>
      <c r="I13" s="297" t="s">
        <v>650</v>
      </c>
      <c r="J13" s="297"/>
      <c r="K13" s="40"/>
      <c r="L13" s="40"/>
      <c r="M13" s="40"/>
      <c r="N13" s="40"/>
      <c r="O13" s="33"/>
      <c r="P13" s="33"/>
      <c r="Q13" s="33"/>
      <c r="R13" s="136"/>
      <c r="S13" s="40"/>
      <c r="T13" s="40"/>
      <c r="U13" s="40"/>
      <c r="V13" s="39"/>
      <c r="W13" s="33"/>
      <c r="X13" s="33"/>
      <c r="Y13" s="33"/>
      <c r="Z13" s="33"/>
      <c r="AA13" s="39"/>
      <c r="AB13" s="39"/>
      <c r="AC13" s="39"/>
      <c r="AD13" s="120"/>
    </row>
    <row r="14" spans="2:30" ht="78.75" customHeight="1">
      <c r="B14" s="599"/>
      <c r="C14" s="602"/>
      <c r="D14" s="582"/>
      <c r="E14" s="304">
        <v>2</v>
      </c>
      <c r="F14" s="304">
        <v>7</v>
      </c>
      <c r="G14" s="302" t="s">
        <v>664</v>
      </c>
      <c r="H14" s="297" t="s">
        <v>665</v>
      </c>
      <c r="I14" s="297" t="s">
        <v>650</v>
      </c>
      <c r="J14" s="297"/>
      <c r="K14" s="40"/>
      <c r="L14" s="40"/>
      <c r="M14" s="40"/>
      <c r="N14" s="40"/>
      <c r="O14" s="40"/>
      <c r="P14" s="40"/>
      <c r="Q14" s="40"/>
      <c r="R14" s="33"/>
      <c r="S14" s="39"/>
      <c r="T14" s="39"/>
      <c r="U14" s="39"/>
      <c r="V14" s="40"/>
      <c r="W14" s="33"/>
      <c r="X14" s="33"/>
      <c r="Y14" s="33"/>
      <c r="Z14" s="33"/>
      <c r="AA14" s="39"/>
      <c r="AB14" s="39"/>
      <c r="AC14" s="39"/>
      <c r="AD14" s="120"/>
    </row>
    <row r="15" spans="2:30" ht="42" customHeight="1">
      <c r="B15" s="598" t="str">
        <f>OBJETIVOS!C3</f>
        <v>Normalizar la producción documental y el manejo de los documentos de archivo físicos y electrónicos que producen las dependencias de la entidad en el marco de sus funciones y procedimientos.</v>
      </c>
      <c r="C15" s="602" t="s">
        <v>100</v>
      </c>
      <c r="D15" s="612" t="s">
        <v>666</v>
      </c>
      <c r="E15" s="304" t="s">
        <v>652</v>
      </c>
      <c r="F15" s="304" t="s">
        <v>652</v>
      </c>
      <c r="G15" s="302" t="s">
        <v>667</v>
      </c>
      <c r="H15" s="297" t="s">
        <v>652</v>
      </c>
      <c r="I15" s="297" t="s">
        <v>652</v>
      </c>
      <c r="J15" s="297"/>
      <c r="K15" s="40"/>
      <c r="L15" s="40"/>
      <c r="M15" s="40"/>
      <c r="N15" s="40"/>
      <c r="O15" s="40"/>
      <c r="P15" s="40"/>
      <c r="Q15" s="40"/>
      <c r="R15" s="40"/>
      <c r="S15" s="35"/>
      <c r="T15" s="40"/>
      <c r="U15" s="40"/>
      <c r="V15" s="40"/>
      <c r="W15" s="40"/>
      <c r="X15" s="40"/>
      <c r="Y15" s="40"/>
      <c r="Z15" s="40"/>
      <c r="AA15" s="40"/>
      <c r="AB15" s="40"/>
      <c r="AC15" s="40"/>
      <c r="AD15" s="121"/>
    </row>
    <row r="16" spans="2:30" ht="39" customHeight="1">
      <c r="B16" s="599"/>
      <c r="C16" s="602"/>
      <c r="D16" s="613"/>
      <c r="E16" s="304" t="s">
        <v>652</v>
      </c>
      <c r="F16" s="304" t="s">
        <v>652</v>
      </c>
      <c r="G16" s="302" t="s">
        <v>668</v>
      </c>
      <c r="H16" s="297" t="s">
        <v>652</v>
      </c>
      <c r="I16" s="297" t="s">
        <v>652</v>
      </c>
      <c r="J16" s="297"/>
      <c r="K16" s="35"/>
      <c r="L16" s="35"/>
      <c r="M16" s="35"/>
      <c r="N16" s="35"/>
      <c r="O16" s="35"/>
      <c r="P16" s="35"/>
      <c r="Q16" s="40"/>
      <c r="R16" s="40"/>
      <c r="S16" s="35"/>
      <c r="T16" s="35"/>
      <c r="U16" s="35"/>
      <c r="V16" s="35"/>
      <c r="W16" s="33"/>
      <c r="X16" s="33"/>
      <c r="Y16" s="33"/>
      <c r="Z16" s="33"/>
      <c r="AA16" s="40"/>
      <c r="AB16" s="40"/>
      <c r="AC16" s="40"/>
      <c r="AD16" s="121"/>
    </row>
    <row r="17" spans="2:30" ht="39" customHeight="1">
      <c r="B17" s="599"/>
      <c r="C17" s="602"/>
      <c r="D17" s="613"/>
      <c r="E17" s="304" t="s">
        <v>652</v>
      </c>
      <c r="F17" s="304" t="s">
        <v>652</v>
      </c>
      <c r="G17" s="302" t="s">
        <v>669</v>
      </c>
      <c r="H17" s="297" t="s">
        <v>652</v>
      </c>
      <c r="I17" s="297" t="s">
        <v>652</v>
      </c>
      <c r="J17" s="297"/>
      <c r="K17" s="35"/>
      <c r="L17" s="35"/>
      <c r="M17" s="35"/>
      <c r="N17" s="35"/>
      <c r="O17" s="35"/>
      <c r="P17" s="35"/>
      <c r="Q17" s="35"/>
      <c r="R17" s="40"/>
      <c r="S17" s="40"/>
      <c r="T17" s="35"/>
      <c r="U17" s="35"/>
      <c r="V17" s="35"/>
      <c r="W17" s="33"/>
      <c r="X17" s="33"/>
      <c r="Y17" s="33"/>
      <c r="Z17" s="33"/>
      <c r="AA17" s="40"/>
      <c r="AB17" s="40"/>
      <c r="AC17" s="40"/>
      <c r="AD17" s="121"/>
    </row>
    <row r="18" spans="2:30" ht="65.25" customHeight="1">
      <c r="B18" s="599"/>
      <c r="C18" s="602"/>
      <c r="D18" s="614"/>
      <c r="E18" s="304">
        <v>1</v>
      </c>
      <c r="F18" s="304">
        <v>8</v>
      </c>
      <c r="G18" s="302" t="s">
        <v>670</v>
      </c>
      <c r="H18" s="297" t="s">
        <v>671</v>
      </c>
      <c r="I18" s="297" t="s">
        <v>650</v>
      </c>
      <c r="J18" s="297"/>
      <c r="K18" s="305"/>
      <c r="L18" s="305"/>
      <c r="M18" s="305"/>
      <c r="N18" s="305"/>
      <c r="O18" s="305"/>
      <c r="P18" s="305"/>
      <c r="Q18" s="305"/>
      <c r="R18" s="305"/>
      <c r="S18" s="305"/>
      <c r="T18" s="305"/>
      <c r="U18" s="305"/>
      <c r="V18" s="305"/>
      <c r="W18" s="33"/>
      <c r="X18" s="33"/>
      <c r="Y18" s="33"/>
      <c r="Z18" s="33"/>
      <c r="AA18" s="40"/>
      <c r="AB18" s="40"/>
      <c r="AC18" s="40"/>
      <c r="AD18" s="121"/>
    </row>
    <row r="19" spans="2:30" ht="102.75" customHeight="1">
      <c r="B19" s="599"/>
      <c r="C19" s="602"/>
      <c r="D19" s="606" t="s">
        <v>672</v>
      </c>
      <c r="E19" s="254">
        <v>1</v>
      </c>
      <c r="F19" s="254">
        <v>9</v>
      </c>
      <c r="G19" s="306" t="s">
        <v>673</v>
      </c>
      <c r="H19" s="297" t="s">
        <v>671</v>
      </c>
      <c r="I19" s="307" t="s">
        <v>647</v>
      </c>
      <c r="J19" s="307"/>
      <c r="K19" s="35"/>
      <c r="L19" s="35"/>
      <c r="M19" s="35"/>
      <c r="N19" s="35"/>
      <c r="O19" s="35"/>
      <c r="P19" s="35"/>
      <c r="Q19" s="40"/>
      <c r="R19" s="40"/>
      <c r="S19" s="35"/>
      <c r="T19" s="35"/>
      <c r="U19" s="40"/>
      <c r="V19" s="40"/>
      <c r="W19" s="33"/>
      <c r="X19" s="40"/>
      <c r="Y19" s="40"/>
      <c r="Z19" s="40"/>
      <c r="AA19" s="40"/>
      <c r="AB19" s="40"/>
      <c r="AC19" s="40"/>
      <c r="AD19" s="121"/>
    </row>
    <row r="20" spans="2:30" ht="27.75" customHeight="1">
      <c r="B20" s="599"/>
      <c r="C20" s="602"/>
      <c r="D20" s="604"/>
      <c r="E20" s="254">
        <v>2</v>
      </c>
      <c r="F20" s="254">
        <v>10</v>
      </c>
      <c r="G20" s="306" t="s">
        <v>674</v>
      </c>
      <c r="H20" s="302" t="s">
        <v>671</v>
      </c>
      <c r="I20" s="307" t="s">
        <v>650</v>
      </c>
      <c r="J20" s="307"/>
      <c r="K20" s="35"/>
      <c r="L20" s="35"/>
      <c r="M20" s="35"/>
      <c r="N20" s="35"/>
      <c r="O20" s="35"/>
      <c r="P20" s="35"/>
      <c r="Q20" s="35"/>
      <c r="R20" s="35"/>
      <c r="S20" s="35"/>
      <c r="T20" s="35"/>
      <c r="U20" s="35"/>
      <c r="V20" s="35"/>
      <c r="W20" s="33"/>
      <c r="X20" s="33"/>
      <c r="Y20" s="33"/>
      <c r="Z20" s="33"/>
      <c r="AA20" s="35"/>
      <c r="AB20" s="35"/>
      <c r="AC20" s="35"/>
      <c r="AD20" s="35"/>
    </row>
    <row r="21" spans="2:30" ht="31.5" customHeight="1">
      <c r="B21" s="599"/>
      <c r="C21" s="602"/>
      <c r="D21" s="604"/>
      <c r="E21" s="254">
        <v>3</v>
      </c>
      <c r="F21" s="254">
        <v>11</v>
      </c>
      <c r="G21" s="306" t="s">
        <v>675</v>
      </c>
      <c r="H21" s="302" t="s">
        <v>671</v>
      </c>
      <c r="I21" s="307" t="s">
        <v>650</v>
      </c>
      <c r="J21" s="307"/>
      <c r="K21" s="35"/>
      <c r="L21" s="35"/>
      <c r="M21" s="35"/>
      <c r="N21" s="35"/>
      <c r="O21" s="35"/>
      <c r="P21" s="35"/>
      <c r="Q21" s="35"/>
      <c r="R21" s="35"/>
      <c r="S21" s="35"/>
      <c r="T21" s="35"/>
      <c r="U21" s="35"/>
      <c r="V21" s="35"/>
      <c r="W21" s="33"/>
      <c r="X21" s="33"/>
      <c r="Y21" s="33"/>
      <c r="Z21" s="33"/>
      <c r="AA21" s="35"/>
      <c r="AB21" s="35"/>
      <c r="AC21" s="35"/>
      <c r="AD21" s="122"/>
    </row>
    <row r="22" spans="2:30" ht="31.5" customHeight="1">
      <c r="B22" s="599"/>
      <c r="C22" s="602"/>
      <c r="D22" s="604"/>
      <c r="E22" s="254">
        <v>4</v>
      </c>
      <c r="F22" s="254">
        <v>12</v>
      </c>
      <c r="G22" s="306" t="s">
        <v>676</v>
      </c>
      <c r="H22" s="302" t="s">
        <v>671</v>
      </c>
      <c r="I22" s="307" t="s">
        <v>650</v>
      </c>
      <c r="J22" s="307"/>
      <c r="K22" s="35"/>
      <c r="L22" s="35"/>
      <c r="M22" s="35"/>
      <c r="N22" s="35"/>
      <c r="O22" s="35"/>
      <c r="P22" s="35"/>
      <c r="Q22" s="35"/>
      <c r="R22" s="35"/>
      <c r="S22" s="35"/>
      <c r="T22" s="35"/>
      <c r="U22" s="35"/>
      <c r="V22" s="35"/>
      <c r="W22" s="33"/>
      <c r="X22" s="33"/>
      <c r="Y22" s="33"/>
      <c r="Z22" s="33"/>
      <c r="AA22" s="35"/>
      <c r="AB22" s="35"/>
      <c r="AC22" s="35"/>
      <c r="AD22" s="122"/>
    </row>
    <row r="23" spans="2:30" ht="63" customHeight="1">
      <c r="B23" s="599"/>
      <c r="C23" s="602"/>
      <c r="D23" s="604"/>
      <c r="E23" s="254" t="s">
        <v>652</v>
      </c>
      <c r="F23" s="254" t="s">
        <v>652</v>
      </c>
      <c r="G23" s="306" t="s">
        <v>677</v>
      </c>
      <c r="H23" s="302" t="s">
        <v>652</v>
      </c>
      <c r="I23" s="307" t="s">
        <v>652</v>
      </c>
      <c r="J23" s="307"/>
      <c r="K23" s="35"/>
      <c r="L23" s="35"/>
      <c r="M23" s="35"/>
      <c r="N23" s="35"/>
      <c r="O23" s="35"/>
      <c r="P23" s="40"/>
      <c r="Q23" s="40"/>
      <c r="R23" s="40"/>
      <c r="S23" s="35"/>
      <c r="T23" s="40"/>
      <c r="U23" s="40"/>
      <c r="V23" s="40"/>
      <c r="W23" s="40"/>
      <c r="X23" s="40"/>
      <c r="Y23" s="40"/>
      <c r="Z23" s="40"/>
      <c r="AA23" s="40"/>
      <c r="AB23" s="40"/>
      <c r="AC23" s="40"/>
      <c r="AD23" s="121"/>
    </row>
    <row r="24" spans="2:30" ht="66.75" customHeight="1">
      <c r="B24" s="599"/>
      <c r="C24" s="602"/>
      <c r="D24" s="604"/>
      <c r="E24" s="254">
        <v>5</v>
      </c>
      <c r="F24" s="254">
        <v>13</v>
      </c>
      <c r="G24" s="306" t="s">
        <v>678</v>
      </c>
      <c r="H24" s="302" t="s">
        <v>671</v>
      </c>
      <c r="I24" s="307" t="s">
        <v>650</v>
      </c>
      <c r="J24" s="307"/>
      <c r="K24" s="35"/>
      <c r="L24" s="40"/>
      <c r="M24" s="40"/>
      <c r="N24" s="40"/>
      <c r="O24" s="35"/>
      <c r="P24" s="35"/>
      <c r="Q24" s="35"/>
      <c r="R24" s="136"/>
      <c r="S24" s="35"/>
      <c r="T24" s="35"/>
      <c r="U24" s="35"/>
      <c r="V24" s="39"/>
      <c r="W24" s="40"/>
      <c r="X24" s="33"/>
      <c r="Y24" s="33"/>
      <c r="Z24" s="33"/>
      <c r="AA24" s="35"/>
      <c r="AB24" s="35"/>
      <c r="AC24" s="35"/>
      <c r="AD24" s="121"/>
    </row>
    <row r="25" spans="2:30" ht="51" customHeight="1">
      <c r="B25" s="599"/>
      <c r="C25" s="602"/>
      <c r="D25" s="604"/>
      <c r="E25" s="254">
        <v>6</v>
      </c>
      <c r="F25" s="254">
        <v>14</v>
      </c>
      <c r="G25" s="306" t="s">
        <v>679</v>
      </c>
      <c r="H25" s="302" t="s">
        <v>671</v>
      </c>
      <c r="I25" s="307" t="s">
        <v>650</v>
      </c>
      <c r="J25" s="307"/>
      <c r="K25" s="40"/>
      <c r="L25" s="35"/>
      <c r="M25" s="35"/>
      <c r="N25" s="35"/>
      <c r="O25" s="34"/>
      <c r="P25" s="34"/>
      <c r="Q25" s="34"/>
      <c r="R25" s="136"/>
      <c r="S25" s="34"/>
      <c r="T25" s="34"/>
      <c r="U25" s="34"/>
      <c r="V25" s="39"/>
      <c r="W25" s="40"/>
      <c r="X25" s="33"/>
      <c r="Y25" s="33"/>
      <c r="Z25" s="33"/>
      <c r="AA25" s="35"/>
      <c r="AB25" s="35"/>
      <c r="AC25" s="35"/>
      <c r="AD25" s="121"/>
    </row>
    <row r="26" spans="2:30" ht="51" customHeight="1">
      <c r="B26" s="599"/>
      <c r="C26" s="602"/>
      <c r="D26" s="582" t="s">
        <v>680</v>
      </c>
      <c r="E26" s="254">
        <v>1</v>
      </c>
      <c r="F26" s="254">
        <v>15</v>
      </c>
      <c r="G26" s="255" t="s">
        <v>681</v>
      </c>
      <c r="H26" s="255" t="s">
        <v>173</v>
      </c>
      <c r="I26" s="256" t="s">
        <v>647</v>
      </c>
      <c r="J26" s="256"/>
      <c r="K26" s="40"/>
      <c r="L26" s="40"/>
      <c r="M26" s="40"/>
      <c r="N26" s="40"/>
      <c r="O26" s="34"/>
      <c r="P26" s="39"/>
      <c r="Q26" s="39"/>
      <c r="R26" s="39"/>
      <c r="S26" s="34"/>
      <c r="T26" s="39"/>
      <c r="U26" s="39"/>
      <c r="V26" s="39"/>
      <c r="W26" s="33"/>
      <c r="X26" s="39"/>
      <c r="Y26" s="39"/>
      <c r="Z26" s="39"/>
      <c r="AA26" s="39"/>
      <c r="AB26" s="39"/>
      <c r="AC26" s="39"/>
      <c r="AD26" s="120"/>
    </row>
    <row r="27" spans="2:30" ht="39.75" customHeight="1">
      <c r="B27" s="599"/>
      <c r="C27" s="602"/>
      <c r="D27" s="582"/>
      <c r="E27" s="254">
        <v>2</v>
      </c>
      <c r="F27" s="254">
        <v>16</v>
      </c>
      <c r="G27" s="255" t="s">
        <v>682</v>
      </c>
      <c r="H27" s="255" t="s">
        <v>173</v>
      </c>
      <c r="I27" s="256" t="s">
        <v>650</v>
      </c>
      <c r="J27" s="256"/>
      <c r="K27" s="40"/>
      <c r="L27" s="40"/>
      <c r="M27" s="40"/>
      <c r="N27" s="40"/>
      <c r="O27" s="39"/>
      <c r="P27" s="34"/>
      <c r="Q27" s="34"/>
      <c r="R27" s="39"/>
      <c r="S27" s="39"/>
      <c r="T27" s="34"/>
      <c r="U27" s="34"/>
      <c r="V27" s="39"/>
      <c r="W27" s="33"/>
      <c r="X27" s="33"/>
      <c r="Y27" s="33"/>
      <c r="Z27" s="33"/>
      <c r="AA27" s="39"/>
      <c r="AB27" s="39"/>
      <c r="AC27" s="39"/>
      <c r="AD27" s="120"/>
    </row>
    <row r="28" spans="2:30" ht="39.75" customHeight="1">
      <c r="B28" s="599"/>
      <c r="C28" s="602"/>
      <c r="D28" s="582"/>
      <c r="E28" s="254">
        <v>3</v>
      </c>
      <c r="F28" s="254">
        <v>17</v>
      </c>
      <c r="G28" s="255" t="s">
        <v>683</v>
      </c>
      <c r="H28" s="255" t="s">
        <v>173</v>
      </c>
      <c r="I28" s="256" t="s">
        <v>649</v>
      </c>
      <c r="J28" s="256"/>
      <c r="K28" s="40"/>
      <c r="L28" s="40"/>
      <c r="M28" s="40"/>
      <c r="N28" s="40"/>
      <c r="O28" s="39"/>
      <c r="P28" s="34"/>
      <c r="Q28" s="34"/>
      <c r="R28" s="39"/>
      <c r="S28" s="39"/>
      <c r="T28" s="34"/>
      <c r="U28" s="34"/>
      <c r="V28" s="39"/>
      <c r="W28" s="33"/>
      <c r="X28" s="33"/>
      <c r="Y28" s="33"/>
      <c r="Z28" s="39"/>
      <c r="AA28" s="39"/>
      <c r="AB28" s="39"/>
      <c r="AC28" s="39"/>
      <c r="AD28" s="120"/>
    </row>
    <row r="29" spans="2:30" ht="58.5" customHeight="1">
      <c r="B29" s="599"/>
      <c r="C29" s="602"/>
      <c r="D29" s="582"/>
      <c r="E29" s="254">
        <v>4</v>
      </c>
      <c r="F29" s="254">
        <v>18</v>
      </c>
      <c r="G29" s="255" t="s">
        <v>684</v>
      </c>
      <c r="H29" s="255" t="s">
        <v>173</v>
      </c>
      <c r="I29" s="278" t="s">
        <v>650</v>
      </c>
      <c r="J29" s="278"/>
      <c r="K29" s="34"/>
      <c r="L29" s="34"/>
      <c r="M29" s="34"/>
      <c r="N29" s="40"/>
      <c r="O29" s="34"/>
      <c r="P29" s="34"/>
      <c r="Q29" s="34"/>
      <c r="R29" s="39"/>
      <c r="S29" s="34"/>
      <c r="T29" s="34"/>
      <c r="U29" s="34"/>
      <c r="V29" s="39"/>
      <c r="W29" s="33"/>
      <c r="X29" s="33"/>
      <c r="Y29" s="33"/>
      <c r="Z29" s="33"/>
      <c r="AA29" s="39"/>
      <c r="AB29" s="39"/>
      <c r="AC29" s="39"/>
      <c r="AD29" s="120"/>
    </row>
    <row r="30" spans="2:30" ht="78" customHeight="1">
      <c r="B30" s="599"/>
      <c r="C30" s="602"/>
      <c r="D30" s="582"/>
      <c r="E30" s="254">
        <v>5</v>
      </c>
      <c r="F30" s="254">
        <v>19</v>
      </c>
      <c r="G30" s="255" t="s">
        <v>685</v>
      </c>
      <c r="H30" s="255" t="s">
        <v>173</v>
      </c>
      <c r="I30" s="278" t="s">
        <v>649</v>
      </c>
      <c r="J30" s="278"/>
      <c r="K30" s="34"/>
      <c r="L30" s="34"/>
      <c r="M30" s="34"/>
      <c r="N30" s="34"/>
      <c r="O30" s="34"/>
      <c r="P30" s="34"/>
      <c r="Q30" s="34"/>
      <c r="R30" s="39"/>
      <c r="S30" s="34"/>
      <c r="T30" s="34"/>
      <c r="U30" s="34"/>
      <c r="V30" s="39"/>
      <c r="W30" s="33"/>
      <c r="X30" s="33"/>
      <c r="Y30" s="33"/>
      <c r="Z30" s="39"/>
      <c r="AA30" s="39"/>
      <c r="AB30" s="39"/>
      <c r="AC30" s="39"/>
      <c r="AD30" s="120"/>
    </row>
    <row r="31" spans="2:30" ht="53.25" customHeight="1">
      <c r="B31" s="599"/>
      <c r="C31" s="602"/>
      <c r="D31" s="582"/>
      <c r="E31" s="254">
        <v>6</v>
      </c>
      <c r="F31" s="254">
        <v>20</v>
      </c>
      <c r="G31" s="255" t="s">
        <v>686</v>
      </c>
      <c r="H31" s="255" t="s">
        <v>687</v>
      </c>
      <c r="I31" s="278" t="s">
        <v>649</v>
      </c>
      <c r="J31" s="278"/>
      <c r="K31" s="40"/>
      <c r="L31" s="40"/>
      <c r="M31" s="40"/>
      <c r="N31" s="39"/>
      <c r="O31" s="39"/>
      <c r="P31" s="39"/>
      <c r="Q31" s="39"/>
      <c r="R31" s="34"/>
      <c r="S31" s="39"/>
      <c r="T31" s="39"/>
      <c r="U31" s="34"/>
      <c r="V31" s="34"/>
      <c r="W31" s="33"/>
      <c r="X31" s="33"/>
      <c r="Y31" s="33"/>
      <c r="Z31" s="39"/>
      <c r="AA31" s="39"/>
      <c r="AB31" s="39"/>
      <c r="AC31" s="39"/>
      <c r="AD31" s="120"/>
    </row>
    <row r="32" spans="2:30" ht="39.75" customHeight="1">
      <c r="B32" s="599"/>
      <c r="C32" s="602"/>
      <c r="D32" s="582"/>
      <c r="E32" s="254">
        <v>7</v>
      </c>
      <c r="F32" s="254">
        <v>21</v>
      </c>
      <c r="G32" s="255" t="s">
        <v>688</v>
      </c>
      <c r="H32" s="255" t="s">
        <v>687</v>
      </c>
      <c r="I32" s="278" t="s">
        <v>650</v>
      </c>
      <c r="J32" s="278"/>
      <c r="K32" s="40"/>
      <c r="L32" s="40"/>
      <c r="M32" s="40"/>
      <c r="N32" s="39"/>
      <c r="O32" s="39"/>
      <c r="P32" s="39"/>
      <c r="Q32" s="39"/>
      <c r="R32" s="34"/>
      <c r="S32" s="39"/>
      <c r="T32" s="39"/>
      <c r="U32" s="39"/>
      <c r="V32" s="34"/>
      <c r="W32" s="33"/>
      <c r="X32" s="33"/>
      <c r="Y32" s="33"/>
      <c r="Z32" s="33"/>
      <c r="AA32" s="39"/>
      <c r="AB32" s="39"/>
      <c r="AC32" s="39"/>
      <c r="AD32" s="120"/>
    </row>
    <row r="33" spans="2:30" ht="39.75" customHeight="1">
      <c r="B33" s="599"/>
      <c r="C33" s="602"/>
      <c r="D33" s="582"/>
      <c r="E33" s="254" t="s">
        <v>652</v>
      </c>
      <c r="F33" s="254" t="s">
        <v>652</v>
      </c>
      <c r="G33" s="255" t="s">
        <v>689</v>
      </c>
      <c r="H33" s="255" t="s">
        <v>687</v>
      </c>
      <c r="I33" s="278" t="s">
        <v>652</v>
      </c>
      <c r="J33" s="278"/>
      <c r="K33" s="40"/>
      <c r="L33" s="40"/>
      <c r="M33" s="40"/>
      <c r="N33" s="39"/>
      <c r="O33" s="39"/>
      <c r="P33" s="39"/>
      <c r="Q33" s="39"/>
      <c r="R33" s="39"/>
      <c r="S33" s="39"/>
      <c r="T33" s="39"/>
      <c r="U33" s="39"/>
      <c r="V33" s="39"/>
      <c r="W33" s="39"/>
      <c r="X33" s="39"/>
      <c r="Y33" s="39"/>
      <c r="Z33" s="39"/>
      <c r="AA33" s="39"/>
      <c r="AB33" s="39"/>
      <c r="AC33" s="39"/>
      <c r="AD33" s="120"/>
    </row>
    <row r="34" spans="2:30" ht="39.75" customHeight="1">
      <c r="B34" s="600"/>
      <c r="C34" s="602"/>
      <c r="D34" s="582"/>
      <c r="E34" s="254" t="s">
        <v>652</v>
      </c>
      <c r="F34" s="254" t="s">
        <v>652</v>
      </c>
      <c r="G34" s="255" t="s">
        <v>690</v>
      </c>
      <c r="H34" s="255" t="s">
        <v>173</v>
      </c>
      <c r="I34" s="278" t="s">
        <v>652</v>
      </c>
      <c r="J34" s="278"/>
      <c r="K34" s="40"/>
      <c r="L34" s="40"/>
      <c r="M34" s="40"/>
      <c r="N34" s="39"/>
      <c r="O34" s="39"/>
      <c r="P34" s="39"/>
      <c r="Q34" s="39"/>
      <c r="R34" s="39"/>
      <c r="S34" s="39"/>
      <c r="T34" s="39"/>
      <c r="U34" s="39"/>
      <c r="V34" s="39"/>
      <c r="W34" s="39"/>
      <c r="X34" s="39"/>
      <c r="Y34" s="39"/>
      <c r="Z34" s="39"/>
      <c r="AA34" s="39"/>
      <c r="AB34" s="39"/>
      <c r="AC34" s="39"/>
      <c r="AD34" s="120"/>
    </row>
    <row r="35" spans="2:30" ht="50.45" customHeight="1">
      <c r="B35" s="598" t="str">
        <f>OBJETIVOS!C6</f>
        <v>Asegurar las condiciones técnicas requeridas normativamente para los expedientes electrónicos de archivo, que permitan la adecuada gestión apoyada en el SGDEA</v>
      </c>
      <c r="C35" s="607" t="s">
        <v>691</v>
      </c>
      <c r="D35" s="606" t="s">
        <v>692</v>
      </c>
      <c r="E35" s="254">
        <v>1</v>
      </c>
      <c r="F35" s="254">
        <v>22</v>
      </c>
      <c r="G35" s="255" t="s">
        <v>693</v>
      </c>
      <c r="H35" s="255" t="s">
        <v>334</v>
      </c>
      <c r="I35" s="278" t="s">
        <v>650</v>
      </c>
      <c r="J35" s="278"/>
      <c r="K35" s="68"/>
      <c r="L35" s="68"/>
      <c r="M35" s="68"/>
      <c r="N35" s="68"/>
      <c r="O35" s="69"/>
      <c r="P35" s="69"/>
      <c r="Q35" s="69"/>
      <c r="R35" s="69"/>
      <c r="S35" s="69"/>
      <c r="T35" s="69"/>
      <c r="U35" s="69"/>
      <c r="V35" s="69"/>
      <c r="W35" s="33"/>
      <c r="X35" s="33"/>
      <c r="Y35" s="33"/>
      <c r="Z35" s="33"/>
      <c r="AA35" s="69"/>
      <c r="AB35" s="69"/>
      <c r="AC35" s="69"/>
      <c r="AD35" s="123"/>
    </row>
    <row r="36" spans="2:30" ht="50.45" customHeight="1">
      <c r="B36" s="599"/>
      <c r="C36" s="608"/>
      <c r="D36" s="604"/>
      <c r="E36" s="254">
        <v>2</v>
      </c>
      <c r="F36" s="254">
        <v>23</v>
      </c>
      <c r="G36" s="255" t="s">
        <v>694</v>
      </c>
      <c r="H36" s="255" t="s">
        <v>209</v>
      </c>
      <c r="I36" s="278" t="s">
        <v>650</v>
      </c>
      <c r="J36" s="278"/>
      <c r="K36" s="40"/>
      <c r="L36" s="68"/>
      <c r="M36" s="68"/>
      <c r="N36" s="68"/>
      <c r="O36" s="69"/>
      <c r="P36" s="69"/>
      <c r="Q36" s="69"/>
      <c r="R36" s="69"/>
      <c r="S36" s="69"/>
      <c r="T36" s="69"/>
      <c r="U36" s="69"/>
      <c r="V36" s="69"/>
      <c r="W36" s="33"/>
      <c r="X36" s="33"/>
      <c r="Y36" s="33"/>
      <c r="Z36" s="33"/>
      <c r="AA36" s="69"/>
      <c r="AB36" s="69"/>
      <c r="AC36" s="69"/>
      <c r="AD36" s="123"/>
    </row>
    <row r="37" spans="2:30" ht="50.45" customHeight="1">
      <c r="B37" s="599"/>
      <c r="C37" s="608"/>
      <c r="D37" s="604"/>
      <c r="E37" s="254">
        <v>3</v>
      </c>
      <c r="F37" s="254">
        <v>24</v>
      </c>
      <c r="G37" s="255" t="s">
        <v>695</v>
      </c>
      <c r="H37" s="255" t="s">
        <v>696</v>
      </c>
      <c r="I37" s="278" t="s">
        <v>650</v>
      </c>
      <c r="J37" s="278"/>
      <c r="K37" s="68"/>
      <c r="L37" s="68"/>
      <c r="M37" s="40"/>
      <c r="N37" s="40"/>
      <c r="O37" s="68"/>
      <c r="P37" s="68"/>
      <c r="Q37" s="39"/>
      <c r="R37" s="39"/>
      <c r="S37" s="68"/>
      <c r="T37" s="68"/>
      <c r="U37" s="39"/>
      <c r="V37" s="39"/>
      <c r="W37" s="33"/>
      <c r="X37" s="33"/>
      <c r="Y37" s="33"/>
      <c r="Z37" s="33"/>
      <c r="AA37" s="39"/>
      <c r="AB37" s="39"/>
      <c r="AC37" s="39"/>
      <c r="AD37" s="120"/>
    </row>
    <row r="38" spans="2:30" ht="50.45" customHeight="1">
      <c r="B38" s="599"/>
      <c r="C38" s="608"/>
      <c r="D38" s="604"/>
      <c r="E38" s="254">
        <v>4</v>
      </c>
      <c r="F38" s="254">
        <v>25</v>
      </c>
      <c r="G38" s="255" t="s">
        <v>697</v>
      </c>
      <c r="H38" s="255" t="s">
        <v>698</v>
      </c>
      <c r="I38" s="278" t="s">
        <v>650</v>
      </c>
      <c r="J38" s="278"/>
      <c r="K38" s="40"/>
      <c r="L38" s="40"/>
      <c r="M38" s="40"/>
      <c r="N38" s="40"/>
      <c r="O38" s="39"/>
      <c r="P38" s="39"/>
      <c r="Q38" s="39"/>
      <c r="R38" s="39"/>
      <c r="S38" s="69"/>
      <c r="T38" s="69"/>
      <c r="U38" s="69"/>
      <c r="V38" s="69"/>
      <c r="W38" s="33"/>
      <c r="X38" s="33"/>
      <c r="Y38" s="33"/>
      <c r="Z38" s="33"/>
      <c r="AA38" s="69"/>
      <c r="AB38" s="69"/>
      <c r="AC38" s="69"/>
      <c r="AD38" s="123"/>
    </row>
    <row r="39" spans="2:30" ht="50.45" customHeight="1">
      <c r="B39" s="599"/>
      <c r="C39" s="608"/>
      <c r="D39" s="605"/>
      <c r="E39" s="254" t="s">
        <v>652</v>
      </c>
      <c r="F39" s="254" t="s">
        <v>652</v>
      </c>
      <c r="G39" s="255" t="s">
        <v>699</v>
      </c>
      <c r="H39" s="255" t="s">
        <v>652</v>
      </c>
      <c r="I39" s="278" t="s">
        <v>652</v>
      </c>
      <c r="J39" s="278"/>
      <c r="K39" s="40"/>
      <c r="L39" s="68"/>
      <c r="M39" s="68"/>
      <c r="N39" s="68"/>
      <c r="O39" s="69"/>
      <c r="P39" s="69"/>
      <c r="Q39" s="69"/>
      <c r="R39" s="69"/>
      <c r="S39" s="69"/>
      <c r="T39" s="69"/>
      <c r="U39" s="69"/>
      <c r="V39" s="69"/>
      <c r="W39" s="39"/>
      <c r="X39" s="39"/>
      <c r="Y39" s="39"/>
      <c r="Z39" s="39"/>
      <c r="AA39" s="69"/>
      <c r="AB39" s="69"/>
      <c r="AC39" s="69"/>
      <c r="AD39" s="123"/>
    </row>
    <row r="40" spans="2:30" ht="50.45" customHeight="1">
      <c r="B40" s="599"/>
      <c r="C40" s="608"/>
      <c r="D40" s="606" t="s">
        <v>700</v>
      </c>
      <c r="E40" s="254">
        <v>1</v>
      </c>
      <c r="F40" s="254">
        <v>26</v>
      </c>
      <c r="G40" s="255" t="s">
        <v>701</v>
      </c>
      <c r="H40" s="255" t="s">
        <v>173</v>
      </c>
      <c r="I40" s="278" t="s">
        <v>650</v>
      </c>
      <c r="J40" s="278"/>
      <c r="K40" s="68"/>
      <c r="L40" s="68"/>
      <c r="M40" s="68"/>
      <c r="N40" s="68"/>
      <c r="O40" s="68"/>
      <c r="P40" s="68"/>
      <c r="Q40" s="68"/>
      <c r="R40" s="68"/>
      <c r="S40" s="68"/>
      <c r="T40" s="68"/>
      <c r="U40" s="68"/>
      <c r="V40" s="68"/>
      <c r="W40" s="33"/>
      <c r="X40" s="33"/>
      <c r="Y40" s="33"/>
      <c r="Z40" s="33"/>
      <c r="AA40" s="68"/>
      <c r="AB40" s="68"/>
      <c r="AC40" s="68"/>
      <c r="AD40" s="124"/>
    </row>
    <row r="41" spans="2:30" ht="66" customHeight="1">
      <c r="B41" s="599"/>
      <c r="C41" s="608"/>
      <c r="D41" s="604"/>
      <c r="E41" s="254">
        <v>2</v>
      </c>
      <c r="F41" s="254">
        <v>27</v>
      </c>
      <c r="G41" s="255" t="s">
        <v>702</v>
      </c>
      <c r="H41" s="255" t="s">
        <v>173</v>
      </c>
      <c r="I41" s="278" t="s">
        <v>650</v>
      </c>
      <c r="J41" s="278"/>
      <c r="K41" s="40"/>
      <c r="L41" s="40"/>
      <c r="M41" s="40"/>
      <c r="N41" s="68"/>
      <c r="O41" s="68"/>
      <c r="P41" s="68"/>
      <c r="Q41" s="68"/>
      <c r="R41" s="68"/>
      <c r="S41" s="68"/>
      <c r="T41" s="68"/>
      <c r="U41" s="68"/>
      <c r="V41" s="68"/>
      <c r="W41" s="33"/>
      <c r="X41" s="33"/>
      <c r="Y41" s="33"/>
      <c r="Z41" s="33"/>
      <c r="AA41" s="68"/>
      <c r="AB41" s="68"/>
      <c r="AC41" s="68"/>
      <c r="AD41" s="124"/>
    </row>
    <row r="42" spans="2:30" ht="66" customHeight="1">
      <c r="B42" s="598" t="str">
        <f>OBJETIVOS!C21</f>
        <v xml:space="preserve">Identificar las necesidades en materia de gestión documental que tienen las dependencias de la Entidad, con el fin de apoyar los requerimientos relacionados con la organización de los documentos de archivo en soporte físico o electrónico. </v>
      </c>
      <c r="C42" s="607" t="s">
        <v>703</v>
      </c>
      <c r="D42" s="612" t="s">
        <v>391</v>
      </c>
      <c r="E42" s="254" t="s">
        <v>652</v>
      </c>
      <c r="F42" s="254" t="s">
        <v>652</v>
      </c>
      <c r="G42" s="255" t="s">
        <v>704</v>
      </c>
      <c r="H42" s="255" t="s">
        <v>652</v>
      </c>
      <c r="I42" s="278" t="s">
        <v>652</v>
      </c>
      <c r="J42" s="278"/>
      <c r="K42" s="40"/>
      <c r="L42" s="40"/>
      <c r="M42" s="40"/>
      <c r="N42" s="68"/>
      <c r="O42" s="68"/>
      <c r="P42" s="68"/>
      <c r="Q42" s="68"/>
      <c r="R42" s="68"/>
      <c r="S42" s="68"/>
      <c r="T42" s="68"/>
      <c r="U42" s="68"/>
      <c r="V42" s="68"/>
      <c r="W42" s="39"/>
      <c r="X42" s="39"/>
      <c r="Y42" s="39"/>
      <c r="Z42" s="39"/>
      <c r="AA42" s="68"/>
      <c r="AB42" s="68"/>
      <c r="AC42" s="68"/>
      <c r="AD42" s="124"/>
    </row>
    <row r="43" spans="2:30" ht="66" customHeight="1">
      <c r="B43" s="599"/>
      <c r="C43" s="608"/>
      <c r="D43" s="613"/>
      <c r="E43" s="254">
        <v>1</v>
      </c>
      <c r="F43" s="254">
        <v>28</v>
      </c>
      <c r="G43" s="255" t="s">
        <v>705</v>
      </c>
      <c r="H43" s="255" t="s">
        <v>706</v>
      </c>
      <c r="I43" s="278" t="s">
        <v>647</v>
      </c>
      <c r="J43" s="278"/>
      <c r="K43" s="40"/>
      <c r="L43" s="40"/>
      <c r="M43" s="40"/>
      <c r="N43" s="68"/>
      <c r="O43" s="68"/>
      <c r="P43" s="68"/>
      <c r="Q43" s="68"/>
      <c r="R43" s="68"/>
      <c r="S43" s="68"/>
      <c r="T43" s="68"/>
      <c r="U43" s="68"/>
      <c r="V43" s="68"/>
      <c r="W43" s="33"/>
      <c r="X43" s="39"/>
      <c r="Y43" s="39"/>
      <c r="Z43" s="39"/>
      <c r="AA43" s="68"/>
      <c r="AB43" s="68"/>
      <c r="AC43" s="68"/>
      <c r="AD43" s="124"/>
    </row>
    <row r="44" spans="2:30" ht="69" customHeight="1">
      <c r="B44" s="599"/>
      <c r="C44" s="608"/>
      <c r="D44" s="613"/>
      <c r="E44" s="254">
        <v>2</v>
      </c>
      <c r="F44" s="254">
        <v>29</v>
      </c>
      <c r="G44" s="255" t="s">
        <v>707</v>
      </c>
      <c r="H44" s="255" t="s">
        <v>706</v>
      </c>
      <c r="I44" s="278" t="s">
        <v>650</v>
      </c>
      <c r="J44" s="278"/>
      <c r="K44" s="40"/>
      <c r="L44" s="68"/>
      <c r="M44" s="68"/>
      <c r="N44" s="68"/>
      <c r="O44" s="68"/>
      <c r="P44" s="68"/>
      <c r="Q44" s="68"/>
      <c r="R44" s="39"/>
      <c r="S44" s="68"/>
      <c r="T44" s="68"/>
      <c r="U44" s="68"/>
      <c r="V44" s="68"/>
      <c r="W44" s="33"/>
      <c r="X44" s="33"/>
      <c r="Y44" s="33"/>
      <c r="Z44" s="33"/>
      <c r="AA44" s="39"/>
      <c r="AB44" s="39"/>
      <c r="AC44" s="39"/>
      <c r="AD44" s="120"/>
    </row>
    <row r="45" spans="2:30" ht="69" customHeight="1">
      <c r="B45" s="599"/>
      <c r="C45" s="608"/>
      <c r="D45" s="613"/>
      <c r="E45" s="254">
        <v>3</v>
      </c>
      <c r="F45" s="254">
        <v>30</v>
      </c>
      <c r="G45" s="255" t="s">
        <v>708</v>
      </c>
      <c r="H45" s="255" t="s">
        <v>706</v>
      </c>
      <c r="I45" s="278" t="s">
        <v>650</v>
      </c>
      <c r="J45" s="278"/>
      <c r="K45" s="40"/>
      <c r="L45" s="68"/>
      <c r="M45" s="68"/>
      <c r="N45" s="68"/>
      <c r="O45" s="68"/>
      <c r="P45" s="68"/>
      <c r="Q45" s="68"/>
      <c r="R45" s="39"/>
      <c r="S45" s="68"/>
      <c r="T45" s="68"/>
      <c r="U45" s="68"/>
      <c r="V45" s="68"/>
      <c r="W45" s="33"/>
      <c r="X45" s="33"/>
      <c r="Y45" s="33"/>
      <c r="Z45" s="33"/>
      <c r="AA45" s="39"/>
      <c r="AB45" s="39"/>
      <c r="AC45" s="39"/>
      <c r="AD45" s="120"/>
    </row>
    <row r="46" spans="2:30" ht="69" customHeight="1">
      <c r="B46" s="599"/>
      <c r="C46" s="608"/>
      <c r="D46" s="614"/>
      <c r="E46" s="254">
        <v>4</v>
      </c>
      <c r="F46" s="254">
        <v>31</v>
      </c>
      <c r="G46" s="318" t="s">
        <v>709</v>
      </c>
      <c r="H46" s="255" t="s">
        <v>706</v>
      </c>
      <c r="I46" s="256" t="s">
        <v>649</v>
      </c>
      <c r="J46" s="256"/>
      <c r="K46" s="40"/>
      <c r="L46" s="68"/>
      <c r="M46" s="68"/>
      <c r="N46" s="68"/>
      <c r="O46" s="68"/>
      <c r="P46" s="68"/>
      <c r="Q46" s="68"/>
      <c r="R46" s="39"/>
      <c r="S46" s="68"/>
      <c r="T46" s="68"/>
      <c r="U46" s="68"/>
      <c r="V46" s="68"/>
      <c r="W46" s="303"/>
      <c r="X46" s="33"/>
      <c r="Y46" s="33"/>
      <c r="Z46" s="303"/>
      <c r="AA46" s="39"/>
      <c r="AB46" s="39"/>
      <c r="AC46" s="39"/>
      <c r="AD46" s="120"/>
    </row>
    <row r="47" spans="2:30" ht="79.5" customHeight="1">
      <c r="B47" s="599"/>
      <c r="C47" s="608"/>
      <c r="D47" s="582" t="s">
        <v>710</v>
      </c>
      <c r="E47" s="254">
        <v>1</v>
      </c>
      <c r="F47" s="254">
        <v>32</v>
      </c>
      <c r="G47" s="318" t="s">
        <v>711</v>
      </c>
      <c r="H47" s="255" t="s">
        <v>706</v>
      </c>
      <c r="I47" s="256" t="s">
        <v>650</v>
      </c>
      <c r="J47" s="327"/>
      <c r="K47" s="40"/>
      <c r="L47" s="40"/>
      <c r="M47" s="68"/>
      <c r="N47" s="68"/>
      <c r="O47" s="68"/>
      <c r="P47" s="68"/>
      <c r="Q47" s="39"/>
      <c r="R47" s="39"/>
      <c r="S47" s="39"/>
      <c r="T47" s="39"/>
      <c r="U47" s="39"/>
      <c r="V47" s="39"/>
      <c r="W47" s="33"/>
      <c r="X47" s="33"/>
      <c r="Y47" s="33"/>
      <c r="Z47" s="33"/>
      <c r="AA47" s="39"/>
      <c r="AB47" s="39"/>
      <c r="AC47" s="39"/>
      <c r="AD47" s="120"/>
    </row>
    <row r="48" spans="2:30" ht="79.5" customHeight="1">
      <c r="B48" s="599"/>
      <c r="C48" s="608"/>
      <c r="D48" s="582"/>
      <c r="E48" s="254">
        <v>2</v>
      </c>
      <c r="F48" s="254">
        <v>33</v>
      </c>
      <c r="G48" s="318" t="s">
        <v>712</v>
      </c>
      <c r="H48" s="255" t="s">
        <v>706</v>
      </c>
      <c r="I48" s="256" t="s">
        <v>650</v>
      </c>
      <c r="J48" s="327"/>
      <c r="K48" s="40"/>
      <c r="L48" s="40"/>
      <c r="M48" s="68"/>
      <c r="N48" s="68"/>
      <c r="O48" s="68"/>
      <c r="P48" s="68"/>
      <c r="Q48" s="40"/>
      <c r="R48" s="40"/>
      <c r="S48" s="68"/>
      <c r="T48" s="68"/>
      <c r="U48" s="68"/>
      <c r="V48" s="39"/>
      <c r="W48" s="33"/>
      <c r="X48" s="33"/>
      <c r="Y48" s="33"/>
      <c r="Z48" s="33"/>
      <c r="AA48" s="39"/>
      <c r="AB48" s="39"/>
      <c r="AC48" s="39"/>
      <c r="AD48" s="120"/>
    </row>
    <row r="49" spans="2:30" ht="99.75" customHeight="1">
      <c r="B49" s="599"/>
      <c r="C49" s="608"/>
      <c r="D49" s="582"/>
      <c r="E49" s="254">
        <v>3</v>
      </c>
      <c r="F49" s="254">
        <v>34</v>
      </c>
      <c r="G49" s="255" t="s">
        <v>713</v>
      </c>
      <c r="H49" s="255" t="s">
        <v>714</v>
      </c>
      <c r="I49" s="278" t="s">
        <v>650</v>
      </c>
      <c r="J49" s="278"/>
      <c r="K49" s="68"/>
      <c r="L49" s="68"/>
      <c r="M49" s="68"/>
      <c r="N49" s="68"/>
      <c r="O49" s="68"/>
      <c r="P49" s="68"/>
      <c r="Q49" s="68"/>
      <c r="R49" s="68"/>
      <c r="S49" s="68"/>
      <c r="T49" s="68"/>
      <c r="U49" s="68"/>
      <c r="V49" s="68"/>
      <c r="W49" s="33"/>
      <c r="X49" s="33"/>
      <c r="Y49" s="33"/>
      <c r="Z49" s="33"/>
      <c r="AA49" s="39"/>
      <c r="AB49" s="39"/>
      <c r="AC49" s="39"/>
      <c r="AD49" s="120"/>
    </row>
    <row r="50" spans="2:30" ht="50.45" customHeight="1">
      <c r="B50" s="599"/>
      <c r="C50" s="608"/>
      <c r="D50" s="582"/>
      <c r="E50" s="254">
        <v>4</v>
      </c>
      <c r="F50" s="254">
        <v>35</v>
      </c>
      <c r="G50" s="255" t="s">
        <v>715</v>
      </c>
      <c r="H50" s="255" t="s">
        <v>714</v>
      </c>
      <c r="I50" s="278" t="s">
        <v>650</v>
      </c>
      <c r="J50" s="278"/>
      <c r="K50" s="68"/>
      <c r="L50" s="68"/>
      <c r="M50" s="68"/>
      <c r="N50" s="68"/>
      <c r="O50" s="68"/>
      <c r="P50" s="68"/>
      <c r="Q50" s="68"/>
      <c r="R50" s="68"/>
      <c r="S50" s="68"/>
      <c r="T50" s="68"/>
      <c r="U50" s="68"/>
      <c r="V50" s="68"/>
      <c r="W50" s="33"/>
      <c r="X50" s="33"/>
      <c r="Y50" s="33"/>
      <c r="Z50" s="33"/>
      <c r="AA50" s="68"/>
      <c r="AB50" s="68"/>
      <c r="AC50" s="68"/>
      <c r="AD50" s="124"/>
    </row>
    <row r="51" spans="2:30" ht="50.45" customHeight="1">
      <c r="B51" s="599"/>
      <c r="C51" s="608"/>
      <c r="D51" s="582"/>
      <c r="E51" s="254">
        <v>5</v>
      </c>
      <c r="F51" s="254">
        <v>36</v>
      </c>
      <c r="G51" s="255" t="s">
        <v>716</v>
      </c>
      <c r="H51" s="255" t="s">
        <v>714</v>
      </c>
      <c r="I51" s="278" t="s">
        <v>650</v>
      </c>
      <c r="J51" s="278"/>
      <c r="K51" s="68"/>
      <c r="L51" s="68"/>
      <c r="M51" s="68"/>
      <c r="N51" s="68"/>
      <c r="O51" s="68"/>
      <c r="P51" s="68"/>
      <c r="Q51" s="68"/>
      <c r="R51" s="68"/>
      <c r="S51" s="68"/>
      <c r="T51" s="68"/>
      <c r="U51" s="68"/>
      <c r="V51" s="68"/>
      <c r="W51" s="33"/>
      <c r="X51" s="33"/>
      <c r="Y51" s="33"/>
      <c r="Z51" s="33"/>
      <c r="AA51" s="68"/>
      <c r="AB51" s="68"/>
      <c r="AC51" s="68"/>
      <c r="AD51" s="124"/>
    </row>
    <row r="52" spans="2:30" ht="31.5">
      <c r="B52" s="599"/>
      <c r="C52" s="608"/>
      <c r="D52" s="606" t="s">
        <v>717</v>
      </c>
      <c r="E52" s="254" t="s">
        <v>652</v>
      </c>
      <c r="F52" s="254" t="s">
        <v>652</v>
      </c>
      <c r="G52" s="255" t="s">
        <v>718</v>
      </c>
      <c r="H52" s="278" t="s">
        <v>652</v>
      </c>
      <c r="I52" s="278" t="s">
        <v>652</v>
      </c>
      <c r="J52" s="278"/>
      <c r="K52" s="40"/>
      <c r="L52" s="68"/>
      <c r="M52" s="68"/>
      <c r="N52" s="68"/>
      <c r="O52" s="40"/>
      <c r="P52" s="40"/>
      <c r="Q52" s="39"/>
      <c r="R52" s="39"/>
      <c r="S52" s="39"/>
      <c r="T52" s="39"/>
      <c r="U52" s="39"/>
      <c r="V52" s="39"/>
      <c r="W52" s="39"/>
      <c r="X52" s="39"/>
      <c r="Y52" s="39"/>
      <c r="Z52" s="39"/>
      <c r="AA52" s="39"/>
      <c r="AB52" s="39"/>
      <c r="AC52" s="39"/>
      <c r="AD52" s="120"/>
    </row>
    <row r="53" spans="2:30" ht="47.25">
      <c r="B53" s="599"/>
      <c r="C53" s="608"/>
      <c r="D53" s="604"/>
      <c r="E53" s="254" t="s">
        <v>652</v>
      </c>
      <c r="F53" s="254" t="s">
        <v>652</v>
      </c>
      <c r="G53" s="255" t="s">
        <v>719</v>
      </c>
      <c r="H53" s="278" t="s">
        <v>652</v>
      </c>
      <c r="I53" s="278" t="s">
        <v>652</v>
      </c>
      <c r="J53" s="278"/>
      <c r="K53" s="40"/>
      <c r="L53" s="68"/>
      <c r="M53" s="68"/>
      <c r="N53" s="68"/>
      <c r="O53" s="40"/>
      <c r="P53" s="40"/>
      <c r="Q53" s="39"/>
      <c r="R53" s="39"/>
      <c r="S53" s="40"/>
      <c r="T53" s="39"/>
      <c r="U53" s="39"/>
      <c r="V53" s="39"/>
      <c r="W53" s="40"/>
      <c r="X53" s="40"/>
      <c r="Y53" s="40"/>
      <c r="Z53" s="40"/>
      <c r="AA53" s="39"/>
      <c r="AB53" s="39"/>
      <c r="AC53" s="39"/>
      <c r="AD53" s="120"/>
    </row>
    <row r="54" spans="2:30" ht="71.25" customHeight="1">
      <c r="B54" s="600"/>
      <c r="C54" s="615"/>
      <c r="D54" s="605"/>
      <c r="E54" s="254">
        <v>1</v>
      </c>
      <c r="F54" s="254">
        <v>37</v>
      </c>
      <c r="G54" s="255" t="s">
        <v>720</v>
      </c>
      <c r="H54" s="255" t="s">
        <v>721</v>
      </c>
      <c r="I54" s="278" t="s">
        <v>647</v>
      </c>
      <c r="J54" s="278"/>
      <c r="K54" s="40"/>
      <c r="L54" s="40"/>
      <c r="M54" s="40"/>
      <c r="N54" s="40"/>
      <c r="O54" s="68"/>
      <c r="P54" s="68"/>
      <c r="Q54" s="39"/>
      <c r="R54" s="39"/>
      <c r="S54" s="40"/>
      <c r="T54" s="39"/>
      <c r="U54" s="39"/>
      <c r="V54" s="39"/>
      <c r="W54" s="33"/>
      <c r="X54" s="33"/>
      <c r="Y54" s="33"/>
      <c r="Z54" s="33"/>
      <c r="AA54" s="39"/>
      <c r="AB54" s="39"/>
      <c r="AC54" s="39"/>
      <c r="AD54" s="120"/>
    </row>
    <row r="55" spans="2:30" ht="50.45" customHeight="1">
      <c r="B55" s="618" t="str">
        <f>OBJETIVOS!C18</f>
        <v>Ejecutar los programas de transferencias primarias y secundarias, aplicando procesos de descripción documental que permitan su futura migración y recuperación de la información</v>
      </c>
      <c r="C55" s="607" t="s">
        <v>115</v>
      </c>
      <c r="D55" s="582" t="s">
        <v>722</v>
      </c>
      <c r="E55" s="254">
        <v>1</v>
      </c>
      <c r="F55" s="254">
        <v>38</v>
      </c>
      <c r="G55" s="255" t="s">
        <v>723</v>
      </c>
      <c r="H55" s="255" t="s">
        <v>721</v>
      </c>
      <c r="I55" s="278" t="s">
        <v>647</v>
      </c>
      <c r="J55" s="278"/>
      <c r="K55" s="70"/>
      <c r="L55" s="40"/>
      <c r="M55" s="70"/>
      <c r="N55" s="40"/>
      <c r="O55" s="70"/>
      <c r="P55" s="39"/>
      <c r="Q55" s="39"/>
      <c r="R55" s="39"/>
      <c r="S55" s="70"/>
      <c r="T55" s="39"/>
      <c r="U55" s="39"/>
      <c r="V55" s="39"/>
      <c r="W55" s="33"/>
      <c r="X55" s="39"/>
      <c r="Y55" s="39"/>
      <c r="Z55" s="39"/>
      <c r="AA55" s="39"/>
      <c r="AB55" s="39"/>
      <c r="AC55" s="39"/>
      <c r="AD55" s="120"/>
    </row>
    <row r="56" spans="2:30" ht="50.45" customHeight="1">
      <c r="B56" s="618"/>
      <c r="C56" s="608"/>
      <c r="D56" s="582"/>
      <c r="E56" s="254">
        <v>2</v>
      </c>
      <c r="F56" s="254">
        <v>39</v>
      </c>
      <c r="G56" s="255" t="s">
        <v>724</v>
      </c>
      <c r="H56" s="255" t="s">
        <v>721</v>
      </c>
      <c r="I56" s="278" t="s">
        <v>647</v>
      </c>
      <c r="J56" s="278"/>
      <c r="K56" s="40"/>
      <c r="L56" s="40"/>
      <c r="M56" s="40"/>
      <c r="N56" s="40"/>
      <c r="O56" s="40"/>
      <c r="P56" s="39"/>
      <c r="Q56" s="39"/>
      <c r="R56" s="39"/>
      <c r="S56" s="70"/>
      <c r="T56" s="39"/>
      <c r="U56" s="39"/>
      <c r="V56" s="39"/>
      <c r="W56" s="33"/>
      <c r="X56" s="39"/>
      <c r="Y56" s="39"/>
      <c r="Z56" s="39"/>
      <c r="AA56" s="39"/>
      <c r="AB56" s="39"/>
      <c r="AC56" s="39"/>
      <c r="AD56" s="120"/>
    </row>
    <row r="57" spans="2:30" ht="50.45" customHeight="1">
      <c r="B57" s="618"/>
      <c r="C57" s="608"/>
      <c r="D57" s="582"/>
      <c r="E57" s="254">
        <v>3</v>
      </c>
      <c r="F57" s="254">
        <v>40</v>
      </c>
      <c r="G57" s="255" t="s">
        <v>725</v>
      </c>
      <c r="H57" s="255" t="s">
        <v>721</v>
      </c>
      <c r="I57" s="278" t="s">
        <v>647</v>
      </c>
      <c r="J57" s="278"/>
      <c r="K57" s="70"/>
      <c r="L57" s="40"/>
      <c r="M57" s="70"/>
      <c r="N57" s="40"/>
      <c r="O57" s="70"/>
      <c r="P57" s="39"/>
      <c r="Q57" s="39"/>
      <c r="R57" s="39"/>
      <c r="S57" s="70"/>
      <c r="T57" s="39"/>
      <c r="U57" s="39"/>
      <c r="V57" s="39"/>
      <c r="W57" s="33"/>
      <c r="X57" s="39"/>
      <c r="Y57" s="39"/>
      <c r="Z57" s="39"/>
      <c r="AA57" s="39"/>
      <c r="AB57" s="39"/>
      <c r="AC57" s="39"/>
      <c r="AD57" s="120"/>
    </row>
    <row r="58" spans="2:30" ht="50.45" customHeight="1">
      <c r="B58" s="618"/>
      <c r="C58" s="608"/>
      <c r="D58" s="582"/>
      <c r="E58" s="254">
        <v>4</v>
      </c>
      <c r="F58" s="254">
        <v>41</v>
      </c>
      <c r="G58" s="255" t="s">
        <v>726</v>
      </c>
      <c r="H58" s="255" t="s">
        <v>173</v>
      </c>
      <c r="I58" s="278" t="s">
        <v>650</v>
      </c>
      <c r="J58" s="278"/>
      <c r="K58" s="70"/>
      <c r="L58" s="70"/>
      <c r="M58" s="70"/>
      <c r="N58" s="70"/>
      <c r="O58" s="70"/>
      <c r="P58" s="70"/>
      <c r="Q58" s="70"/>
      <c r="R58" s="70"/>
      <c r="S58" s="70"/>
      <c r="T58" s="70"/>
      <c r="U58" s="70"/>
      <c r="V58" s="70"/>
      <c r="W58" s="33"/>
      <c r="X58" s="33"/>
      <c r="Y58" s="33"/>
      <c r="Z58" s="33"/>
      <c r="AA58" s="39"/>
      <c r="AB58" s="39"/>
      <c r="AC58" s="39"/>
      <c r="AD58" s="120"/>
    </row>
    <row r="59" spans="2:30" s="391" customFormat="1" ht="50.45" customHeight="1">
      <c r="B59" s="618"/>
      <c r="C59" s="608"/>
      <c r="D59" s="384" t="s">
        <v>727</v>
      </c>
      <c r="E59" s="385">
        <v>1</v>
      </c>
      <c r="F59" s="385">
        <v>42</v>
      </c>
      <c r="G59" s="386" t="s">
        <v>728</v>
      </c>
      <c r="H59" s="386" t="s">
        <v>173</v>
      </c>
      <c r="I59" s="387" t="s">
        <v>650</v>
      </c>
      <c r="J59" s="387"/>
      <c r="K59" s="388"/>
      <c r="L59" s="388"/>
      <c r="M59" s="388"/>
      <c r="N59" s="388"/>
      <c r="O59" s="389"/>
      <c r="P59" s="389"/>
      <c r="Q59" s="389"/>
      <c r="R59" s="389"/>
      <c r="S59" s="388"/>
      <c r="T59" s="388"/>
      <c r="U59" s="388"/>
      <c r="V59" s="388"/>
      <c r="W59" s="388"/>
      <c r="X59" s="388"/>
      <c r="Y59" s="388"/>
      <c r="Z59" s="388"/>
      <c r="AA59" s="389"/>
      <c r="AB59" s="389"/>
      <c r="AC59" s="389"/>
      <c r="AD59" s="390"/>
    </row>
    <row r="60" spans="2:30" s="391" customFormat="1" ht="50.45" customHeight="1">
      <c r="B60" s="618"/>
      <c r="C60" s="615"/>
      <c r="D60" s="384" t="s">
        <v>729</v>
      </c>
      <c r="E60" s="385">
        <v>1</v>
      </c>
      <c r="F60" s="385">
        <v>43</v>
      </c>
      <c r="G60" s="386" t="s">
        <v>730</v>
      </c>
      <c r="H60" s="386" t="s">
        <v>173</v>
      </c>
      <c r="I60" s="387" t="s">
        <v>650</v>
      </c>
      <c r="J60" s="387"/>
      <c r="K60" s="388"/>
      <c r="L60" s="388"/>
      <c r="M60" s="388"/>
      <c r="N60" s="388"/>
      <c r="O60" s="389"/>
      <c r="P60" s="389"/>
      <c r="Q60" s="389"/>
      <c r="R60" s="389"/>
      <c r="S60" s="388"/>
      <c r="T60" s="388"/>
      <c r="U60" s="388"/>
      <c r="V60" s="388"/>
      <c r="W60" s="388"/>
      <c r="X60" s="389"/>
      <c r="Y60" s="389"/>
      <c r="Z60" s="389"/>
      <c r="AA60" s="389"/>
      <c r="AB60" s="389"/>
      <c r="AC60" s="389"/>
      <c r="AD60" s="390"/>
    </row>
    <row r="61" spans="2:30" ht="50.45" customHeight="1">
      <c r="B61" s="618" t="str">
        <f>OBJETIVOS!C10</f>
        <v>Aplicar e implementar los instrumentos archivísticos con el fin de garantizar la integridad y la recuperación del patrimonio documental durante todo el ciclo de vida.</v>
      </c>
      <c r="C61" s="608" t="s">
        <v>113</v>
      </c>
      <c r="D61" s="135" t="s">
        <v>731</v>
      </c>
      <c r="E61" s="254">
        <v>1</v>
      </c>
      <c r="F61" s="254">
        <v>44</v>
      </c>
      <c r="G61" s="255" t="s">
        <v>732</v>
      </c>
      <c r="H61" s="255" t="s">
        <v>173</v>
      </c>
      <c r="I61" s="278" t="s">
        <v>650</v>
      </c>
      <c r="J61" s="278"/>
      <c r="K61" s="40"/>
      <c r="L61" s="40"/>
      <c r="M61" s="40"/>
      <c r="N61" s="40"/>
      <c r="O61" s="39"/>
      <c r="P61" s="39"/>
      <c r="Q61" s="71"/>
      <c r="R61" s="71"/>
      <c r="S61" s="71"/>
      <c r="T61" s="71"/>
      <c r="U61" s="71"/>
      <c r="V61" s="71"/>
      <c r="W61" s="33"/>
      <c r="X61" s="33"/>
      <c r="Y61" s="33"/>
      <c r="Z61" s="33"/>
      <c r="AA61" s="39"/>
      <c r="AB61" s="39"/>
      <c r="AC61" s="39"/>
      <c r="AD61" s="120"/>
    </row>
    <row r="62" spans="2:30" ht="50.45" customHeight="1">
      <c r="B62" s="618"/>
      <c r="C62" s="608"/>
      <c r="D62" s="135" t="s">
        <v>733</v>
      </c>
      <c r="E62" s="254">
        <v>1</v>
      </c>
      <c r="F62" s="254">
        <v>45</v>
      </c>
      <c r="G62" s="255" t="s">
        <v>734</v>
      </c>
      <c r="H62" s="255" t="s">
        <v>652</v>
      </c>
      <c r="I62" s="278" t="s">
        <v>652</v>
      </c>
      <c r="J62" s="278"/>
      <c r="K62" s="40"/>
      <c r="L62" s="40"/>
      <c r="M62" s="40"/>
      <c r="N62" s="40"/>
      <c r="O62" s="39"/>
      <c r="P62" s="39"/>
      <c r="Q62" s="39"/>
      <c r="R62" s="39"/>
      <c r="S62" s="39"/>
      <c r="T62" s="71"/>
      <c r="U62" s="39"/>
      <c r="V62" s="39"/>
      <c r="W62" s="39"/>
      <c r="X62" s="39"/>
      <c r="Y62" s="39"/>
      <c r="Z62" s="39"/>
      <c r="AA62" s="39"/>
      <c r="AB62" s="39"/>
      <c r="AC62" s="39"/>
      <c r="AD62" s="120"/>
    </row>
    <row r="63" spans="2:30" ht="50.45" customHeight="1">
      <c r="B63" s="598" t="str">
        <f>OBJETIVOS!C8</f>
        <v>Integrar el SGDEA con los módulos de la plataforma BOGDATA, con el fin de migrar o almacenar los documentos de archivo que se produzcan en la misma.</v>
      </c>
      <c r="C63" s="602" t="s">
        <v>109</v>
      </c>
      <c r="D63" s="606" t="s">
        <v>735</v>
      </c>
      <c r="E63" s="254">
        <v>1</v>
      </c>
      <c r="F63" s="254">
        <v>46</v>
      </c>
      <c r="G63" s="255" t="s">
        <v>736</v>
      </c>
      <c r="H63" s="255" t="s">
        <v>173</v>
      </c>
      <c r="I63" s="278" t="s">
        <v>648</v>
      </c>
      <c r="J63" s="278"/>
      <c r="K63" s="40"/>
      <c r="L63" s="72"/>
      <c r="M63" s="40"/>
      <c r="N63" s="40"/>
      <c r="O63" s="40"/>
      <c r="P63" s="72"/>
      <c r="Q63" s="39"/>
      <c r="R63" s="39"/>
      <c r="S63" s="39"/>
      <c r="T63" s="72"/>
      <c r="U63" s="39"/>
      <c r="V63" s="39"/>
      <c r="W63" s="33"/>
      <c r="X63" s="33"/>
      <c r="Y63" s="39"/>
      <c r="Z63" s="39"/>
      <c r="AA63" s="39"/>
      <c r="AB63" s="39"/>
      <c r="AC63" s="39"/>
      <c r="AD63" s="120"/>
    </row>
    <row r="64" spans="2:30" ht="50.45" customHeight="1">
      <c r="B64" s="599"/>
      <c r="C64" s="602"/>
      <c r="D64" s="604"/>
      <c r="E64" s="254">
        <v>2</v>
      </c>
      <c r="F64" s="254">
        <v>47</v>
      </c>
      <c r="G64" s="255" t="s">
        <v>737</v>
      </c>
      <c r="H64" s="255" t="s">
        <v>173</v>
      </c>
      <c r="I64" s="278" t="s">
        <v>649</v>
      </c>
      <c r="J64" s="278"/>
      <c r="K64" s="40"/>
      <c r="L64" s="40"/>
      <c r="M64" s="72"/>
      <c r="N64" s="72"/>
      <c r="O64" s="39"/>
      <c r="P64" s="39"/>
      <c r="Q64" s="72"/>
      <c r="R64" s="39"/>
      <c r="S64" s="39"/>
      <c r="T64" s="39"/>
      <c r="U64" s="72"/>
      <c r="V64" s="39"/>
      <c r="W64" s="33"/>
      <c r="X64" s="33"/>
      <c r="Y64" s="33"/>
      <c r="Z64" s="39"/>
      <c r="AA64" s="39"/>
      <c r="AB64" s="39"/>
      <c r="AC64" s="39"/>
      <c r="AD64" s="120"/>
    </row>
    <row r="65" spans="2:30" ht="50.45" customHeight="1">
      <c r="B65" s="599"/>
      <c r="C65" s="602"/>
      <c r="D65" s="605"/>
      <c r="E65" s="254">
        <v>3</v>
      </c>
      <c r="F65" s="254">
        <v>48</v>
      </c>
      <c r="G65" s="255" t="s">
        <v>738</v>
      </c>
      <c r="H65" s="255" t="s">
        <v>173</v>
      </c>
      <c r="I65" s="278" t="s">
        <v>650</v>
      </c>
      <c r="J65" s="278"/>
      <c r="K65" s="40"/>
      <c r="L65" s="40"/>
      <c r="M65" s="72"/>
      <c r="N65" s="72"/>
      <c r="O65" s="72"/>
      <c r="P65" s="72"/>
      <c r="Q65" s="72"/>
      <c r="R65" s="72"/>
      <c r="S65" s="72"/>
      <c r="T65" s="72"/>
      <c r="U65" s="72"/>
      <c r="V65" s="72"/>
      <c r="W65" s="33"/>
      <c r="X65" s="33"/>
      <c r="Y65" s="33"/>
      <c r="Z65" s="33"/>
      <c r="AA65" s="72"/>
      <c r="AB65" s="72"/>
      <c r="AC65" s="72"/>
      <c r="AD65" s="72"/>
    </row>
    <row r="66" spans="2:30" ht="68.25" customHeight="1">
      <c r="B66" s="599"/>
      <c r="C66" s="602"/>
      <c r="D66" s="154" t="s">
        <v>739</v>
      </c>
      <c r="E66" s="254">
        <v>1</v>
      </c>
      <c r="F66" s="254">
        <v>49</v>
      </c>
      <c r="G66" s="255" t="s">
        <v>740</v>
      </c>
      <c r="H66" s="155" t="s">
        <v>552</v>
      </c>
      <c r="I66" s="203" t="s">
        <v>650</v>
      </c>
      <c r="J66" s="203"/>
      <c r="K66" s="72"/>
      <c r="L66" s="72"/>
      <c r="M66" s="72"/>
      <c r="N66" s="72"/>
      <c r="O66" s="72"/>
      <c r="P66" s="72"/>
      <c r="Q66" s="72"/>
      <c r="R66" s="72"/>
      <c r="S66" s="72"/>
      <c r="T66" s="72"/>
      <c r="U66" s="72"/>
      <c r="V66" s="72"/>
      <c r="W66" s="33"/>
      <c r="X66" s="33"/>
      <c r="Y66" s="33"/>
      <c r="Z66" s="33"/>
      <c r="AA66" s="72"/>
      <c r="AB66" s="72"/>
      <c r="AC66" s="72"/>
      <c r="AD66" s="72"/>
    </row>
    <row r="67" spans="2:30" ht="79.5" customHeight="1">
      <c r="B67" s="599"/>
      <c r="C67" s="602"/>
      <c r="D67" s="582" t="s">
        <v>741</v>
      </c>
      <c r="E67" s="254">
        <v>1</v>
      </c>
      <c r="F67" s="254">
        <v>50</v>
      </c>
      <c r="G67" s="255" t="s">
        <v>742</v>
      </c>
      <c r="H67" s="255" t="s">
        <v>173</v>
      </c>
      <c r="I67" s="278" t="s">
        <v>650</v>
      </c>
      <c r="J67" s="278"/>
      <c r="K67" s="34"/>
      <c r="L67" s="34"/>
      <c r="M67" s="34"/>
      <c r="N67" s="34"/>
      <c r="O67" s="34"/>
      <c r="P67" s="34"/>
      <c r="Q67" s="34"/>
      <c r="R67" s="34"/>
      <c r="S67" s="34"/>
      <c r="T67" s="34"/>
      <c r="U67" s="34"/>
      <c r="V67" s="34"/>
      <c r="W67" s="33"/>
      <c r="X67" s="33"/>
      <c r="Y67" s="33"/>
      <c r="Z67" s="33"/>
      <c r="AA67" s="39"/>
      <c r="AB67" s="39"/>
      <c r="AC67" s="39"/>
      <c r="AD67" s="120"/>
    </row>
    <row r="68" spans="2:30" ht="79.5" customHeight="1">
      <c r="B68" s="599"/>
      <c r="C68" s="602"/>
      <c r="D68" s="582"/>
      <c r="E68" s="254">
        <v>2</v>
      </c>
      <c r="F68" s="254">
        <v>51</v>
      </c>
      <c r="G68" s="255" t="s">
        <v>743</v>
      </c>
      <c r="H68" s="255" t="s">
        <v>173</v>
      </c>
      <c r="I68" s="278" t="s">
        <v>650</v>
      </c>
      <c r="J68" s="278"/>
      <c r="K68" s="34"/>
      <c r="L68" s="34"/>
      <c r="M68" s="34"/>
      <c r="N68" s="34"/>
      <c r="O68" s="34"/>
      <c r="P68" s="34"/>
      <c r="Q68" s="34"/>
      <c r="R68" s="34"/>
      <c r="S68" s="34"/>
      <c r="T68" s="34"/>
      <c r="U68" s="34"/>
      <c r="V68" s="34"/>
      <c r="W68" s="33"/>
      <c r="X68" s="33"/>
      <c r="Y68" s="33"/>
      <c r="Z68" s="33"/>
      <c r="AA68" s="39"/>
      <c r="AB68" s="39"/>
      <c r="AC68" s="39"/>
      <c r="AD68" s="120"/>
    </row>
    <row r="69" spans="2:30" ht="79.5" customHeight="1">
      <c r="B69" s="599"/>
      <c r="C69" s="602"/>
      <c r="D69" s="582"/>
      <c r="E69" s="254">
        <v>3</v>
      </c>
      <c r="F69" s="254">
        <v>52</v>
      </c>
      <c r="G69" s="255" t="s">
        <v>744</v>
      </c>
      <c r="H69" s="255" t="s">
        <v>745</v>
      </c>
      <c r="I69" s="278" t="s">
        <v>650</v>
      </c>
      <c r="J69" s="278"/>
      <c r="K69" s="39"/>
      <c r="L69" s="39"/>
      <c r="M69" s="39"/>
      <c r="N69" s="39"/>
      <c r="O69" s="39"/>
      <c r="P69" s="39"/>
      <c r="Q69" s="39"/>
      <c r="R69" s="39"/>
      <c r="S69" s="34"/>
      <c r="T69" s="34"/>
      <c r="U69" s="34"/>
      <c r="V69" s="34"/>
      <c r="W69" s="33"/>
      <c r="X69" s="33"/>
      <c r="Y69" s="33"/>
      <c r="Z69" s="33"/>
      <c r="AA69" s="39"/>
      <c r="AB69" s="39"/>
      <c r="AC69" s="39"/>
      <c r="AD69" s="120"/>
    </row>
    <row r="70" spans="2:30" ht="79.5" customHeight="1">
      <c r="B70" s="599"/>
      <c r="C70" s="602"/>
      <c r="D70" s="582"/>
      <c r="E70" s="254">
        <v>4</v>
      </c>
      <c r="F70" s="254">
        <v>53</v>
      </c>
      <c r="G70" s="255" t="s">
        <v>746</v>
      </c>
      <c r="H70" s="255" t="s">
        <v>747</v>
      </c>
      <c r="I70" s="278" t="s">
        <v>650</v>
      </c>
      <c r="J70" s="278"/>
      <c r="K70" s="34"/>
      <c r="L70" s="34"/>
      <c r="M70" s="34"/>
      <c r="N70" s="34"/>
      <c r="O70" s="34"/>
      <c r="P70" s="34"/>
      <c r="Q70" s="34"/>
      <c r="R70" s="34"/>
      <c r="S70" s="34"/>
      <c r="T70" s="34"/>
      <c r="U70" s="34"/>
      <c r="V70" s="34"/>
      <c r="W70" s="33"/>
      <c r="X70" s="33"/>
      <c r="Y70" s="33"/>
      <c r="Z70" s="33"/>
      <c r="AA70" s="34"/>
      <c r="AB70" s="34"/>
      <c r="AC70" s="34"/>
      <c r="AD70" s="125"/>
    </row>
    <row r="71" spans="2:30" ht="59.25" customHeight="1">
      <c r="B71" s="599"/>
      <c r="C71" s="602"/>
      <c r="D71" s="582" t="s">
        <v>748</v>
      </c>
      <c r="E71" s="254">
        <v>1</v>
      </c>
      <c r="F71" s="254">
        <v>54</v>
      </c>
      <c r="G71" s="255" t="s">
        <v>749</v>
      </c>
      <c r="H71" s="255" t="s">
        <v>173</v>
      </c>
      <c r="I71" s="278" t="s">
        <v>650</v>
      </c>
      <c r="J71" s="278"/>
      <c r="K71" s="41"/>
      <c r="L71" s="41"/>
      <c r="M71" s="41"/>
      <c r="N71" s="73"/>
      <c r="O71" s="74"/>
      <c r="P71" s="74"/>
      <c r="Q71" s="74"/>
      <c r="R71" s="42"/>
      <c r="S71" s="74"/>
      <c r="T71" s="74"/>
      <c r="U71" s="74"/>
      <c r="V71" s="74"/>
      <c r="W71" s="33"/>
      <c r="X71" s="33"/>
      <c r="Y71" s="33"/>
      <c r="Z71" s="33"/>
      <c r="AA71" s="39"/>
      <c r="AB71" s="39"/>
      <c r="AC71" s="39"/>
      <c r="AD71" s="120"/>
    </row>
    <row r="72" spans="2:30" ht="59.25" customHeight="1">
      <c r="B72" s="600"/>
      <c r="C72" s="602"/>
      <c r="D72" s="582"/>
      <c r="E72" s="254">
        <v>2</v>
      </c>
      <c r="F72" s="254">
        <v>55</v>
      </c>
      <c r="G72" s="255" t="s">
        <v>750</v>
      </c>
      <c r="H72" s="255" t="s">
        <v>173</v>
      </c>
      <c r="I72" s="278" t="s">
        <v>650</v>
      </c>
      <c r="J72" s="278"/>
      <c r="K72" s="41"/>
      <c r="L72" s="41"/>
      <c r="M72" s="41"/>
      <c r="N72" s="73"/>
      <c r="O72" s="42"/>
      <c r="P72" s="42"/>
      <c r="Q72" s="73"/>
      <c r="R72" s="39"/>
      <c r="S72" s="74"/>
      <c r="T72" s="74"/>
      <c r="U72" s="74"/>
      <c r="V72" s="74"/>
      <c r="W72" s="33"/>
      <c r="X72" s="33"/>
      <c r="Y72" s="33"/>
      <c r="Z72" s="33"/>
      <c r="AA72" s="39"/>
      <c r="AB72" s="39"/>
      <c r="AC72" s="39"/>
      <c r="AD72" s="120"/>
    </row>
    <row r="73" spans="2:30" ht="66" customHeight="1">
      <c r="B73" s="616" t="str">
        <f>OBJETIVOS!C4</f>
        <v>Desarrollar estrategias que permitan potencializar el conocimiento técnico y funcional en el proceso de  gestión documental de los funcionarios de la Entidad.</v>
      </c>
      <c r="C73" s="602" t="s">
        <v>751</v>
      </c>
      <c r="D73" s="606" t="s">
        <v>752</v>
      </c>
      <c r="E73" s="254" t="s">
        <v>652</v>
      </c>
      <c r="F73" s="254" t="s">
        <v>652</v>
      </c>
      <c r="G73" s="255" t="s">
        <v>753</v>
      </c>
      <c r="H73" s="255" t="s">
        <v>754</v>
      </c>
      <c r="I73" s="278" t="s">
        <v>652</v>
      </c>
      <c r="J73" s="278"/>
      <c r="K73" s="75"/>
      <c r="L73" s="41"/>
      <c r="M73" s="41"/>
      <c r="N73" s="41"/>
      <c r="O73" s="77"/>
      <c r="P73" s="42"/>
      <c r="Q73" s="42"/>
      <c r="R73" s="42"/>
      <c r="S73" s="78"/>
      <c r="T73" s="39"/>
      <c r="U73" s="39"/>
      <c r="V73" s="39"/>
      <c r="W73" s="33"/>
      <c r="X73" s="39"/>
      <c r="Y73" s="39"/>
      <c r="Z73" s="39"/>
      <c r="AA73" s="78"/>
      <c r="AB73" s="39"/>
      <c r="AC73" s="39"/>
      <c r="AD73" s="120"/>
    </row>
    <row r="74" spans="2:30" ht="66" customHeight="1">
      <c r="B74" s="616"/>
      <c r="C74" s="602"/>
      <c r="D74" s="604"/>
      <c r="E74" s="254">
        <v>1</v>
      </c>
      <c r="F74" s="254">
        <v>56</v>
      </c>
      <c r="G74" s="255" t="s">
        <v>755</v>
      </c>
      <c r="H74" s="255" t="s">
        <v>754</v>
      </c>
      <c r="I74" s="278" t="s">
        <v>649</v>
      </c>
      <c r="J74" s="278"/>
      <c r="K74" s="41"/>
      <c r="L74" s="75"/>
      <c r="M74" s="75"/>
      <c r="N74" s="75"/>
      <c r="O74" s="77"/>
      <c r="P74" s="77"/>
      <c r="Q74" s="77"/>
      <c r="R74" s="42"/>
      <c r="S74" s="78"/>
      <c r="T74" s="78"/>
      <c r="U74" s="78"/>
      <c r="V74" s="39"/>
      <c r="W74" s="33"/>
      <c r="X74" s="33"/>
      <c r="Y74" s="33"/>
      <c r="Z74" s="39"/>
      <c r="AA74" s="78"/>
      <c r="AB74" s="78"/>
      <c r="AC74" s="78"/>
      <c r="AD74" s="120"/>
    </row>
    <row r="75" spans="2:30" ht="66" customHeight="1">
      <c r="B75" s="616"/>
      <c r="C75" s="602"/>
      <c r="D75" s="605"/>
      <c r="E75" s="254">
        <v>2</v>
      </c>
      <c r="F75" s="254">
        <v>57</v>
      </c>
      <c r="G75" s="255" t="s">
        <v>756</v>
      </c>
      <c r="H75" s="255" t="s">
        <v>754</v>
      </c>
      <c r="I75" s="278" t="s">
        <v>650</v>
      </c>
      <c r="J75" s="278"/>
      <c r="K75" s="41"/>
      <c r="L75" s="41"/>
      <c r="M75" s="41"/>
      <c r="N75" s="41"/>
      <c r="O75" s="42"/>
      <c r="P75" s="42"/>
      <c r="Q75" s="42"/>
      <c r="R75" s="42"/>
      <c r="S75" s="78"/>
      <c r="T75" s="78"/>
      <c r="U75" s="78"/>
      <c r="V75" s="78"/>
      <c r="W75" s="33"/>
      <c r="X75" s="33"/>
      <c r="Y75" s="33"/>
      <c r="Z75" s="33"/>
      <c r="AA75" s="78"/>
      <c r="AB75" s="78"/>
      <c r="AC75" s="78"/>
      <c r="AD75" s="153"/>
    </row>
    <row r="76" spans="2:30" ht="66" customHeight="1">
      <c r="B76" s="616"/>
      <c r="C76" s="602"/>
      <c r="D76" s="606" t="s">
        <v>757</v>
      </c>
      <c r="E76" s="254">
        <v>1</v>
      </c>
      <c r="F76" s="254">
        <v>58</v>
      </c>
      <c r="G76" s="255" t="s">
        <v>758</v>
      </c>
      <c r="H76" s="255" t="s">
        <v>754</v>
      </c>
      <c r="I76" s="278" t="s">
        <v>647</v>
      </c>
      <c r="J76" s="278"/>
      <c r="K76" s="41"/>
      <c r="L76" s="75"/>
      <c r="M76" s="75"/>
      <c r="N76" s="75"/>
      <c r="O76" s="77"/>
      <c r="P76" s="39"/>
      <c r="Q76" s="39"/>
      <c r="R76" s="39"/>
      <c r="S76" s="78"/>
      <c r="T76" s="39"/>
      <c r="U76" s="39"/>
      <c r="V76" s="39"/>
      <c r="W76" s="33"/>
      <c r="X76" s="39"/>
      <c r="Y76" s="39"/>
      <c r="Z76" s="39"/>
      <c r="AA76" s="78"/>
      <c r="AB76" s="39"/>
      <c r="AC76" s="39"/>
      <c r="AD76" s="39"/>
    </row>
    <row r="77" spans="2:30" ht="75.75" customHeight="1">
      <c r="B77" s="616"/>
      <c r="C77" s="602"/>
      <c r="D77" s="604"/>
      <c r="E77" s="254">
        <v>2</v>
      </c>
      <c r="F77" s="254">
        <v>59</v>
      </c>
      <c r="G77" s="255" t="s">
        <v>759</v>
      </c>
      <c r="H77" s="255" t="s">
        <v>665</v>
      </c>
      <c r="I77" s="278" t="s">
        <v>647</v>
      </c>
      <c r="J77" s="278"/>
      <c r="K77" s="76"/>
      <c r="L77" s="40"/>
      <c r="M77" s="40"/>
      <c r="N77" s="40"/>
      <c r="O77" s="78"/>
      <c r="P77" s="39"/>
      <c r="Q77" s="39"/>
      <c r="R77" s="39"/>
      <c r="S77" s="78"/>
      <c r="T77" s="39"/>
      <c r="U77" s="39"/>
      <c r="V77" s="39"/>
      <c r="W77" s="33"/>
      <c r="X77" s="39"/>
      <c r="Y77" s="39"/>
      <c r="Z77" s="39"/>
      <c r="AA77" s="78"/>
      <c r="AB77" s="39"/>
      <c r="AC77" s="39"/>
      <c r="AD77" s="120"/>
    </row>
    <row r="78" spans="2:30" ht="75.75" customHeight="1">
      <c r="B78" s="616"/>
      <c r="C78" s="602"/>
      <c r="D78" s="604"/>
      <c r="E78" s="254">
        <v>3</v>
      </c>
      <c r="F78" s="254">
        <v>60</v>
      </c>
      <c r="G78" s="255" t="s">
        <v>760</v>
      </c>
      <c r="H78" s="255" t="s">
        <v>665</v>
      </c>
      <c r="I78" s="278" t="s">
        <v>647</v>
      </c>
      <c r="J78" s="278"/>
      <c r="K78" s="76"/>
      <c r="L78" s="40"/>
      <c r="M78" s="40"/>
      <c r="N78" s="40"/>
      <c r="O78" s="78"/>
      <c r="P78" s="39"/>
      <c r="Q78" s="39"/>
      <c r="R78" s="39"/>
      <c r="S78" s="78"/>
      <c r="T78" s="39"/>
      <c r="U78" s="39"/>
      <c r="V78" s="39"/>
      <c r="W78" s="33"/>
      <c r="X78" s="39"/>
      <c r="Y78" s="39"/>
      <c r="Z78" s="39"/>
      <c r="AA78" s="78"/>
      <c r="AB78" s="39"/>
      <c r="AC78" s="39"/>
      <c r="AD78" s="120"/>
    </row>
    <row r="79" spans="2:30" ht="47.25" customHeight="1" thickBot="1">
      <c r="B79" s="617"/>
      <c r="C79" s="620"/>
      <c r="D79" s="619"/>
      <c r="E79" s="254">
        <v>4</v>
      </c>
      <c r="F79" s="254">
        <v>61</v>
      </c>
      <c r="G79" s="255" t="s">
        <v>761</v>
      </c>
      <c r="H79" s="255" t="s">
        <v>665</v>
      </c>
      <c r="I79" s="278" t="s">
        <v>650</v>
      </c>
      <c r="J79" s="278"/>
      <c r="K79" s="126"/>
      <c r="L79" s="126"/>
      <c r="M79" s="126"/>
      <c r="N79" s="126"/>
      <c r="O79" s="127"/>
      <c r="P79" s="127"/>
      <c r="Q79" s="127"/>
      <c r="R79" s="127"/>
      <c r="S79" s="127"/>
      <c r="T79" s="127"/>
      <c r="U79" s="127"/>
      <c r="V79" s="127"/>
      <c r="W79" s="33"/>
      <c r="X79" s="33"/>
      <c r="Y79" s="33"/>
      <c r="Z79" s="33"/>
      <c r="AA79" s="127"/>
      <c r="AB79" s="127"/>
      <c r="AC79" s="127"/>
      <c r="AD79" s="127"/>
    </row>
    <row r="80" spans="2:30" ht="15.75" thickTop="1">
      <c r="W80" s="11"/>
      <c r="X80" s="11"/>
      <c r="Y80" s="11"/>
      <c r="Z80" s="11"/>
      <c r="AA80" s="11"/>
      <c r="AB80" s="11"/>
      <c r="AC80" s="11"/>
      <c r="AD80" s="11"/>
    </row>
    <row r="81" spans="2:30">
      <c r="B81" s="11"/>
      <c r="C81" s="11"/>
      <c r="D81" s="11"/>
      <c r="E81" s="187"/>
      <c r="F81" s="187"/>
      <c r="G81" s="11"/>
      <c r="H81" s="11"/>
      <c r="I81" s="187"/>
      <c r="J81" s="187"/>
      <c r="K81" s="11"/>
      <c r="L81" s="11"/>
      <c r="M81" s="11"/>
      <c r="N81" s="11"/>
      <c r="O81" s="11"/>
      <c r="P81" s="11"/>
      <c r="Q81" s="11"/>
      <c r="R81" s="11"/>
      <c r="S81" s="11"/>
      <c r="T81" s="11"/>
      <c r="U81" s="11"/>
      <c r="V81" s="11"/>
      <c r="W81" s="11"/>
      <c r="X81" s="11"/>
      <c r="Y81" s="11"/>
      <c r="Z81" s="11"/>
      <c r="AA81" s="11"/>
      <c r="AB81" s="11"/>
      <c r="AC81" s="11"/>
      <c r="AD81" s="11"/>
    </row>
    <row r="82" spans="2:30" ht="97.5" customHeight="1"/>
    <row r="83" spans="2:30">
      <c r="B83" s="11"/>
      <c r="C83" s="11"/>
      <c r="D83" s="11"/>
      <c r="E83" s="187"/>
      <c r="F83" s="187"/>
      <c r="G83" s="11"/>
      <c r="H83" s="11"/>
      <c r="I83" s="187"/>
      <c r="J83" s="187"/>
      <c r="K83" s="11"/>
      <c r="L83" s="11"/>
      <c r="M83" s="11"/>
      <c r="N83" s="11"/>
      <c r="O83" s="11"/>
      <c r="P83" s="11"/>
      <c r="Q83" s="11"/>
      <c r="R83" s="11"/>
      <c r="S83" s="11"/>
      <c r="T83" s="11"/>
      <c r="U83" s="11"/>
      <c r="V83" s="11"/>
      <c r="W83" s="11"/>
      <c r="X83" s="11"/>
      <c r="Y83" s="11"/>
      <c r="Z83" s="11"/>
      <c r="AA83" s="11"/>
      <c r="AB83" s="11"/>
      <c r="AC83" s="11"/>
      <c r="AD83" s="11"/>
    </row>
    <row r="84" spans="2:30" ht="148.5" customHeight="1"/>
    <row r="85" spans="2:30" ht="40.5" customHeight="1">
      <c r="B85" s="11"/>
      <c r="C85" s="11"/>
      <c r="D85" s="11"/>
      <c r="E85" s="187"/>
      <c r="F85" s="187"/>
      <c r="G85" s="11"/>
      <c r="H85" s="11"/>
      <c r="I85" s="187"/>
      <c r="J85" s="187"/>
      <c r="K85" s="11"/>
      <c r="L85" s="11"/>
      <c r="M85" s="11"/>
      <c r="N85" s="11"/>
      <c r="O85" s="11"/>
      <c r="P85" s="11"/>
      <c r="Q85" s="11"/>
      <c r="R85" s="11"/>
      <c r="S85" s="11"/>
      <c r="T85" s="11"/>
      <c r="U85" s="11"/>
      <c r="V85" s="11"/>
      <c r="W85" s="11"/>
      <c r="X85" s="11"/>
      <c r="Y85" s="11"/>
      <c r="Z85" s="11"/>
      <c r="AA85" s="11"/>
      <c r="AB85" s="11"/>
      <c r="AC85" s="11"/>
      <c r="AD85" s="11"/>
    </row>
  </sheetData>
  <sheetProtection selectLockedCells="1" selectUnlockedCells="1"/>
  <autoFilter ref="B5:AD79" xr:uid="{00000000-0001-0000-0E00-000000000000}"/>
  <mergeCells count="50">
    <mergeCell ref="B2:AD2"/>
    <mergeCell ref="G3:G5"/>
    <mergeCell ref="D3:D5"/>
    <mergeCell ref="C3:C5"/>
    <mergeCell ref="B3:B5"/>
    <mergeCell ref="E3:E5"/>
    <mergeCell ref="AA4:AD4"/>
    <mergeCell ref="K3:N3"/>
    <mergeCell ref="O3:Z3"/>
    <mergeCell ref="AA3:AD3"/>
    <mergeCell ref="I3:J4"/>
    <mergeCell ref="K4:N4"/>
    <mergeCell ref="O4:R4"/>
    <mergeCell ref="S4:V4"/>
    <mergeCell ref="W4:Z4"/>
    <mergeCell ref="F3:F5"/>
    <mergeCell ref="B73:B79"/>
    <mergeCell ref="C61:C62"/>
    <mergeCell ref="D55:D58"/>
    <mergeCell ref="D63:D65"/>
    <mergeCell ref="B55:B60"/>
    <mergeCell ref="B61:B62"/>
    <mergeCell ref="B63:B72"/>
    <mergeCell ref="C55:C60"/>
    <mergeCell ref="C63:C72"/>
    <mergeCell ref="D76:D79"/>
    <mergeCell ref="D67:D70"/>
    <mergeCell ref="C73:C79"/>
    <mergeCell ref="D71:D72"/>
    <mergeCell ref="D73:D75"/>
    <mergeCell ref="H3:H5"/>
    <mergeCell ref="D15:D18"/>
    <mergeCell ref="D52:D54"/>
    <mergeCell ref="C42:C54"/>
    <mergeCell ref="D42:D46"/>
    <mergeCell ref="B42:B54"/>
    <mergeCell ref="B6:B14"/>
    <mergeCell ref="C6:C14"/>
    <mergeCell ref="D6:D8"/>
    <mergeCell ref="D9:D12"/>
    <mergeCell ref="D13:D14"/>
    <mergeCell ref="D47:D51"/>
    <mergeCell ref="D35:D39"/>
    <mergeCell ref="C15:C34"/>
    <mergeCell ref="D26:D34"/>
    <mergeCell ref="D19:D25"/>
    <mergeCell ref="D40:D41"/>
    <mergeCell ref="C35:C41"/>
    <mergeCell ref="B35:B41"/>
    <mergeCell ref="B15:B34"/>
  </mergeCells>
  <printOptions horizontalCentered="1" verticalCentered="1"/>
  <pageMargins left="0.70866141732283472" right="0.70866141732283472" top="0.74803149606299213" bottom="0.74803149606299213" header="0.31496062992125984" footer="0.31496062992125984"/>
  <pageSetup scale="22" fitToHeight="0" orientation="portrait" r:id="rId1"/>
  <drawing r:id="rId2"/>
  <legacy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0A3DC-2618-45E6-A27F-006DDE853D2D}">
  <dimension ref="A1:HI66"/>
  <sheetViews>
    <sheetView showGridLines="0" topLeftCell="AA7" zoomScale="50" zoomScaleNormal="50" zoomScaleSheetLayoutView="70" workbookViewId="0">
      <pane ySplit="4" topLeftCell="A11" activePane="bottomLeft" state="frozen"/>
      <selection activeCell="A7" sqref="A7"/>
      <selection pane="bottomLeft" activeCell="AF11" sqref="AF11"/>
    </sheetView>
  </sheetViews>
  <sheetFormatPr baseColWidth="10" defaultColWidth="11.42578125" defaultRowHeight="15"/>
  <cols>
    <col min="1" max="1" width="22.42578125" style="11" customWidth="1"/>
    <col min="2" max="2" width="30.28515625" style="3" customWidth="1"/>
    <col min="3" max="3" width="29.42578125" style="3" customWidth="1"/>
    <col min="4" max="4" width="30" style="3" customWidth="1"/>
    <col min="5" max="5" width="31" style="3" customWidth="1"/>
    <col min="6" max="6" width="15.140625" style="3" customWidth="1"/>
    <col min="7" max="7" width="15" style="3" customWidth="1"/>
    <col min="8" max="8" width="17" style="3" customWidth="1"/>
    <col min="9" max="9" width="16.5703125" style="3" customWidth="1"/>
    <col min="10" max="10" width="31" style="3" customWidth="1"/>
    <col min="11" max="14" width="16.5703125" style="3" customWidth="1"/>
    <col min="15" max="15" width="31" style="3" customWidth="1"/>
    <col min="16" max="19" width="16.5703125" style="3" customWidth="1"/>
    <col min="20" max="20" width="25.42578125" style="3" customWidth="1"/>
    <col min="21" max="24" width="21.42578125" style="3" customWidth="1"/>
    <col min="25" max="25" width="24.28515625" style="3" customWidth="1"/>
    <col min="26" max="28" width="70.7109375" style="3" customWidth="1"/>
    <col min="29" max="29" width="78.140625" style="3" customWidth="1"/>
    <col min="30" max="30" width="60" style="3" hidden="1" customWidth="1"/>
    <col min="31" max="32" width="93.42578125" style="3" customWidth="1"/>
    <col min="33" max="34" width="97" style="21" customWidth="1"/>
    <col min="35" max="39" width="11.5703125" style="21" customWidth="1"/>
    <col min="40" max="40" width="19.140625" style="11" bestFit="1" customWidth="1"/>
    <col min="41" max="41" width="18.5703125" style="11" bestFit="1" customWidth="1"/>
    <col min="42" max="42" width="16.28515625" style="11" bestFit="1" customWidth="1"/>
    <col min="43" max="217" width="11.42578125" style="11"/>
  </cols>
  <sheetData>
    <row r="1" spans="2:43" s="11" customFormat="1" ht="34.5" customHeight="1" thickBot="1">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c r="AK1" s="21"/>
      <c r="AL1" s="21"/>
      <c r="AM1" s="21"/>
    </row>
    <row r="2" spans="2:43" ht="15.75" customHeight="1" thickTop="1">
      <c r="B2" s="636" t="s">
        <v>762</v>
      </c>
      <c r="C2" s="638" t="s">
        <v>763</v>
      </c>
      <c r="D2" s="639"/>
      <c r="E2" s="639"/>
      <c r="F2" s="639"/>
      <c r="G2" s="639"/>
      <c r="H2" s="639"/>
      <c r="I2" s="639"/>
      <c r="J2" s="639"/>
      <c r="K2" s="639"/>
      <c r="L2" s="639"/>
      <c r="M2" s="639"/>
      <c r="N2" s="639"/>
      <c r="O2" s="639"/>
      <c r="P2" s="639"/>
      <c r="Q2" s="639"/>
      <c r="R2" s="639"/>
      <c r="S2" s="639"/>
      <c r="T2" s="639"/>
      <c r="U2" s="639"/>
      <c r="V2" s="639"/>
      <c r="W2" s="639"/>
      <c r="X2" s="639"/>
      <c r="Y2" s="639"/>
      <c r="Z2" s="639"/>
      <c r="AA2" s="639"/>
      <c r="AB2" s="639"/>
      <c r="AC2" s="639"/>
      <c r="AD2" s="639"/>
      <c r="AE2" s="639"/>
      <c r="AF2" s="639"/>
      <c r="AG2" s="639"/>
    </row>
    <row r="3" spans="2:43" ht="15.75" customHeight="1" thickBot="1">
      <c r="B3" s="637"/>
      <c r="C3" s="638"/>
      <c r="D3" s="639"/>
      <c r="E3" s="639"/>
      <c r="F3" s="639"/>
      <c r="G3" s="639"/>
      <c r="H3" s="639"/>
      <c r="I3" s="639"/>
      <c r="J3" s="639"/>
      <c r="K3" s="639"/>
      <c r="L3" s="639"/>
      <c r="M3" s="639"/>
      <c r="N3" s="639"/>
      <c r="O3" s="639"/>
      <c r="P3" s="639"/>
      <c r="Q3" s="639"/>
      <c r="R3" s="639"/>
      <c r="S3" s="639"/>
      <c r="T3" s="639"/>
      <c r="U3" s="639"/>
      <c r="V3" s="639"/>
      <c r="W3" s="639"/>
      <c r="X3" s="639"/>
      <c r="Y3" s="639"/>
      <c r="Z3" s="639"/>
      <c r="AA3" s="639"/>
      <c r="AB3" s="639"/>
      <c r="AC3" s="639"/>
      <c r="AD3" s="639"/>
      <c r="AE3" s="639"/>
      <c r="AF3" s="639"/>
      <c r="AG3" s="639"/>
    </row>
    <row r="4" spans="2:43" s="11" customFormat="1" ht="15.75" thickTop="1">
      <c r="B4" s="21"/>
      <c r="C4" s="21"/>
      <c r="D4" s="21"/>
      <c r="E4" s="21"/>
      <c r="F4" s="21"/>
      <c r="G4" s="21"/>
      <c r="H4" s="21"/>
      <c r="I4" s="21"/>
      <c r="J4" s="21"/>
      <c r="K4" s="21"/>
      <c r="L4" s="21"/>
      <c r="M4" s="21"/>
      <c r="N4" s="21"/>
      <c r="O4" s="21"/>
      <c r="P4" s="21"/>
      <c r="Q4" s="21"/>
      <c r="R4" s="21"/>
      <c r="S4" s="21"/>
      <c r="T4" s="21"/>
      <c r="U4" s="21"/>
      <c r="V4" s="21"/>
      <c r="W4" s="21"/>
      <c r="X4" s="21"/>
      <c r="Y4" s="21"/>
      <c r="Z4" s="21"/>
      <c r="AA4" s="21"/>
      <c r="AB4" s="21"/>
      <c r="AC4" s="21"/>
      <c r="AD4" s="21"/>
      <c r="AE4" s="21"/>
      <c r="AF4" s="21"/>
      <c r="AG4" s="21"/>
      <c r="AH4" s="21"/>
      <c r="AI4" s="21"/>
      <c r="AJ4" s="21"/>
      <c r="AK4" s="21"/>
      <c r="AL4" s="21"/>
      <c r="AM4" s="21"/>
    </row>
    <row r="5" spans="2:43" s="11" customFormat="1" ht="15.75" thickBot="1">
      <c r="B5" s="21"/>
      <c r="C5" s="21"/>
      <c r="D5" s="21"/>
      <c r="E5" s="24"/>
      <c r="F5" s="24"/>
      <c r="G5" s="21"/>
      <c r="H5" s="21"/>
      <c r="I5" s="21"/>
      <c r="J5" s="21"/>
      <c r="K5" s="21"/>
      <c r="L5" s="21"/>
      <c r="M5" s="21"/>
      <c r="N5" s="21"/>
      <c r="O5" s="21"/>
      <c r="P5" s="21"/>
      <c r="Q5" s="21"/>
      <c r="R5" s="21"/>
      <c r="S5" s="21"/>
      <c r="T5" s="21"/>
      <c r="U5" s="21"/>
      <c r="V5" s="21"/>
      <c r="W5" s="21"/>
      <c r="X5" s="21"/>
      <c r="Y5" s="21"/>
      <c r="Z5" s="21"/>
      <c r="AA5" s="21"/>
      <c r="AB5" s="21"/>
      <c r="AC5" s="21"/>
      <c r="AD5" s="21"/>
      <c r="AE5" s="21"/>
      <c r="AF5" s="21"/>
      <c r="AG5" s="21"/>
      <c r="AH5" s="21"/>
      <c r="AI5" s="21"/>
      <c r="AJ5" s="21"/>
      <c r="AK5" s="21"/>
      <c r="AL5" s="21"/>
      <c r="AM5" s="21"/>
    </row>
    <row r="6" spans="2:43" ht="20.25" customHeight="1" thickTop="1" thickBot="1">
      <c r="B6" s="634" t="s">
        <v>636</v>
      </c>
      <c r="C6" s="634" t="s">
        <v>191</v>
      </c>
      <c r="D6" s="634" t="s">
        <v>194</v>
      </c>
      <c r="E6" s="472"/>
      <c r="F6" s="634" t="s">
        <v>765</v>
      </c>
      <c r="G6" s="634"/>
      <c r="H6" s="634"/>
      <c r="I6" s="634"/>
      <c r="J6" s="471" t="s">
        <v>764</v>
      </c>
      <c r="K6" s="634" t="s">
        <v>765</v>
      </c>
      <c r="L6" s="634"/>
      <c r="M6" s="634"/>
      <c r="N6" s="634"/>
      <c r="O6" s="471" t="s">
        <v>764</v>
      </c>
      <c r="P6" s="634" t="s">
        <v>765</v>
      </c>
      <c r="Q6" s="634"/>
      <c r="R6" s="634"/>
      <c r="S6" s="634"/>
      <c r="T6" s="178"/>
      <c r="U6" s="178"/>
      <c r="V6" s="178"/>
      <c r="W6" s="178"/>
      <c r="X6" s="178"/>
      <c r="Y6" s="178"/>
      <c r="Z6" s="178" t="s">
        <v>766</v>
      </c>
      <c r="AA6" s="782" t="s">
        <v>767</v>
      </c>
      <c r="AB6" s="472" t="s">
        <v>768</v>
      </c>
      <c r="AC6" s="472" t="s">
        <v>769</v>
      </c>
      <c r="AD6" s="470" t="s">
        <v>770</v>
      </c>
      <c r="AE6" s="782" t="s">
        <v>771</v>
      </c>
      <c r="AF6" s="472" t="s">
        <v>772</v>
      </c>
      <c r="AG6" s="472" t="s">
        <v>773</v>
      </c>
      <c r="AH6" s="472" t="s">
        <v>774</v>
      </c>
    </row>
    <row r="7" spans="2:43" ht="20.25" customHeight="1" thickTop="1" thickBot="1">
      <c r="B7" s="635"/>
      <c r="C7" s="635"/>
      <c r="D7" s="635"/>
      <c r="E7" s="472"/>
      <c r="F7" s="178"/>
      <c r="G7" s="178"/>
      <c r="H7" s="178"/>
      <c r="I7" s="178"/>
      <c r="J7" s="472"/>
      <c r="K7" s="178"/>
      <c r="L7" s="178"/>
      <c r="M7" s="178"/>
      <c r="N7" s="178"/>
      <c r="O7" s="472"/>
      <c r="P7" s="178"/>
      <c r="Q7" s="178"/>
      <c r="R7" s="178"/>
      <c r="S7" s="178"/>
      <c r="T7" s="472"/>
      <c r="U7" s="178"/>
      <c r="V7" s="178"/>
      <c r="W7" s="178"/>
      <c r="X7" s="178"/>
      <c r="Y7" s="472"/>
      <c r="Z7" s="472"/>
      <c r="AA7" s="472"/>
      <c r="AB7" s="472"/>
      <c r="AC7" s="472"/>
      <c r="AD7" s="178"/>
      <c r="AE7" s="472"/>
      <c r="AF7" s="472"/>
      <c r="AG7" s="472"/>
      <c r="AH7" s="472"/>
    </row>
    <row r="8" spans="2:43" ht="20.25" thickTop="1" thickBot="1">
      <c r="B8" s="635"/>
      <c r="C8" s="635"/>
      <c r="D8" s="635"/>
      <c r="E8" s="472" t="s">
        <v>646</v>
      </c>
      <c r="F8" s="178"/>
      <c r="G8" s="178"/>
      <c r="H8" s="178"/>
      <c r="I8" s="178"/>
      <c r="J8" s="472" t="s">
        <v>646</v>
      </c>
      <c r="K8" s="178"/>
      <c r="L8" s="178"/>
      <c r="M8" s="178"/>
      <c r="N8" s="178"/>
      <c r="O8" s="472" t="s">
        <v>646</v>
      </c>
      <c r="P8" s="178"/>
      <c r="Q8" s="178"/>
      <c r="R8" s="178"/>
      <c r="S8" s="178"/>
      <c r="T8" s="472" t="s">
        <v>646</v>
      </c>
      <c r="U8" s="178"/>
      <c r="V8" s="178"/>
      <c r="W8" s="178"/>
      <c r="X8" s="178"/>
      <c r="Y8" s="472" t="s">
        <v>646</v>
      </c>
      <c r="Z8" s="472"/>
      <c r="AA8" s="472"/>
      <c r="AB8" s="472"/>
      <c r="AC8" s="472"/>
      <c r="AD8" s="178"/>
      <c r="AE8" s="472"/>
      <c r="AF8" s="472"/>
      <c r="AG8" s="472"/>
      <c r="AH8" s="472"/>
    </row>
    <row r="9" spans="2:43" ht="20.25" customHeight="1" thickTop="1" thickBot="1">
      <c r="B9" s="635"/>
      <c r="C9" s="635"/>
      <c r="D9" s="635"/>
      <c r="E9" s="473" t="s">
        <v>1010</v>
      </c>
      <c r="F9" s="178"/>
      <c r="G9" s="178"/>
      <c r="H9" s="178"/>
      <c r="I9" s="178"/>
      <c r="J9" s="473" t="s">
        <v>1010</v>
      </c>
      <c r="K9" s="178"/>
      <c r="L9" s="178"/>
      <c r="M9" s="178"/>
      <c r="N9" s="178"/>
      <c r="O9" s="473" t="s">
        <v>1010</v>
      </c>
      <c r="P9" s="178"/>
      <c r="Q9" s="178"/>
      <c r="R9" s="178"/>
      <c r="S9" s="178"/>
      <c r="T9" s="473" t="s">
        <v>1010</v>
      </c>
      <c r="U9" s="178"/>
      <c r="V9" s="178"/>
      <c r="W9" s="178"/>
      <c r="X9" s="178"/>
      <c r="Y9" s="473" t="s">
        <v>1010</v>
      </c>
      <c r="Z9" s="472" t="s">
        <v>766</v>
      </c>
      <c r="AA9" s="472" t="s">
        <v>767</v>
      </c>
      <c r="AB9" s="472" t="s">
        <v>768</v>
      </c>
      <c r="AC9" s="472" t="s">
        <v>769</v>
      </c>
      <c r="AD9" s="178"/>
      <c r="AE9" s="472" t="s">
        <v>771</v>
      </c>
      <c r="AF9" s="472" t="s">
        <v>772</v>
      </c>
      <c r="AG9" s="472" t="s">
        <v>773</v>
      </c>
      <c r="AH9" s="472" t="s">
        <v>774</v>
      </c>
    </row>
    <row r="10" spans="2:43" ht="45.75" customHeight="1" thickTop="1" thickBot="1">
      <c r="B10" s="635"/>
      <c r="C10" s="635"/>
      <c r="D10" s="635"/>
      <c r="E10" s="472"/>
      <c r="F10" s="178" t="s">
        <v>775</v>
      </c>
      <c r="G10" s="178" t="s">
        <v>776</v>
      </c>
      <c r="H10" s="178" t="s">
        <v>777</v>
      </c>
      <c r="I10" s="178" t="s">
        <v>778</v>
      </c>
      <c r="J10" s="472"/>
      <c r="K10" s="178" t="s">
        <v>779</v>
      </c>
      <c r="L10" s="178" t="s">
        <v>780</v>
      </c>
      <c r="M10" s="178" t="s">
        <v>781</v>
      </c>
      <c r="N10" s="178" t="s">
        <v>782</v>
      </c>
      <c r="O10" s="472"/>
      <c r="P10" s="178" t="s">
        <v>783</v>
      </c>
      <c r="Q10" s="178" t="s">
        <v>784</v>
      </c>
      <c r="R10" s="178" t="s">
        <v>785</v>
      </c>
      <c r="S10" s="178" t="s">
        <v>786</v>
      </c>
      <c r="T10" s="472"/>
      <c r="U10" s="178" t="s">
        <v>787</v>
      </c>
      <c r="V10" s="178" t="s">
        <v>788</v>
      </c>
      <c r="W10" s="178" t="s">
        <v>789</v>
      </c>
      <c r="X10" s="178" t="s">
        <v>790</v>
      </c>
      <c r="Y10" s="472"/>
      <c r="Z10" s="472"/>
      <c r="AA10" s="472"/>
      <c r="AB10" s="472"/>
      <c r="AC10" s="472"/>
      <c r="AD10" s="178"/>
      <c r="AE10" s="472"/>
      <c r="AF10" s="472"/>
      <c r="AG10" s="472"/>
      <c r="AH10" s="472"/>
    </row>
    <row r="11" spans="2:43" ht="409.5" customHeight="1" thickTop="1">
      <c r="B11" s="199" t="s">
        <v>104</v>
      </c>
      <c r="C11" s="151" t="s">
        <v>195</v>
      </c>
      <c r="D11" s="85" t="s">
        <v>791</v>
      </c>
      <c r="E11" s="36">
        <f>SUM(F11:I11)</f>
        <v>1</v>
      </c>
      <c r="F11" s="113">
        <f>((0*100)/10)*0.01</f>
        <v>0</v>
      </c>
      <c r="G11" s="113">
        <f>((5*100)/10)*0.01</f>
        <v>0.5</v>
      </c>
      <c r="H11" s="113">
        <f>((3*100)/10)*0.01</f>
        <v>0.3</v>
      </c>
      <c r="I11" s="113">
        <f>((2*100)/10)*0.01</f>
        <v>0.2</v>
      </c>
      <c r="J11" s="113">
        <f>SUM(K11:N11)</f>
        <v>0.73636363636363633</v>
      </c>
      <c r="K11" s="113">
        <f>((1*100)/10)*0.01</f>
        <v>0.1</v>
      </c>
      <c r="L11" s="113">
        <f>((2*100)/11)*0.01</f>
        <v>0.18181818181818185</v>
      </c>
      <c r="M11" s="113">
        <v>0</v>
      </c>
      <c r="N11" s="227">
        <f>((5*100)/11)*0.01</f>
        <v>0.45454545454545453</v>
      </c>
      <c r="O11" s="113">
        <f>SUM(K11:N11)</f>
        <v>0.73636363636363633</v>
      </c>
      <c r="P11" s="345">
        <f>(5/8)*100%</f>
        <v>0.625</v>
      </c>
      <c r="Q11" s="345">
        <f>(0/8)*100%</f>
        <v>0</v>
      </c>
      <c r="R11" s="345">
        <f>(1/8)*100%</f>
        <v>0.125</v>
      </c>
      <c r="S11" s="345">
        <f>(2/8)*100%</f>
        <v>0.25</v>
      </c>
      <c r="T11" s="113">
        <f>((17+22+16+20)/75)*100%</f>
        <v>1</v>
      </c>
      <c r="U11" s="345" t="s">
        <v>652</v>
      </c>
      <c r="V11" s="345" t="s">
        <v>652</v>
      </c>
      <c r="W11" s="345" t="s">
        <v>652</v>
      </c>
      <c r="X11" s="345" t="s">
        <v>652</v>
      </c>
      <c r="Y11" s="345" t="s">
        <v>652</v>
      </c>
      <c r="Z11" s="116"/>
      <c r="AA11" s="116"/>
      <c r="AB11" s="48"/>
      <c r="AC11" s="48"/>
      <c r="AD11" s="48"/>
      <c r="AE11" s="151" t="s">
        <v>792</v>
      </c>
      <c r="AF11" s="214" t="s">
        <v>793</v>
      </c>
      <c r="AG11" s="151" t="s">
        <v>794</v>
      </c>
      <c r="AH11" s="151" t="s">
        <v>929</v>
      </c>
      <c r="AJ11" s="43">
        <v>3</v>
      </c>
      <c r="AK11" s="44">
        <f>+$AI$11/AJ11</f>
        <v>0</v>
      </c>
    </row>
    <row r="12" spans="2:43" ht="312" customHeight="1" thickBot="1">
      <c r="B12" s="199" t="s">
        <v>104</v>
      </c>
      <c r="C12" s="151" t="s">
        <v>198</v>
      </c>
      <c r="D12" s="85">
        <v>1</v>
      </c>
      <c r="E12" s="113">
        <f>SUM(F12:I12)</f>
        <v>1</v>
      </c>
      <c r="F12" s="113">
        <f>((1*100)/5)*0.01</f>
        <v>0.2</v>
      </c>
      <c r="G12" s="113">
        <f>((0*100)/5)*0.01</f>
        <v>0</v>
      </c>
      <c r="H12" s="113">
        <f>((0*100)/5)*0.01</f>
        <v>0</v>
      </c>
      <c r="I12" s="113">
        <f>((4*100)/5)*0.01</f>
        <v>0.8</v>
      </c>
      <c r="J12" s="113">
        <f>SUM(K12:N12)</f>
        <v>0.66666666666666674</v>
      </c>
      <c r="K12" s="113">
        <f>((1*100)/6)*0.01</f>
        <v>0.16666666666666669</v>
      </c>
      <c r="L12" s="113">
        <f>((1*100)/6)*0.01</f>
        <v>0.16666666666666669</v>
      </c>
      <c r="M12" s="228">
        <f>((1*100)/6)*0.01</f>
        <v>0.16666666666666669</v>
      </c>
      <c r="N12" s="228">
        <f>((1*100)/6)*0.01</f>
        <v>0.16666666666666669</v>
      </c>
      <c r="O12" s="113">
        <f>SUM(K12:N12)</f>
        <v>0.66666666666666674</v>
      </c>
      <c r="P12" s="251">
        <f>(2/4)*100%</f>
        <v>0.5</v>
      </c>
      <c r="Q12" s="251">
        <f>(1/4)*100%</f>
        <v>0.25</v>
      </c>
      <c r="R12" s="251">
        <f>(4/4)*100%</f>
        <v>1</v>
      </c>
      <c r="S12" s="251">
        <v>0</v>
      </c>
      <c r="T12" s="340">
        <v>1</v>
      </c>
      <c r="U12" s="113">
        <v>0</v>
      </c>
      <c r="V12" s="113" t="s">
        <v>652</v>
      </c>
      <c r="W12" s="345" t="s">
        <v>652</v>
      </c>
      <c r="X12" s="113"/>
      <c r="Y12" s="113"/>
      <c r="Z12" s="117"/>
      <c r="AA12" s="117"/>
      <c r="AB12" s="48"/>
      <c r="AD12" s="48"/>
      <c r="AE12" s="48" t="s">
        <v>795</v>
      </c>
      <c r="AF12" s="215" t="s">
        <v>796</v>
      </c>
      <c r="AG12" s="151" t="s">
        <v>797</v>
      </c>
      <c r="AH12" s="151" t="s">
        <v>930</v>
      </c>
      <c r="AJ12" s="43"/>
      <c r="AK12" s="44"/>
    </row>
    <row r="13" spans="2:43" ht="240" customHeight="1" thickTop="1" thickBot="1">
      <c r="B13" s="199" t="s">
        <v>107</v>
      </c>
      <c r="C13" s="151" t="s">
        <v>314</v>
      </c>
      <c r="D13" s="85">
        <v>1</v>
      </c>
      <c r="E13" s="36">
        <f>SUM(F13:I13)</f>
        <v>0</v>
      </c>
      <c r="F13" s="113">
        <v>0</v>
      </c>
      <c r="G13" s="113">
        <v>0</v>
      </c>
      <c r="H13" s="113">
        <v>0</v>
      </c>
      <c r="I13" s="113">
        <f>((0*100)/36)*0.01</f>
        <v>0</v>
      </c>
      <c r="J13" s="113">
        <f>SUM(K13:N13)</f>
        <v>0.80555555555555558</v>
      </c>
      <c r="K13" s="113">
        <v>0</v>
      </c>
      <c r="L13" s="113">
        <f>((29*100)/36)*0.01</f>
        <v>0.80555555555555558</v>
      </c>
      <c r="M13" s="113">
        <v>0</v>
      </c>
      <c r="N13" s="113">
        <v>0</v>
      </c>
      <c r="O13" s="113">
        <f>SUM(K13:N13)</f>
        <v>0.80555555555555558</v>
      </c>
      <c r="P13" s="113">
        <v>0</v>
      </c>
      <c r="Q13" s="113">
        <v>0</v>
      </c>
      <c r="R13" s="113">
        <v>0</v>
      </c>
      <c r="S13" s="113">
        <v>0</v>
      </c>
      <c r="T13" s="113"/>
      <c r="U13" s="113">
        <v>0</v>
      </c>
      <c r="V13" s="113">
        <v>0</v>
      </c>
      <c r="W13" s="113">
        <v>0</v>
      </c>
      <c r="X13" s="113"/>
      <c r="Y13" s="113"/>
      <c r="Z13" s="113"/>
      <c r="AA13" s="117"/>
      <c r="AB13" s="117"/>
      <c r="AC13" s="48"/>
      <c r="AD13" s="117"/>
      <c r="AE13" s="151" t="s">
        <v>798</v>
      </c>
      <c r="AF13" s="214" t="s">
        <v>799</v>
      </c>
      <c r="AG13" s="151" t="s">
        <v>800</v>
      </c>
      <c r="AH13" s="151" t="s">
        <v>931</v>
      </c>
      <c r="AJ13" s="21">
        <v>7</v>
      </c>
      <c r="AK13" s="44">
        <f>+$AI$11/AJ13</f>
        <v>0</v>
      </c>
      <c r="AM13" s="21">
        <v>100</v>
      </c>
      <c r="AN13" s="45" t="e">
        <f>+AM13*#REF!</f>
        <v>#REF!</v>
      </c>
      <c r="AO13" s="45">
        <v>15399000</v>
      </c>
      <c r="AP13" s="46" t="e">
        <f>+AN13-AO13</f>
        <v>#REF!</v>
      </c>
      <c r="AQ13" s="47" t="e">
        <f>+AO13/AN13</f>
        <v>#REF!</v>
      </c>
    </row>
    <row r="14" spans="2:43" ht="247.5" customHeight="1" thickTop="1">
      <c r="B14" s="200" t="s">
        <v>100</v>
      </c>
      <c r="C14" s="130" t="s">
        <v>316</v>
      </c>
      <c r="D14" s="85">
        <v>1</v>
      </c>
      <c r="E14" s="36">
        <f>AVERAGE(F14:I14)</f>
        <v>0.75</v>
      </c>
      <c r="F14" s="113">
        <v>0</v>
      </c>
      <c r="G14" s="113">
        <f>(12835/12835)*100%</f>
        <v>1</v>
      </c>
      <c r="H14" s="113">
        <f>(1184806 /1184806)*100%</f>
        <v>1</v>
      </c>
      <c r="I14" s="113">
        <f>(1017355 /1017355)*100%</f>
        <v>1</v>
      </c>
      <c r="J14" s="113">
        <f>AVERAGE(K14:N14)</f>
        <v>1</v>
      </c>
      <c r="K14" s="113">
        <f>(694134 /694134)*100%</f>
        <v>1</v>
      </c>
      <c r="L14" s="113">
        <f>(841538/841538)*100%</f>
        <v>1</v>
      </c>
      <c r="M14" s="113">
        <f>(568868/568868)*100%</f>
        <v>1</v>
      </c>
      <c r="N14" s="113">
        <f>(620413/620413)*100%</f>
        <v>1</v>
      </c>
      <c r="O14" s="113">
        <f>AVERAGE(P14:S14)</f>
        <v>1</v>
      </c>
      <c r="P14" s="113">
        <f>(576877/576877)*100%</f>
        <v>1</v>
      </c>
      <c r="Q14" s="113">
        <f>(590190/590190)*100%</f>
        <v>1</v>
      </c>
      <c r="R14" s="113">
        <f>(526297/526297)*100%</f>
        <v>1</v>
      </c>
      <c r="S14" s="113">
        <f>(431340 /431340 )*100%</f>
        <v>1</v>
      </c>
      <c r="T14" s="113">
        <v>1</v>
      </c>
      <c r="U14" s="113">
        <f>+(119721/119721)*100%</f>
        <v>1</v>
      </c>
      <c r="V14" s="113">
        <f>+(151881/67735)*100%</f>
        <v>2.2422824241529491</v>
      </c>
      <c r="W14" s="113">
        <f>+(195276/608662)*100%</f>
        <v>0.32082830865077827</v>
      </c>
      <c r="X14" s="113"/>
      <c r="Y14" s="113"/>
      <c r="Z14" s="117"/>
      <c r="AA14" s="117"/>
      <c r="AB14" s="117"/>
      <c r="AC14" s="117"/>
      <c r="AD14" s="48"/>
      <c r="AE14" s="151" t="s">
        <v>801</v>
      </c>
      <c r="AF14" s="214" t="s">
        <v>802</v>
      </c>
      <c r="AG14" s="214" t="s">
        <v>803</v>
      </c>
      <c r="AH14" s="214" t="s">
        <v>932</v>
      </c>
    </row>
    <row r="15" spans="2:43" ht="221.25" customHeight="1" thickBot="1">
      <c r="B15" s="199" t="s">
        <v>107</v>
      </c>
      <c r="C15" s="130" t="s">
        <v>318</v>
      </c>
      <c r="D15" s="85">
        <v>1</v>
      </c>
      <c r="E15" s="129">
        <f>SUM(F15:I15)</f>
        <v>0.85061113626075147</v>
      </c>
      <c r="F15" s="113">
        <v>0</v>
      </c>
      <c r="G15" s="113">
        <v>0</v>
      </c>
      <c r="H15" s="113">
        <f>(680 /8836)*100%</f>
        <v>7.6957899502037116E-2</v>
      </c>
      <c r="I15" s="113">
        <f>(6836/8836)*100%</f>
        <v>0.77365323675871434</v>
      </c>
      <c r="J15" s="113">
        <v>1</v>
      </c>
      <c r="K15" s="113">
        <v>0.25</v>
      </c>
      <c r="L15" s="113">
        <v>0.25</v>
      </c>
      <c r="M15" s="113">
        <v>0.25</v>
      </c>
      <c r="N15" s="113">
        <v>0.25</v>
      </c>
      <c r="O15" s="113">
        <f>AVERAGE(P15:S15)</f>
        <v>1</v>
      </c>
      <c r="P15" s="113">
        <f>(55246/55246)*100%</f>
        <v>1</v>
      </c>
      <c r="Q15" s="113">
        <f>(51315/51315)*100%</f>
        <v>1</v>
      </c>
      <c r="R15" s="113">
        <f>(11766/11766)*100%</f>
        <v>1</v>
      </c>
      <c r="S15" s="113">
        <f>(7787/7787)*100%</f>
        <v>1</v>
      </c>
      <c r="T15" s="113">
        <v>1</v>
      </c>
      <c r="U15" s="113">
        <f>+(119721/119721)*100%</f>
        <v>1</v>
      </c>
      <c r="V15" s="113">
        <f>+(13494/ 151881)*100%</f>
        <v>8.884587275564422E-2</v>
      </c>
      <c r="W15" s="113">
        <f>+(96337/195276)*100%</f>
        <v>0.49333763493721705</v>
      </c>
      <c r="X15" s="113"/>
      <c r="Y15" s="113"/>
      <c r="Z15" s="117"/>
      <c r="AA15" s="117"/>
      <c r="AB15" s="117"/>
      <c r="AC15" s="117"/>
      <c r="AD15" s="48"/>
      <c r="AE15" s="201" t="s">
        <v>804</v>
      </c>
      <c r="AF15" s="215" t="s">
        <v>805</v>
      </c>
      <c r="AG15" s="151" t="s">
        <v>806</v>
      </c>
      <c r="AH15" s="151" t="s">
        <v>933</v>
      </c>
    </row>
    <row r="16" spans="2:43" ht="241.5" customHeight="1" thickTop="1">
      <c r="B16" s="199" t="s">
        <v>107</v>
      </c>
      <c r="C16" s="151" t="s">
        <v>320</v>
      </c>
      <c r="D16" s="36">
        <v>1</v>
      </c>
      <c r="E16" s="129">
        <f>SUM(F16:I16)</f>
        <v>1</v>
      </c>
      <c r="F16" s="113">
        <f>(0/42538)*100%</f>
        <v>0</v>
      </c>
      <c r="G16" s="113">
        <f t="shared" ref="G16:H16" si="0">(0/42538)*100%</f>
        <v>0</v>
      </c>
      <c r="H16" s="113">
        <f t="shared" si="0"/>
        <v>0</v>
      </c>
      <c r="I16" s="113">
        <f>(42538/42538)*100%</f>
        <v>1</v>
      </c>
      <c r="J16" s="113">
        <f>SUM(K16:N16)</f>
        <v>0</v>
      </c>
      <c r="K16" s="113">
        <v>0</v>
      </c>
      <c r="L16" s="113">
        <v>0</v>
      </c>
      <c r="M16" s="113">
        <v>0</v>
      </c>
      <c r="N16" s="113">
        <v>0</v>
      </c>
      <c r="O16" s="113">
        <f t="shared" ref="O16:O17" si="1">SUM(P16:S16)</f>
        <v>0</v>
      </c>
      <c r="P16" s="113">
        <v>0</v>
      </c>
      <c r="Q16" s="113">
        <v>0</v>
      </c>
      <c r="R16" s="113">
        <v>0</v>
      </c>
      <c r="S16" s="113">
        <v>0</v>
      </c>
      <c r="T16" s="113"/>
      <c r="U16" s="113">
        <v>0</v>
      </c>
      <c r="V16" s="113">
        <v>0</v>
      </c>
      <c r="W16" s="113">
        <v>0</v>
      </c>
      <c r="X16" s="113"/>
      <c r="Y16" s="113"/>
      <c r="Z16" s="117"/>
      <c r="AA16" s="117"/>
      <c r="AB16" s="117"/>
      <c r="AC16" s="116"/>
      <c r="AD16" s="116"/>
      <c r="AE16" s="151" t="s">
        <v>807</v>
      </c>
      <c r="AF16" s="214" t="s">
        <v>808</v>
      </c>
      <c r="AG16" s="151" t="s">
        <v>809</v>
      </c>
      <c r="AH16" s="151" t="s">
        <v>934</v>
      </c>
    </row>
    <row r="17" spans="2:39" ht="320.25" customHeight="1" thickBot="1">
      <c r="B17" s="199" t="s">
        <v>107</v>
      </c>
      <c r="C17" s="151" t="s">
        <v>322</v>
      </c>
      <c r="D17" s="36">
        <v>1</v>
      </c>
      <c r="E17" s="129">
        <f>SUM(F17:I17)</f>
        <v>0.5714285714285714</v>
      </c>
      <c r="F17" s="113">
        <f>((0*100)/63)*0.01</f>
        <v>0</v>
      </c>
      <c r="G17" s="113">
        <f>((33*100)/63)*0.01</f>
        <v>0.52380952380952384</v>
      </c>
      <c r="H17" s="113">
        <f>((3*100)/63)*0.01</f>
        <v>4.7619047619047616E-2</v>
      </c>
      <c r="I17" s="113">
        <f>((0*100)/63)*0.01</f>
        <v>0</v>
      </c>
      <c r="J17" s="113">
        <f>SUM(K17:N17)</f>
        <v>0</v>
      </c>
      <c r="K17" s="228">
        <f>((0*100)/76)*0.01</f>
        <v>0</v>
      </c>
      <c r="L17" s="228">
        <f>((0*100)/76)*0.01</f>
        <v>0</v>
      </c>
      <c r="M17" s="228">
        <f>((0*100)/76)*0.01</f>
        <v>0</v>
      </c>
      <c r="N17" s="228">
        <f>((0*100)/76)*0.01</f>
        <v>0</v>
      </c>
      <c r="O17" s="113">
        <f t="shared" si="1"/>
        <v>0.28947368421052633</v>
      </c>
      <c r="P17" s="251">
        <f>(0/76)*100%</f>
        <v>0</v>
      </c>
      <c r="Q17" s="251">
        <f>(6/76)*100%</f>
        <v>7.8947368421052627E-2</v>
      </c>
      <c r="R17" s="251">
        <f>(12/76)*100%</f>
        <v>0.15789473684210525</v>
      </c>
      <c r="S17" s="251">
        <f>(4/76)*100%</f>
        <v>5.2631578947368418E-2</v>
      </c>
      <c r="T17" s="113">
        <f>((22)/76)*100%</f>
        <v>0.28947368421052633</v>
      </c>
      <c r="U17" s="113">
        <f>7/76</f>
        <v>9.2105263157894732E-2</v>
      </c>
      <c r="V17" s="113">
        <v>0</v>
      </c>
      <c r="W17" s="113">
        <f>+((7+11)/76)*100%</f>
        <v>0.23684210526315788</v>
      </c>
      <c r="X17" s="113"/>
      <c r="Y17" s="113"/>
      <c r="Z17" s="117"/>
      <c r="AA17" s="117"/>
      <c r="AB17" s="117"/>
      <c r="AC17" s="116"/>
      <c r="AD17" s="116"/>
      <c r="AE17" s="48" t="s">
        <v>810</v>
      </c>
      <c r="AF17" s="215" t="s">
        <v>811</v>
      </c>
      <c r="AG17" s="151" t="s">
        <v>812</v>
      </c>
      <c r="AH17" s="151" t="s">
        <v>935</v>
      </c>
    </row>
    <row r="18" spans="2:39" ht="240.75" customHeight="1" thickTop="1" thickBot="1">
      <c r="B18" s="199" t="s">
        <v>106</v>
      </c>
      <c r="C18" s="151" t="s">
        <v>333</v>
      </c>
      <c r="D18" s="36">
        <v>1</v>
      </c>
      <c r="E18" s="129">
        <f t="shared" ref="E18:E19" si="2">AVERAGE(F18:I18)</f>
        <v>0.25</v>
      </c>
      <c r="F18" s="113">
        <v>0</v>
      </c>
      <c r="G18" s="113">
        <v>0</v>
      </c>
      <c r="H18" s="113">
        <v>0</v>
      </c>
      <c r="I18" s="113">
        <v>1</v>
      </c>
      <c r="J18" s="113">
        <f>AVERAGE(K18:N18)</f>
        <v>0.25</v>
      </c>
      <c r="K18" s="113">
        <v>0</v>
      </c>
      <c r="L18" s="113">
        <v>0</v>
      </c>
      <c r="M18" s="113">
        <v>0</v>
      </c>
      <c r="N18" s="113">
        <v>1</v>
      </c>
      <c r="O18" s="113">
        <f>AVERAGE(P18:S18)</f>
        <v>1</v>
      </c>
      <c r="P18" s="113">
        <f>(56363/56363)*100%</f>
        <v>1</v>
      </c>
      <c r="Q18" s="113">
        <f>(54814/54814)*100%</f>
        <v>1</v>
      </c>
      <c r="R18" s="113">
        <f>(48307/48307)*100%</f>
        <v>1</v>
      </c>
      <c r="S18" s="113">
        <f>(7787/7787)*100%</f>
        <v>1</v>
      </c>
      <c r="T18" s="113">
        <v>1</v>
      </c>
      <c r="U18" s="113">
        <f>+(119721/119721)*100%</f>
        <v>1</v>
      </c>
      <c r="V18" s="113">
        <f>(50195/50195)*100%</f>
        <v>1</v>
      </c>
      <c r="W18" s="113">
        <f>(121411/121411)*100%</f>
        <v>1</v>
      </c>
      <c r="X18" s="113"/>
      <c r="Y18" s="113"/>
      <c r="Z18" s="117"/>
      <c r="AA18" s="117"/>
      <c r="AB18" s="117"/>
      <c r="AC18" s="117"/>
      <c r="AD18" s="48"/>
      <c r="AE18" s="151" t="s">
        <v>813</v>
      </c>
      <c r="AF18" s="214" t="s">
        <v>814</v>
      </c>
      <c r="AG18" s="151" t="s">
        <v>815</v>
      </c>
      <c r="AH18" s="151" t="s">
        <v>936</v>
      </c>
    </row>
    <row r="19" spans="2:39" ht="247.5" customHeight="1" thickTop="1">
      <c r="B19" s="199" t="s">
        <v>106</v>
      </c>
      <c r="C19" s="130" t="s">
        <v>385</v>
      </c>
      <c r="D19" s="131">
        <v>1</v>
      </c>
      <c r="E19" s="36">
        <f t="shared" si="2"/>
        <v>0.85992594595789718</v>
      </c>
      <c r="F19" s="113">
        <f>(389/509)*100%</f>
        <v>0.76424361493123771</v>
      </c>
      <c r="G19" s="113">
        <f>(484/651)*100%</f>
        <v>0.74347158218125964</v>
      </c>
      <c r="H19" s="113">
        <f>(901/960)*100%</f>
        <v>0.93854166666666672</v>
      </c>
      <c r="I19" s="113">
        <f>(758/763)*100%</f>
        <v>0.99344692005242463</v>
      </c>
      <c r="J19" s="113">
        <f>AVERAGE(K19:N19)</f>
        <v>0.92418100962561733</v>
      </c>
      <c r="K19" s="113">
        <f>(1637/1726)*100%</f>
        <v>0.94843568945538814</v>
      </c>
      <c r="L19" s="113">
        <f>(770/809)*100%</f>
        <v>0.95179233621755255</v>
      </c>
      <c r="M19" s="113">
        <f>(1713/1922)*100%</f>
        <v>0.89125910509885531</v>
      </c>
      <c r="N19" s="113">
        <f>(1089/1203)*100%</f>
        <v>0.90523690773067333</v>
      </c>
      <c r="O19" s="113">
        <f>AVERAGE(P19:S19)</f>
        <v>0.87186192034206111</v>
      </c>
      <c r="P19" s="113">
        <f>(887/1051)*100%</f>
        <v>0.84395813510941964</v>
      </c>
      <c r="Q19" s="113">
        <f>(1065/1076)*100%</f>
        <v>0.9897769516728625</v>
      </c>
      <c r="R19" s="113">
        <f>(1002/1234)*100%</f>
        <v>0.81199351701782818</v>
      </c>
      <c r="S19" s="113">
        <f>(803/954)*100%</f>
        <v>0.84171907756813413</v>
      </c>
      <c r="T19" s="113">
        <f>SUM(P19:S19)/4</f>
        <v>0.87186192034206111</v>
      </c>
      <c r="U19" s="113">
        <f>+(293/306)*100%</f>
        <v>0.95751633986928109</v>
      </c>
      <c r="V19" s="113">
        <f>+(422/422)*100%</f>
        <v>1</v>
      </c>
      <c r="W19" s="113">
        <f>+(274/274)*100%</f>
        <v>1</v>
      </c>
      <c r="X19" s="113"/>
      <c r="Y19" s="113"/>
      <c r="Z19" s="117"/>
      <c r="AA19" s="117"/>
      <c r="AB19" s="117"/>
      <c r="AC19" s="117"/>
      <c r="AD19" s="48"/>
      <c r="AE19" s="151" t="s">
        <v>816</v>
      </c>
      <c r="AF19" s="214" t="s">
        <v>817</v>
      </c>
      <c r="AG19" s="249" t="s">
        <v>818</v>
      </c>
      <c r="AH19" s="249" t="s">
        <v>937</v>
      </c>
    </row>
    <row r="20" spans="2:39" ht="215.25" customHeight="1">
      <c r="B20" s="199" t="s">
        <v>120</v>
      </c>
      <c r="C20" s="151" t="s">
        <v>447</v>
      </c>
      <c r="D20" s="114" t="s">
        <v>449</v>
      </c>
      <c r="E20" s="116">
        <f>SUM(F20:I20)</f>
        <v>65768</v>
      </c>
      <c r="F20" s="132">
        <v>19482</v>
      </c>
      <c r="G20" s="132">
        <v>18582</v>
      </c>
      <c r="H20" s="132">
        <v>17773</v>
      </c>
      <c r="I20" s="132">
        <v>9931</v>
      </c>
      <c r="J20" s="132">
        <f>SUM(K20:N20)</f>
        <v>71817</v>
      </c>
      <c r="K20" s="132">
        <v>12644</v>
      </c>
      <c r="L20" s="132">
        <v>23268</v>
      </c>
      <c r="M20" s="132">
        <v>18561</v>
      </c>
      <c r="N20" s="132">
        <v>17344</v>
      </c>
      <c r="O20" s="132">
        <f>SUM(P20:S20)</f>
        <v>4092935</v>
      </c>
      <c r="P20" s="248">
        <v>1000237</v>
      </c>
      <c r="Q20" s="248">
        <v>1019145</v>
      </c>
      <c r="R20" s="132">
        <v>1029867</v>
      </c>
      <c r="S20" s="132">
        <v>1043686</v>
      </c>
      <c r="T20" s="132">
        <v>61109</v>
      </c>
      <c r="U20" s="132">
        <v>1132178</v>
      </c>
      <c r="V20" s="132">
        <v>1138282</v>
      </c>
      <c r="W20" s="132">
        <f>+V20+W21</f>
        <v>1143663</v>
      </c>
      <c r="X20" s="132"/>
      <c r="Y20" s="132"/>
      <c r="Z20" s="117"/>
      <c r="AA20" s="48"/>
      <c r="AB20" s="48"/>
      <c r="AC20" s="48"/>
      <c r="AD20" s="48"/>
      <c r="AE20" s="48" t="s">
        <v>819</v>
      </c>
      <c r="AF20" s="215" t="s">
        <v>820</v>
      </c>
      <c r="AG20" s="151" t="s">
        <v>821</v>
      </c>
      <c r="AH20" s="151" t="s">
        <v>938</v>
      </c>
    </row>
    <row r="21" spans="2:39" ht="215.25" customHeight="1">
      <c r="B21" s="199" t="s">
        <v>120</v>
      </c>
      <c r="C21" s="151" t="s">
        <v>450</v>
      </c>
      <c r="D21" s="114" t="s">
        <v>449</v>
      </c>
      <c r="E21" s="116" t="s">
        <v>652</v>
      </c>
      <c r="F21" s="132" t="s">
        <v>652</v>
      </c>
      <c r="G21" s="132" t="s">
        <v>652</v>
      </c>
      <c r="H21" s="132" t="s">
        <v>652</v>
      </c>
      <c r="I21" s="132" t="s">
        <v>652</v>
      </c>
      <c r="J21" s="132" t="s">
        <v>652</v>
      </c>
      <c r="K21" s="132" t="s">
        <v>652</v>
      </c>
      <c r="L21" s="132" t="s">
        <v>652</v>
      </c>
      <c r="M21" s="132" t="s">
        <v>652</v>
      </c>
      <c r="N21" s="132" t="s">
        <v>652</v>
      </c>
      <c r="O21" s="132">
        <f>SUM(P21:S21)</f>
        <v>67511</v>
      </c>
      <c r="P21" s="132">
        <v>16435</v>
      </c>
      <c r="Q21" s="132">
        <v>26262</v>
      </c>
      <c r="R21" s="132">
        <v>10995</v>
      </c>
      <c r="S21" s="132">
        <f>S20-R20</f>
        <v>13819</v>
      </c>
      <c r="T21" s="132">
        <f t="shared" ref="T21:T26" si="3">SUM(P21:S21)</f>
        <v>67511</v>
      </c>
      <c r="U21" s="132">
        <v>5856</v>
      </c>
      <c r="V21" s="132">
        <v>5358</v>
      </c>
      <c r="W21" s="132">
        <v>5381</v>
      </c>
      <c r="X21" s="132"/>
      <c r="Y21" s="132"/>
      <c r="Z21" s="117"/>
      <c r="AA21" s="48"/>
      <c r="AB21" s="48"/>
      <c r="AC21" s="48"/>
      <c r="AD21" s="48"/>
      <c r="AE21" s="48"/>
      <c r="AF21" s="48"/>
      <c r="AG21" s="151" t="s">
        <v>822</v>
      </c>
      <c r="AH21" s="151" t="s">
        <v>939</v>
      </c>
    </row>
    <row r="22" spans="2:39" ht="409.5" customHeight="1">
      <c r="B22" s="200" t="s">
        <v>120</v>
      </c>
      <c r="C22" s="130" t="s">
        <v>452</v>
      </c>
      <c r="D22" s="208">
        <v>1</v>
      </c>
      <c r="E22" s="129">
        <f t="shared" ref="E22:E24" si="4">AVERAGE(F22:I22)</f>
        <v>0.64693529041566711</v>
      </c>
      <c r="F22" s="36">
        <f>(3500/5943)*100%</f>
        <v>0.58892815076560656</v>
      </c>
      <c r="G22" s="36">
        <f>(4504/11480)*100%</f>
        <v>0.39233449477351917</v>
      </c>
      <c r="H22" s="36">
        <f>(8246 /13432 )*100%</f>
        <v>0.61390708755211432</v>
      </c>
      <c r="I22" s="36">
        <f>(3474/3500)*100%</f>
        <v>0.99257142857142855</v>
      </c>
      <c r="J22" s="36">
        <f>AVERAGE(K22:N22)</f>
        <v>1</v>
      </c>
      <c r="K22" s="36">
        <f>(1733/1733)*100%</f>
        <v>1</v>
      </c>
      <c r="L22" s="36">
        <f>(9723/9723)*100%</f>
        <v>1</v>
      </c>
      <c r="M22" s="36">
        <f>(8249/8249)*100%</f>
        <v>1</v>
      </c>
      <c r="N22" s="36">
        <f>(13436/13436)*100%</f>
        <v>1</v>
      </c>
      <c r="O22" s="36">
        <f>AVERAGE(P22:S22)</f>
        <v>0.66525416209400179</v>
      </c>
      <c r="P22" s="36">
        <f>(18777/12820)*100%</f>
        <v>1.4646645865834633</v>
      </c>
      <c r="Q22" s="36">
        <f>(1721/5840)*100%</f>
        <v>0.29469178082191783</v>
      </c>
      <c r="R22" s="36">
        <f>(1412/1566)*100%</f>
        <v>0.90166028097062578</v>
      </c>
      <c r="S22" s="36">
        <v>0</v>
      </c>
      <c r="T22" s="132">
        <f t="shared" si="3"/>
        <v>2.6610166483760072</v>
      </c>
      <c r="U22" s="132">
        <v>354</v>
      </c>
      <c r="V22" s="132">
        <v>350</v>
      </c>
      <c r="W22" s="132">
        <v>250</v>
      </c>
      <c r="X22" s="132"/>
      <c r="Y22" s="132"/>
      <c r="Z22" s="119"/>
      <c r="AA22" s="119"/>
      <c r="AB22" s="119"/>
      <c r="AC22" s="119"/>
      <c r="AD22" s="119"/>
      <c r="AE22" s="48" t="s">
        <v>823</v>
      </c>
      <c r="AF22" s="215" t="s">
        <v>824</v>
      </c>
      <c r="AG22" s="249" t="s">
        <v>825</v>
      </c>
      <c r="AH22" s="249" t="s">
        <v>940</v>
      </c>
    </row>
    <row r="23" spans="2:39" ht="280.5" customHeight="1">
      <c r="B23" s="200" t="s">
        <v>115</v>
      </c>
      <c r="C23" s="130" t="s">
        <v>493</v>
      </c>
      <c r="D23" s="131" t="s">
        <v>449</v>
      </c>
      <c r="E23" s="36">
        <f>SUM(F23:I23)</f>
        <v>0.33333333333333337</v>
      </c>
      <c r="F23" s="113">
        <v>0</v>
      </c>
      <c r="G23" s="36">
        <f>(2/33)*100%</f>
        <v>6.0606060606060608E-2</v>
      </c>
      <c r="H23" s="36">
        <f>(4/33)*100%</f>
        <v>0.12121212121212122</v>
      </c>
      <c r="I23" s="36">
        <f>(5/33)*100%</f>
        <v>0.15151515151515152</v>
      </c>
      <c r="J23" s="36">
        <f>AVERAGE(K23:N23)</f>
        <v>0.36363636363636365</v>
      </c>
      <c r="K23" s="36">
        <f>(3/11)*100%</f>
        <v>0.27272727272727271</v>
      </c>
      <c r="L23" s="36">
        <f>(5/11)*100%</f>
        <v>0.45454545454545453</v>
      </c>
      <c r="M23" s="36">
        <f>(7/11)*100%</f>
        <v>0.63636363636363635</v>
      </c>
      <c r="N23" s="36">
        <f>(1/11)*100%</f>
        <v>9.0909090909090912E-2</v>
      </c>
      <c r="O23" s="202">
        <f>SUM(Q23+S23)</f>
        <v>19</v>
      </c>
      <c r="P23" s="346">
        <v>0</v>
      </c>
      <c r="Q23" s="347">
        <v>8</v>
      </c>
      <c r="R23" s="346"/>
      <c r="S23" s="347">
        <v>11</v>
      </c>
      <c r="T23" s="348">
        <f t="shared" si="3"/>
        <v>19</v>
      </c>
      <c r="U23" s="118">
        <v>7</v>
      </c>
      <c r="V23" s="118">
        <v>4</v>
      </c>
      <c r="W23" s="113">
        <v>0.08</v>
      </c>
      <c r="X23" s="113"/>
      <c r="Y23" s="113"/>
      <c r="Z23" s="119"/>
      <c r="AA23" s="119"/>
      <c r="AB23" s="119"/>
      <c r="AC23" s="119"/>
      <c r="AD23" s="119"/>
      <c r="AE23" s="48" t="s">
        <v>826</v>
      </c>
      <c r="AF23" s="215" t="s">
        <v>827</v>
      </c>
      <c r="AG23" s="151" t="s">
        <v>828</v>
      </c>
      <c r="AH23" s="151" t="s">
        <v>941</v>
      </c>
    </row>
    <row r="24" spans="2:39" ht="207" customHeight="1">
      <c r="B24" s="200" t="s">
        <v>115</v>
      </c>
      <c r="C24" s="130" t="s">
        <v>494</v>
      </c>
      <c r="D24" s="131" t="s">
        <v>449</v>
      </c>
      <c r="E24" s="129">
        <f t="shared" si="4"/>
        <v>0.75</v>
      </c>
      <c r="F24" s="113">
        <v>0</v>
      </c>
      <c r="G24" s="36">
        <f>(486/486)*100%</f>
        <v>1</v>
      </c>
      <c r="H24" s="36">
        <f>(955/955)*100%</f>
        <v>1</v>
      </c>
      <c r="I24" s="36">
        <f>(2640/2640)*100%</f>
        <v>1</v>
      </c>
      <c r="J24" s="36">
        <f>AVERAGE(K24:N24)</f>
        <v>1</v>
      </c>
      <c r="K24" s="36">
        <f>(841/841)*100%</f>
        <v>1</v>
      </c>
      <c r="L24" s="36">
        <f>(1756/1756)*100%</f>
        <v>1</v>
      </c>
      <c r="M24" s="36">
        <f>(1804/1804)*100%</f>
        <v>1</v>
      </c>
      <c r="N24" s="36">
        <f>(1244/1244)*100%</f>
        <v>1</v>
      </c>
      <c r="O24" s="202">
        <f>SUM(Q24+S24)</f>
        <v>2655</v>
      </c>
      <c r="P24" s="202">
        <v>346</v>
      </c>
      <c r="Q24" s="202">
        <v>723</v>
      </c>
      <c r="R24" s="202">
        <f>920+2609+581</f>
        <v>4110</v>
      </c>
      <c r="S24" s="349">
        <f>502+1430</f>
        <v>1932</v>
      </c>
      <c r="T24" s="347">
        <f t="shared" si="3"/>
        <v>7111</v>
      </c>
      <c r="U24" s="347">
        <v>1082</v>
      </c>
      <c r="V24" s="347">
        <f>178+208+67+218</f>
        <v>671</v>
      </c>
      <c r="W24" s="270"/>
      <c r="X24" s="270"/>
      <c r="Y24" s="270"/>
      <c r="Z24" s="119" t="e" cm="1">
        <f t="array" ref="Z24">suma</f>
        <v>#NAME?</v>
      </c>
      <c r="AA24" s="119"/>
      <c r="AB24" s="119"/>
      <c r="AC24" s="119"/>
      <c r="AD24" s="119"/>
      <c r="AE24" s="48" t="s">
        <v>829</v>
      </c>
      <c r="AF24" s="215" t="s">
        <v>830</v>
      </c>
      <c r="AG24" s="151" t="s">
        <v>831</v>
      </c>
      <c r="AH24" s="151" t="s">
        <v>942</v>
      </c>
    </row>
    <row r="25" spans="2:39" ht="196.5" customHeight="1">
      <c r="B25" s="199" t="s">
        <v>115</v>
      </c>
      <c r="C25" s="151" t="s">
        <v>496</v>
      </c>
      <c r="D25" s="131" t="s">
        <v>449</v>
      </c>
      <c r="E25" s="129" t="s">
        <v>652</v>
      </c>
      <c r="F25" s="113" t="s">
        <v>652</v>
      </c>
      <c r="G25" s="113" t="s">
        <v>652</v>
      </c>
      <c r="H25" s="113" t="s">
        <v>652</v>
      </c>
      <c r="I25" s="113" t="s">
        <v>652</v>
      </c>
      <c r="J25" s="113" t="s">
        <v>652</v>
      </c>
      <c r="K25" s="113" t="s">
        <v>652</v>
      </c>
      <c r="L25" s="113" t="s">
        <v>652</v>
      </c>
      <c r="M25" s="113" t="s">
        <v>652</v>
      </c>
      <c r="N25" s="113" t="s">
        <v>652</v>
      </c>
      <c r="O25" s="202">
        <f>SUM(P25:S25)</f>
        <v>2129</v>
      </c>
      <c r="P25" s="132">
        <v>564</v>
      </c>
      <c r="Q25" s="132">
        <v>1565</v>
      </c>
      <c r="R25" s="132">
        <v>0</v>
      </c>
      <c r="S25" s="132">
        <v>0</v>
      </c>
      <c r="T25" s="118">
        <f t="shared" si="3"/>
        <v>2129</v>
      </c>
      <c r="U25" s="118">
        <v>0</v>
      </c>
      <c r="V25" s="118">
        <v>759</v>
      </c>
      <c r="W25" s="118">
        <v>1479</v>
      </c>
      <c r="X25" s="118"/>
      <c r="Y25" s="118"/>
      <c r="Z25" s="117"/>
      <c r="AA25" s="117"/>
      <c r="AB25" s="117"/>
      <c r="AC25" s="117"/>
      <c r="AD25" s="48"/>
      <c r="AE25" s="48"/>
      <c r="AF25" s="48"/>
      <c r="AG25" s="249" t="s">
        <v>832</v>
      </c>
      <c r="AH25" s="249" t="s">
        <v>943</v>
      </c>
    </row>
    <row r="26" spans="2:39" ht="195.75" customHeight="1">
      <c r="B26" s="199" t="s">
        <v>113</v>
      </c>
      <c r="C26" s="151" t="s">
        <v>510</v>
      </c>
      <c r="D26" s="131" t="s">
        <v>449</v>
      </c>
      <c r="E26" s="36" t="s">
        <v>652</v>
      </c>
      <c r="F26" s="113" t="s">
        <v>652</v>
      </c>
      <c r="G26" s="133" t="s">
        <v>652</v>
      </c>
      <c r="H26" s="133" t="s">
        <v>652</v>
      </c>
      <c r="I26" s="133" t="s">
        <v>652</v>
      </c>
      <c r="J26" s="133" t="s">
        <v>652</v>
      </c>
      <c r="K26" s="133" t="s">
        <v>652</v>
      </c>
      <c r="L26" s="133" t="s">
        <v>652</v>
      </c>
      <c r="M26" s="133" t="s">
        <v>652</v>
      </c>
      <c r="N26" s="133" t="s">
        <v>652</v>
      </c>
      <c r="O26" s="202">
        <f>SUM(P26:S26)</f>
        <v>2129</v>
      </c>
      <c r="P26" s="248">
        <v>564</v>
      </c>
      <c r="Q26" s="132">
        <v>1565</v>
      </c>
      <c r="R26" s="132">
        <v>0</v>
      </c>
      <c r="S26" s="132">
        <v>0</v>
      </c>
      <c r="T26" s="118">
        <f t="shared" si="3"/>
        <v>2129</v>
      </c>
      <c r="U26" s="118">
        <v>0</v>
      </c>
      <c r="V26" s="118">
        <v>0</v>
      </c>
      <c r="W26" s="118">
        <v>0</v>
      </c>
      <c r="X26" s="118"/>
      <c r="Y26" s="118"/>
      <c r="Z26" s="117"/>
      <c r="AA26" s="117"/>
      <c r="AB26" s="117"/>
      <c r="AC26" s="117"/>
      <c r="AD26" s="117"/>
      <c r="AE26" s="48"/>
      <c r="AF26" s="48"/>
      <c r="AG26" s="249" t="s">
        <v>832</v>
      </c>
      <c r="AH26" s="249" t="s">
        <v>833</v>
      </c>
    </row>
    <row r="27" spans="2:39" ht="196.5" customHeight="1">
      <c r="B27" s="199" t="s">
        <v>113</v>
      </c>
      <c r="C27" s="151" t="s">
        <v>509</v>
      </c>
      <c r="D27" s="202">
        <v>1</v>
      </c>
      <c r="E27" s="36">
        <f>SUM(F27:I27)</f>
        <v>1</v>
      </c>
      <c r="F27" s="113">
        <v>0</v>
      </c>
      <c r="G27" s="113">
        <v>0</v>
      </c>
      <c r="H27" s="113">
        <v>0</v>
      </c>
      <c r="I27" s="113">
        <v>1</v>
      </c>
      <c r="J27" s="113">
        <f>SUM(K27:N27)</f>
        <v>1.01</v>
      </c>
      <c r="K27" s="113">
        <v>0</v>
      </c>
      <c r="L27" s="113">
        <v>0.01</v>
      </c>
      <c r="M27" s="113">
        <v>0</v>
      </c>
      <c r="N27" s="113">
        <v>1</v>
      </c>
      <c r="O27" s="202">
        <f>SUM(P27:S27)</f>
        <v>1</v>
      </c>
      <c r="P27" s="132">
        <v>0</v>
      </c>
      <c r="Q27" s="132">
        <v>1</v>
      </c>
      <c r="R27" s="248">
        <v>0</v>
      </c>
      <c r="S27" s="248">
        <v>0</v>
      </c>
      <c r="T27" s="113">
        <v>0</v>
      </c>
      <c r="U27" s="113">
        <v>0</v>
      </c>
      <c r="V27" s="113">
        <v>0</v>
      </c>
      <c r="W27" s="113">
        <v>0</v>
      </c>
      <c r="X27" s="113"/>
      <c r="Y27" s="113"/>
      <c r="Z27" s="117"/>
      <c r="AA27" s="117"/>
      <c r="AB27" s="117"/>
      <c r="AC27" s="117"/>
      <c r="AD27" s="117"/>
      <c r="AE27" s="48" t="s">
        <v>834</v>
      </c>
      <c r="AF27" s="215" t="s">
        <v>835</v>
      </c>
      <c r="AG27" s="249" t="s">
        <v>836</v>
      </c>
      <c r="AH27" s="249" t="s">
        <v>837</v>
      </c>
    </row>
    <row r="28" spans="2:39" ht="192.75" customHeight="1">
      <c r="B28" s="200" t="s">
        <v>109</v>
      </c>
      <c r="C28" s="130" t="s">
        <v>579</v>
      </c>
      <c r="D28" s="36">
        <v>1</v>
      </c>
      <c r="E28" s="132">
        <f t="shared" ref="E28:E29" si="5">SUM(F28:I28)</f>
        <v>249494</v>
      </c>
      <c r="F28" s="134">
        <f>30773+16726</f>
        <v>47499</v>
      </c>
      <c r="G28" s="134">
        <v>51773</v>
      </c>
      <c r="H28" s="118">
        <v>74078</v>
      </c>
      <c r="I28" s="118">
        <v>76144</v>
      </c>
      <c r="J28" s="118">
        <f>SUM(K28:N28)</f>
        <v>368806</v>
      </c>
      <c r="K28" s="118">
        <v>86869</v>
      </c>
      <c r="L28" s="118">
        <v>101499</v>
      </c>
      <c r="M28" s="118">
        <v>105150</v>
      </c>
      <c r="N28" s="118">
        <v>75288</v>
      </c>
      <c r="O28" s="118" t="s">
        <v>652</v>
      </c>
      <c r="P28" s="118" t="s">
        <v>652</v>
      </c>
      <c r="Q28" s="118" t="s">
        <v>652</v>
      </c>
      <c r="R28" s="118" t="s">
        <v>652</v>
      </c>
      <c r="S28" s="118" t="s">
        <v>652</v>
      </c>
      <c r="T28" s="118" t="s">
        <v>652</v>
      </c>
      <c r="U28" s="118" t="s">
        <v>652</v>
      </c>
      <c r="V28" s="118" t="s">
        <v>652</v>
      </c>
      <c r="W28" s="118" t="s">
        <v>652</v>
      </c>
      <c r="X28" s="118"/>
      <c r="Y28" s="118"/>
      <c r="Z28" s="119"/>
      <c r="AA28" s="119"/>
      <c r="AB28" s="119"/>
      <c r="AC28" s="119"/>
      <c r="AD28" s="119"/>
      <c r="AE28" s="48" t="s">
        <v>838</v>
      </c>
      <c r="AF28" s="215" t="s">
        <v>839</v>
      </c>
      <c r="AG28" s="249" t="s">
        <v>840</v>
      </c>
      <c r="AH28" s="249" t="s">
        <v>841</v>
      </c>
      <c r="AM28" s="25" t="str">
        <f>IFERROR((#REF!/#REF!)*100%,"")</f>
        <v/>
      </c>
    </row>
    <row r="29" spans="2:39" ht="198" customHeight="1">
      <c r="B29" s="200" t="s">
        <v>109</v>
      </c>
      <c r="C29" s="130" t="s">
        <v>582</v>
      </c>
      <c r="D29" s="36">
        <v>1</v>
      </c>
      <c r="E29" s="132">
        <f t="shared" si="5"/>
        <v>131328</v>
      </c>
      <c r="F29" s="118">
        <f>12208+11296</f>
        <v>23504</v>
      </c>
      <c r="G29" s="118">
        <f>27769+2621</f>
        <v>30390</v>
      </c>
      <c r="H29" s="118">
        <v>35405</v>
      </c>
      <c r="I29" s="118">
        <v>42029</v>
      </c>
      <c r="J29" s="118">
        <f>SUM(K29:N29)</f>
        <v>260748</v>
      </c>
      <c r="K29" s="118">
        <v>46216</v>
      </c>
      <c r="L29" s="118">
        <v>47952</v>
      </c>
      <c r="M29" s="118">
        <v>87511</v>
      </c>
      <c r="N29" s="118">
        <v>79069</v>
      </c>
      <c r="O29" s="118" t="s">
        <v>652</v>
      </c>
      <c r="P29" s="118" t="s">
        <v>652</v>
      </c>
      <c r="Q29" s="118" t="s">
        <v>652</v>
      </c>
      <c r="R29" s="118" t="s">
        <v>652</v>
      </c>
      <c r="S29" s="118" t="s">
        <v>652</v>
      </c>
      <c r="T29" s="118" t="s">
        <v>652</v>
      </c>
      <c r="U29" s="118" t="s">
        <v>652</v>
      </c>
      <c r="V29" s="118" t="s">
        <v>652</v>
      </c>
      <c r="W29" s="118" t="s">
        <v>652</v>
      </c>
      <c r="X29" s="118"/>
      <c r="Y29" s="118"/>
      <c r="Z29" s="119"/>
      <c r="AA29" s="119"/>
      <c r="AB29" s="119"/>
      <c r="AC29" s="119"/>
      <c r="AD29" s="119"/>
      <c r="AE29" s="48" t="s">
        <v>842</v>
      </c>
      <c r="AF29" s="215" t="s">
        <v>843</v>
      </c>
      <c r="AG29" s="249" t="s">
        <v>844</v>
      </c>
      <c r="AH29" s="249" t="s">
        <v>841</v>
      </c>
      <c r="AM29" s="115"/>
    </row>
    <row r="30" spans="2:39" ht="198" customHeight="1">
      <c r="B30" s="200" t="s">
        <v>109</v>
      </c>
      <c r="C30" s="130" t="s">
        <v>585</v>
      </c>
      <c r="D30" s="36">
        <v>1</v>
      </c>
      <c r="E30" s="132" t="s">
        <v>652</v>
      </c>
      <c r="F30" s="118" t="s">
        <v>652</v>
      </c>
      <c r="G30" s="118" t="s">
        <v>652</v>
      </c>
      <c r="H30" s="118" t="s">
        <v>652</v>
      </c>
      <c r="I30" s="118" t="s">
        <v>652</v>
      </c>
      <c r="J30" s="118" t="s">
        <v>652</v>
      </c>
      <c r="K30" s="118" t="s">
        <v>652</v>
      </c>
      <c r="L30" s="118" t="s">
        <v>652</v>
      </c>
      <c r="M30" s="118" t="s">
        <v>652</v>
      </c>
      <c r="N30" s="118" t="s">
        <v>652</v>
      </c>
      <c r="O30" s="132">
        <f>SUM(P30:S30)</f>
        <v>517</v>
      </c>
      <c r="P30" s="248">
        <v>104</v>
      </c>
      <c r="Q30" s="209">
        <v>109</v>
      </c>
      <c r="R30" s="209">
        <v>176</v>
      </c>
      <c r="S30" s="209">
        <v>128</v>
      </c>
      <c r="T30" s="209">
        <f>SUM(P30:S30)</f>
        <v>517</v>
      </c>
      <c r="U30" s="209">
        <v>247</v>
      </c>
      <c r="V30" s="209">
        <v>138</v>
      </c>
      <c r="W30" s="209">
        <v>135</v>
      </c>
      <c r="X30" s="209"/>
      <c r="Y30" s="209"/>
      <c r="Z30" s="209"/>
      <c r="AA30" s="119"/>
      <c r="AB30" s="119"/>
      <c r="AC30" s="119"/>
      <c r="AD30" s="119"/>
      <c r="AE30" s="48"/>
      <c r="AF30" s="48"/>
      <c r="AG30" s="151" t="s">
        <v>845</v>
      </c>
      <c r="AH30" s="151" t="s">
        <v>944</v>
      </c>
      <c r="AM30" s="115"/>
    </row>
    <row r="31" spans="2:39" ht="198" customHeight="1">
      <c r="B31" s="200" t="s">
        <v>109</v>
      </c>
      <c r="C31" s="130" t="s">
        <v>588</v>
      </c>
      <c r="D31" s="36">
        <v>1</v>
      </c>
      <c r="E31" s="132" t="s">
        <v>652</v>
      </c>
      <c r="F31" s="118" t="s">
        <v>652</v>
      </c>
      <c r="G31" s="118" t="s">
        <v>652</v>
      </c>
      <c r="H31" s="118" t="s">
        <v>652</v>
      </c>
      <c r="I31" s="118" t="s">
        <v>652</v>
      </c>
      <c r="J31" s="118" t="s">
        <v>652</v>
      </c>
      <c r="K31" s="118" t="s">
        <v>652</v>
      </c>
      <c r="L31" s="118" t="s">
        <v>652</v>
      </c>
      <c r="M31" s="118" t="s">
        <v>652</v>
      </c>
      <c r="N31" s="118" t="s">
        <v>652</v>
      </c>
      <c r="O31" s="209">
        <f>SUM(P31:S31)</f>
        <v>1170</v>
      </c>
      <c r="P31" s="209">
        <v>489</v>
      </c>
      <c r="Q31" s="209">
        <v>147</v>
      </c>
      <c r="R31" s="295">
        <v>317</v>
      </c>
      <c r="S31" s="118">
        <f>70+76+71</f>
        <v>217</v>
      </c>
      <c r="T31" s="118">
        <f>SUM(P31:S31)</f>
        <v>1170</v>
      </c>
      <c r="U31" s="118">
        <v>564</v>
      </c>
      <c r="V31" s="118">
        <v>342</v>
      </c>
      <c r="W31" s="118">
        <v>446</v>
      </c>
      <c r="X31" s="118"/>
      <c r="Y31" s="118"/>
      <c r="Z31" s="119"/>
      <c r="AA31" s="119"/>
      <c r="AB31" s="119"/>
      <c r="AC31" s="119"/>
      <c r="AD31" s="119"/>
      <c r="AE31" s="48"/>
      <c r="AF31" s="48"/>
      <c r="AG31" s="151" t="s">
        <v>846</v>
      </c>
      <c r="AH31" s="151" t="s">
        <v>945</v>
      </c>
      <c r="AM31" s="115"/>
    </row>
    <row r="32" spans="2:39" ht="276" customHeight="1">
      <c r="B32" s="200" t="s">
        <v>109</v>
      </c>
      <c r="C32" s="130" t="s">
        <v>590</v>
      </c>
      <c r="D32" s="36" t="s">
        <v>847</v>
      </c>
      <c r="E32" s="132" t="s">
        <v>652</v>
      </c>
      <c r="F32" s="118" t="s">
        <v>652</v>
      </c>
      <c r="G32" s="118" t="s">
        <v>652</v>
      </c>
      <c r="H32" s="118" t="s">
        <v>652</v>
      </c>
      <c r="I32" s="118" t="s">
        <v>652</v>
      </c>
      <c r="J32" s="118" t="s">
        <v>652</v>
      </c>
      <c r="K32" s="118" t="s">
        <v>652</v>
      </c>
      <c r="L32" s="118" t="s">
        <v>652</v>
      </c>
      <c r="M32" s="118" t="s">
        <v>652</v>
      </c>
      <c r="N32" s="118" t="s">
        <v>652</v>
      </c>
      <c r="O32" s="209">
        <f>AVERAGE(P32:S32)</f>
        <v>1.0644757149244238E-3</v>
      </c>
      <c r="P32" s="209">
        <v>0</v>
      </c>
      <c r="Q32" s="273">
        <f>(242/73420)*100%</f>
        <v>3.2961046036502316E-3</v>
      </c>
      <c r="R32" s="273">
        <f>(23/64883)*100%</f>
        <v>3.5448422545196739E-4</v>
      </c>
      <c r="S32" s="273">
        <f>(37/60924)*100%</f>
        <v>6.0731403059549605E-4</v>
      </c>
      <c r="T32" s="350">
        <f>SUM(Q32:S32)</f>
        <v>4.257902859697695E-3</v>
      </c>
      <c r="U32" s="344" t="s">
        <v>652</v>
      </c>
      <c r="V32" s="344" t="s">
        <v>652</v>
      </c>
      <c r="W32" s="344" t="s">
        <v>652</v>
      </c>
      <c r="X32" s="344"/>
      <c r="Y32" s="344"/>
      <c r="Z32" s="119"/>
      <c r="AA32" s="119"/>
      <c r="AB32" s="119"/>
      <c r="AC32" s="119"/>
      <c r="AD32" s="119"/>
      <c r="AE32" s="48"/>
      <c r="AF32" s="257"/>
      <c r="AG32" s="151" t="s">
        <v>848</v>
      </c>
      <c r="AH32" s="151" t="s">
        <v>841</v>
      </c>
      <c r="AM32" s="115"/>
    </row>
    <row r="33" spans="2:39" s="11" customFormat="1" ht="262.5" customHeight="1">
      <c r="B33" s="200" t="s">
        <v>109</v>
      </c>
      <c r="C33" s="130" t="s">
        <v>593</v>
      </c>
      <c r="D33" s="36" t="s">
        <v>847</v>
      </c>
      <c r="E33" s="132" t="s">
        <v>652</v>
      </c>
      <c r="F33" s="118" t="s">
        <v>652</v>
      </c>
      <c r="G33" s="118" t="s">
        <v>652</v>
      </c>
      <c r="H33" s="118" t="s">
        <v>652</v>
      </c>
      <c r="I33" s="118" t="s">
        <v>652</v>
      </c>
      <c r="J33" s="118" t="s">
        <v>652</v>
      </c>
      <c r="K33" s="118" t="s">
        <v>652</v>
      </c>
      <c r="L33" s="118" t="s">
        <v>652</v>
      </c>
      <c r="M33" s="118" t="s">
        <v>652</v>
      </c>
      <c r="N33" s="118" t="s">
        <v>652</v>
      </c>
      <c r="O33" s="209">
        <f>AVERAGE(P33:S33)</f>
        <v>1.974325386179308E-3</v>
      </c>
      <c r="P33" s="3">
        <v>0</v>
      </c>
      <c r="Q33" s="352">
        <f>(122/34616)*100%</f>
        <v>3.5243817887681997E-3</v>
      </c>
      <c r="R33" s="351">
        <f>(90/48557)*100%</f>
        <v>1.8534917725559652E-3</v>
      </c>
      <c r="S33" s="351">
        <f>(142/56362)*100%</f>
        <v>2.5194279833930661E-3</v>
      </c>
      <c r="T33" s="350">
        <f>SUM(Q33:S33)</f>
        <v>7.8973015447172321E-3</v>
      </c>
      <c r="U33" s="345" t="s">
        <v>652</v>
      </c>
      <c r="V33" s="345" t="s">
        <v>652</v>
      </c>
      <c r="W33" s="345" t="s">
        <v>652</v>
      </c>
      <c r="X33" s="344"/>
      <c r="Y33" s="344"/>
      <c r="Z33" s="119"/>
      <c r="AA33" s="119"/>
      <c r="AB33" s="119"/>
      <c r="AC33" s="119"/>
      <c r="AD33" s="119"/>
      <c r="AE33" s="48"/>
      <c r="AF33" s="257"/>
      <c r="AG33" s="151" t="s">
        <v>849</v>
      </c>
      <c r="AH33" s="151" t="s">
        <v>841</v>
      </c>
      <c r="AI33" s="21"/>
      <c r="AJ33" s="21"/>
      <c r="AK33" s="21"/>
      <c r="AL33" s="21"/>
      <c r="AM33" s="115"/>
    </row>
    <row r="34" spans="2:39" s="11" customFormat="1" ht="262.5" customHeight="1">
      <c r="B34" s="200" t="s">
        <v>109</v>
      </c>
      <c r="C34" s="130" t="s">
        <v>850</v>
      </c>
      <c r="D34" s="36">
        <v>7.0000000000000007E-2</v>
      </c>
      <c r="E34" s="132">
        <v>1</v>
      </c>
      <c r="F34" s="118" t="s">
        <v>652</v>
      </c>
      <c r="G34" s="118" t="s">
        <v>652</v>
      </c>
      <c r="H34" s="118" t="s">
        <v>652</v>
      </c>
      <c r="I34" s="118" t="s">
        <v>652</v>
      </c>
      <c r="J34" s="118" t="s">
        <v>652</v>
      </c>
      <c r="K34" s="118" t="s">
        <v>652</v>
      </c>
      <c r="L34" s="118" t="s">
        <v>652</v>
      </c>
      <c r="M34" s="118" t="s">
        <v>652</v>
      </c>
      <c r="N34" s="118" t="s">
        <v>652</v>
      </c>
      <c r="O34" s="118" t="s">
        <v>652</v>
      </c>
      <c r="P34" s="118" t="s">
        <v>652</v>
      </c>
      <c r="Q34" s="118" t="s">
        <v>652</v>
      </c>
      <c r="R34" s="118" t="s">
        <v>652</v>
      </c>
      <c r="S34" s="118" t="s">
        <v>652</v>
      </c>
      <c r="T34" s="118" t="s">
        <v>652</v>
      </c>
      <c r="U34" s="113">
        <f>+(2850/57021)*100%</f>
        <v>4.9981585731572575E-2</v>
      </c>
      <c r="V34" s="113">
        <f>+(1837/67630)*100%</f>
        <v>2.7162501848292178E-2</v>
      </c>
      <c r="W34" s="113">
        <f>+(931/71705)*100%</f>
        <v>1.2983752876368455E-2</v>
      </c>
      <c r="X34" s="344"/>
      <c r="Y34" s="344"/>
      <c r="Z34" s="119"/>
      <c r="AA34" s="119"/>
      <c r="AB34" s="119"/>
      <c r="AC34" s="119"/>
      <c r="AD34" s="119"/>
      <c r="AE34" s="48"/>
      <c r="AF34" s="257"/>
      <c r="AG34" s="151"/>
      <c r="AH34" s="151" t="s">
        <v>946</v>
      </c>
      <c r="AI34" s="21"/>
      <c r="AJ34" s="21"/>
      <c r="AK34" s="21"/>
      <c r="AL34" s="21"/>
      <c r="AM34" s="115"/>
    </row>
    <row r="35" spans="2:39" s="11" customFormat="1" ht="312.75" customHeight="1" thickBot="1">
      <c r="B35" s="199" t="s">
        <v>102</v>
      </c>
      <c r="C35" s="151" t="s">
        <v>631</v>
      </c>
      <c r="D35" s="36">
        <v>1</v>
      </c>
      <c r="E35" s="36">
        <f>AVERAGE(F35:I35)</f>
        <v>1</v>
      </c>
      <c r="F35" s="113">
        <f>(10/10)*100%</f>
        <v>1</v>
      </c>
      <c r="G35" s="113">
        <f>(19/19)*100%</f>
        <v>1</v>
      </c>
      <c r="H35" s="113">
        <f>(37/37)*100%</f>
        <v>1</v>
      </c>
      <c r="I35" s="113">
        <f>(4/4)*100%</f>
        <v>1</v>
      </c>
      <c r="J35" s="113">
        <f>AVERAGE(K35:N35)</f>
        <v>0.95684523809523814</v>
      </c>
      <c r="K35" s="213">
        <f>(20/21)*100%</f>
        <v>0.95238095238095233</v>
      </c>
      <c r="L35" s="213">
        <f>(20/20)*100%</f>
        <v>1</v>
      </c>
      <c r="M35" s="213">
        <f>(35/40)*100%</f>
        <v>0.875</v>
      </c>
      <c r="N35" s="213">
        <f>(11/11)*100%</f>
        <v>1</v>
      </c>
      <c r="O35" s="113">
        <f>AVERAGE(P35:S35)</f>
        <v>0.82793103448275862</v>
      </c>
      <c r="P35" s="113">
        <f>(33/36)*100%</f>
        <v>0.91666666666666663</v>
      </c>
      <c r="Q35" s="113">
        <f>(61/58)*100%</f>
        <v>1.0517241379310345</v>
      </c>
      <c r="R35" s="113">
        <f>(16/12)*100%</f>
        <v>1.3333333333333333</v>
      </c>
      <c r="S35" s="113">
        <v>0.01</v>
      </c>
      <c r="T35" s="113">
        <f>SUM(P35:S35)/4</f>
        <v>0.82793103448275862</v>
      </c>
      <c r="U35" s="113">
        <f>+(0.8)*100%</f>
        <v>0.8</v>
      </c>
      <c r="V35" s="113">
        <f>(49/63)*100%</f>
        <v>0.77777777777777779</v>
      </c>
      <c r="W35" s="113">
        <f>(58/63)*100%</f>
        <v>0.92063492063492058</v>
      </c>
      <c r="X35" s="113"/>
      <c r="Y35" s="113"/>
      <c r="Z35" s="119"/>
      <c r="AA35" s="119"/>
      <c r="AB35" s="119"/>
      <c r="AC35" s="119"/>
      <c r="AD35" s="119"/>
      <c r="AE35" s="201" t="s">
        <v>851</v>
      </c>
      <c r="AF35" s="229" t="s">
        <v>852</v>
      </c>
      <c r="AG35" s="249" t="s">
        <v>853</v>
      </c>
      <c r="AH35" s="249" t="s">
        <v>947</v>
      </c>
      <c r="AI35" s="21"/>
      <c r="AJ35" s="21"/>
      <c r="AK35" s="21"/>
      <c r="AL35" s="21"/>
      <c r="AM35" s="115"/>
    </row>
    <row r="36" spans="2:39" s="11" customFormat="1" ht="356.25" customHeight="1" thickTop="1">
      <c r="B36" s="199" t="s">
        <v>751</v>
      </c>
      <c r="C36" s="151" t="s">
        <v>633</v>
      </c>
      <c r="D36" s="36">
        <v>1</v>
      </c>
      <c r="E36" s="36" t="s">
        <v>652</v>
      </c>
      <c r="F36" s="113" t="s">
        <v>652</v>
      </c>
      <c r="G36" s="113" t="s">
        <v>652</v>
      </c>
      <c r="H36" s="113" t="s">
        <v>652</v>
      </c>
      <c r="I36" s="113" t="s">
        <v>652</v>
      </c>
      <c r="J36" s="113" t="s">
        <v>652</v>
      </c>
      <c r="K36" s="113" t="s">
        <v>652</v>
      </c>
      <c r="L36" s="113" t="s">
        <v>652</v>
      </c>
      <c r="M36" s="113" t="s">
        <v>652</v>
      </c>
      <c r="N36" s="113" t="s">
        <v>652</v>
      </c>
      <c r="O36" s="113">
        <f>+AVERAGE(P36:S36)</f>
        <v>1</v>
      </c>
      <c r="P36" s="113">
        <f>(15/15)*100%</f>
        <v>1</v>
      </c>
      <c r="Q36" s="270">
        <f>(16/16)*100%</f>
        <v>1</v>
      </c>
      <c r="R36" s="270">
        <f>(17/17)*100%</f>
        <v>1</v>
      </c>
      <c r="S36" s="270">
        <f>(8/8)*100%</f>
        <v>1</v>
      </c>
      <c r="T36" s="270">
        <v>1</v>
      </c>
      <c r="U36" s="270">
        <f>+(0.875)*100%</f>
        <v>0.875</v>
      </c>
      <c r="V36" s="270">
        <f>+(1)*100%</f>
        <v>1</v>
      </c>
      <c r="W36" s="270">
        <f>+(1)*100%</f>
        <v>1</v>
      </c>
      <c r="X36" s="270"/>
      <c r="Y36" s="270"/>
      <c r="Z36" s="137"/>
      <c r="AA36" s="137"/>
      <c r="AB36" s="119"/>
      <c r="AC36" s="119"/>
      <c r="AD36" s="119"/>
      <c r="AE36" s="226"/>
      <c r="AF36" s="226"/>
      <c r="AG36" s="247" t="s">
        <v>854</v>
      </c>
      <c r="AH36" s="247" t="s">
        <v>948</v>
      </c>
      <c r="AI36" s="21"/>
      <c r="AJ36" s="21"/>
      <c r="AK36" s="21"/>
      <c r="AL36" s="21"/>
      <c r="AM36" s="115"/>
    </row>
    <row r="37" spans="2:39" s="11" customFormat="1">
      <c r="B37" s="21"/>
      <c r="C37" s="21"/>
      <c r="D37" s="21"/>
      <c r="E37" s="21"/>
      <c r="F37" s="21"/>
      <c r="G37" s="21"/>
      <c r="H37" s="21"/>
      <c r="I37" s="21"/>
      <c r="J37" s="21"/>
      <c r="K37" s="21"/>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c r="AM37" s="21"/>
    </row>
    <row r="38" spans="2:39" s="11" customFormat="1">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21"/>
      <c r="AJ38" s="21"/>
      <c r="AK38" s="21"/>
      <c r="AL38" s="21"/>
      <c r="AM38" s="21"/>
    </row>
    <row r="39" spans="2:39" s="11" customFormat="1">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21"/>
      <c r="AJ39" s="21"/>
      <c r="AK39" s="21"/>
      <c r="AL39" s="21"/>
      <c r="AM39" s="21"/>
    </row>
    <row r="40" spans="2:39" s="11" customFormat="1">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21"/>
      <c r="AJ40" s="21"/>
      <c r="AK40" s="21"/>
      <c r="AL40" s="21"/>
      <c r="AM40" s="21"/>
    </row>
    <row r="41" spans="2:39" s="11" customFormat="1">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21"/>
      <c r="AJ41" s="21"/>
      <c r="AK41" s="21"/>
      <c r="AL41" s="21"/>
      <c r="AM41" s="21"/>
    </row>
    <row r="42" spans="2:39" s="11" customFormat="1">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21"/>
      <c r="AJ42" s="21"/>
      <c r="AK42" s="21"/>
      <c r="AL42" s="21"/>
      <c r="AM42" s="21"/>
    </row>
    <row r="43" spans="2:39" s="11" customFormat="1">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21"/>
      <c r="AJ43" s="21"/>
      <c r="AK43" s="21"/>
      <c r="AL43" s="21"/>
      <c r="AM43" s="21"/>
    </row>
    <row r="44" spans="2:39" s="11" customFormat="1">
      <c r="B44" s="21"/>
      <c r="C44" s="21"/>
      <c r="D44" s="21"/>
      <c r="E44" s="21"/>
      <c r="F44" s="21"/>
      <c r="G44" s="21"/>
      <c r="H44" s="21"/>
      <c r="I44" s="21"/>
      <c r="J44" s="21"/>
      <c r="K44" s="21"/>
      <c r="L44" s="21"/>
      <c r="M44" s="21"/>
      <c r="N44" s="21"/>
      <c r="O44" s="21"/>
      <c r="P44" s="21"/>
      <c r="Q44" s="21"/>
      <c r="R44" s="21"/>
      <c r="S44" s="21"/>
      <c r="T44" s="21"/>
      <c r="U44" s="21"/>
      <c r="V44" s="21"/>
      <c r="W44" s="21"/>
      <c r="X44" s="21"/>
      <c r="Y44" s="21"/>
      <c r="Z44" s="21"/>
      <c r="AA44" s="21"/>
      <c r="AB44" s="21"/>
      <c r="AC44" s="21"/>
      <c r="AD44" s="21"/>
      <c r="AE44" s="21"/>
      <c r="AF44" s="21"/>
      <c r="AG44" s="21"/>
      <c r="AH44" s="21"/>
    </row>
    <row r="45" spans="2:39" s="11" customFormat="1">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21"/>
      <c r="AJ45" s="21"/>
      <c r="AK45" s="21"/>
      <c r="AL45" s="21"/>
      <c r="AM45" s="21"/>
    </row>
    <row r="46" spans="2:39" s="11" customFormat="1">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21"/>
      <c r="AJ46" s="21"/>
      <c r="AK46" s="21"/>
      <c r="AL46" s="21"/>
      <c r="AM46" s="21"/>
    </row>
    <row r="47" spans="2:39" s="11" customFormat="1">
      <c r="B47" s="3"/>
      <c r="C47" s="9"/>
      <c r="D47" s="10" t="s">
        <v>324</v>
      </c>
      <c r="E47" s="9"/>
      <c r="F47" s="9"/>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21"/>
      <c r="AJ47" s="21"/>
      <c r="AK47" s="21"/>
      <c r="AL47" s="21"/>
      <c r="AM47" s="21"/>
    </row>
    <row r="48" spans="2:39" s="11" customFormat="1">
      <c r="B48" s="3"/>
      <c r="C48" s="9"/>
      <c r="D48" s="10" t="s">
        <v>325</v>
      </c>
      <c r="E48" s="9" t="s">
        <v>326</v>
      </c>
      <c r="F48" s="9"/>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21"/>
      <c r="AJ48" s="21"/>
      <c r="AK48" s="21"/>
      <c r="AL48" s="21"/>
      <c r="AM48" s="21"/>
    </row>
    <row r="49" spans="1:217" s="11" customFormat="1">
      <c r="B49" s="3"/>
      <c r="C49" s="9"/>
      <c r="D49" s="30"/>
      <c r="E49" s="9" t="s">
        <v>327</v>
      </c>
      <c r="F49" s="9"/>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21"/>
      <c r="AJ49" s="21"/>
      <c r="AK49" s="21"/>
      <c r="AL49" s="21"/>
      <c r="AM49" s="21"/>
    </row>
    <row r="50" spans="1:217" s="21" customFormat="1">
      <c r="A50" s="11"/>
      <c r="B50" s="3"/>
      <c r="C50" s="32"/>
      <c r="D50" s="30"/>
      <c r="E50" s="31"/>
      <c r="F50" s="31"/>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row>
    <row r="51" spans="1:217" s="21" customFormat="1">
      <c r="A51" s="11"/>
      <c r="B51" s="3"/>
      <c r="C51" s="9"/>
      <c r="D51" s="30"/>
      <c r="E51" s="31"/>
      <c r="F51" s="31"/>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row>
    <row r="52" spans="1:217" s="21" customFormat="1">
      <c r="A52" s="11"/>
      <c r="B52" s="3"/>
      <c r="C52" s="9"/>
      <c r="D52" s="30"/>
      <c r="E52" s="31"/>
      <c r="F52" s="31"/>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row>
    <row r="53" spans="1:217" s="21" customFormat="1">
      <c r="A53" s="11"/>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row>
    <row r="54" spans="1:217" s="11" customFormat="1">
      <c r="B54" s="21"/>
      <c r="C54" s="21"/>
      <c r="D54" s="21"/>
      <c r="E54" s="21"/>
      <c r="F54" s="21"/>
      <c r="G54" s="21"/>
      <c r="H54" s="21"/>
      <c r="I54" s="21"/>
      <c r="J54" s="21"/>
      <c r="K54" s="21"/>
      <c r="L54" s="21"/>
      <c r="M54" s="21"/>
      <c r="N54" s="21"/>
      <c r="O54" s="21"/>
      <c r="P54" s="21"/>
      <c r="Q54" s="21"/>
      <c r="R54" s="21"/>
      <c r="S54" s="21"/>
      <c r="T54" s="21"/>
      <c r="U54" s="21"/>
      <c r="V54" s="21"/>
      <c r="W54" s="21"/>
      <c r="X54" s="21"/>
      <c r="Y54" s="21"/>
      <c r="Z54" s="21"/>
      <c r="AA54" s="21"/>
      <c r="AB54" s="21"/>
      <c r="AC54" s="21"/>
      <c r="AD54" s="21"/>
      <c r="AE54" s="21"/>
      <c r="AF54" s="21"/>
      <c r="AG54" s="21"/>
      <c r="AH54" s="21"/>
    </row>
    <row r="55" spans="1:217" s="11" customFormat="1">
      <c r="B55" s="21"/>
      <c r="C55" s="21"/>
      <c r="D55" s="21"/>
      <c r="E55" s="21"/>
      <c r="F55" s="21"/>
      <c r="G55" s="21"/>
      <c r="H55" s="21"/>
      <c r="I55" s="21"/>
      <c r="J55" s="21"/>
      <c r="K55" s="21"/>
      <c r="L55" s="21"/>
      <c r="M55" s="21"/>
      <c r="N55" s="21"/>
      <c r="O55" s="21"/>
      <c r="P55" s="21"/>
      <c r="Q55" s="21"/>
      <c r="R55" s="21"/>
      <c r="S55" s="21"/>
      <c r="T55" s="21"/>
      <c r="U55" s="21"/>
      <c r="V55" s="21"/>
      <c r="W55" s="21"/>
      <c r="X55" s="21"/>
      <c r="Y55" s="21"/>
      <c r="Z55" s="21"/>
      <c r="AA55" s="21"/>
      <c r="AB55" s="21"/>
      <c r="AC55" s="21"/>
      <c r="AD55" s="21"/>
      <c r="AE55" s="21"/>
      <c r="AF55" s="21"/>
      <c r="AG55" s="21"/>
      <c r="AH55" s="21"/>
    </row>
    <row r="56" spans="1:217" s="11" customFormat="1">
      <c r="B56" s="21"/>
      <c r="C56" s="21"/>
      <c r="D56" s="21"/>
      <c r="E56" s="21"/>
      <c r="F56" s="21"/>
      <c r="G56" s="21"/>
      <c r="H56" s="21"/>
      <c r="I56" s="21"/>
      <c r="J56" s="21"/>
      <c r="K56" s="21"/>
      <c r="L56" s="21"/>
      <c r="M56" s="21"/>
      <c r="N56" s="21"/>
      <c r="O56" s="21"/>
      <c r="P56" s="21"/>
      <c r="Q56" s="21"/>
      <c r="R56" s="21"/>
      <c r="S56" s="21"/>
      <c r="T56" s="21"/>
      <c r="U56" s="21"/>
      <c r="V56" s="21"/>
      <c r="W56" s="21"/>
      <c r="X56" s="21"/>
      <c r="Y56" s="21"/>
      <c r="Z56" s="21"/>
      <c r="AA56" s="21"/>
      <c r="AB56" s="21"/>
      <c r="AC56" s="21"/>
      <c r="AD56" s="21"/>
      <c r="AE56" s="21"/>
      <c r="AF56" s="21"/>
      <c r="AG56" s="21"/>
      <c r="AH56" s="21"/>
    </row>
    <row r="57" spans="1:217" s="11" customFormat="1">
      <c r="B57" s="21"/>
      <c r="C57" s="21"/>
      <c r="D57" s="21"/>
      <c r="E57" s="21"/>
      <c r="F57" s="21"/>
      <c r="G57" s="21"/>
      <c r="H57" s="21"/>
      <c r="I57" s="21"/>
      <c r="J57" s="21"/>
      <c r="K57" s="21"/>
      <c r="L57" s="21"/>
      <c r="M57" s="21"/>
      <c r="N57" s="21"/>
      <c r="O57" s="21"/>
      <c r="P57" s="21"/>
      <c r="Q57" s="21"/>
      <c r="R57" s="21"/>
      <c r="S57" s="21"/>
      <c r="T57" s="21"/>
      <c r="U57" s="21"/>
      <c r="V57" s="21"/>
      <c r="W57" s="21"/>
      <c r="X57" s="21"/>
      <c r="Y57" s="21"/>
      <c r="Z57" s="21"/>
      <c r="AA57" s="21"/>
      <c r="AB57" s="21"/>
      <c r="AC57" s="21"/>
      <c r="AD57" s="21"/>
      <c r="AE57" s="21"/>
      <c r="AF57" s="21"/>
      <c r="AG57" s="21"/>
      <c r="AH57" s="21"/>
    </row>
    <row r="58" spans="1:217" s="11" customFormat="1">
      <c r="B58" s="21"/>
      <c r="C58" s="21"/>
      <c r="D58" s="21"/>
      <c r="E58" s="21"/>
      <c r="F58" s="21"/>
      <c r="G58" s="21"/>
      <c r="H58" s="21"/>
      <c r="I58" s="21"/>
      <c r="J58" s="21"/>
      <c r="K58" s="21"/>
      <c r="L58" s="21"/>
      <c r="M58" s="21"/>
      <c r="N58" s="21"/>
      <c r="O58" s="21"/>
      <c r="P58" s="21"/>
      <c r="Q58" s="21"/>
      <c r="R58" s="21"/>
      <c r="S58" s="21"/>
      <c r="T58" s="21"/>
      <c r="U58" s="21"/>
      <c r="V58" s="21"/>
      <c r="W58" s="21"/>
      <c r="X58" s="21"/>
      <c r="Y58" s="21"/>
      <c r="Z58" s="21"/>
      <c r="AA58" s="21"/>
      <c r="AB58" s="21"/>
      <c r="AC58" s="21"/>
      <c r="AD58" s="21"/>
      <c r="AE58" s="21"/>
      <c r="AF58" s="21"/>
      <c r="AG58" s="21"/>
      <c r="AH58" s="21"/>
    </row>
    <row r="59" spans="1:217" s="11" customFormat="1">
      <c r="B59" s="21"/>
      <c r="C59" s="21"/>
      <c r="D59" s="21"/>
      <c r="E59" s="21"/>
      <c r="F59" s="21"/>
      <c r="G59" s="21"/>
      <c r="H59" s="21"/>
      <c r="I59" s="21"/>
      <c r="J59" s="21"/>
      <c r="K59" s="21"/>
      <c r="L59" s="21"/>
      <c r="M59" s="21"/>
      <c r="N59" s="21"/>
      <c r="O59" s="21"/>
      <c r="P59" s="21"/>
      <c r="Q59" s="21"/>
      <c r="R59" s="21"/>
      <c r="S59" s="21"/>
      <c r="T59" s="21"/>
      <c r="U59" s="21"/>
      <c r="V59" s="21"/>
      <c r="W59" s="21"/>
      <c r="X59" s="21"/>
      <c r="Y59" s="21"/>
      <c r="Z59" s="21"/>
      <c r="AA59" s="21"/>
      <c r="AB59" s="21"/>
      <c r="AC59" s="21"/>
      <c r="AD59" s="21"/>
      <c r="AE59" s="21"/>
      <c r="AF59" s="21"/>
      <c r="AG59" s="21"/>
      <c r="AH59" s="21"/>
    </row>
    <row r="60" spans="1:217" s="11" customFormat="1">
      <c r="B60" s="21"/>
      <c r="C60" s="21"/>
      <c r="D60" s="21"/>
      <c r="E60" s="21"/>
      <c r="F60" s="21"/>
      <c r="G60" s="21"/>
      <c r="H60" s="21"/>
      <c r="I60" s="21"/>
      <c r="J60" s="21"/>
      <c r="K60" s="21"/>
      <c r="L60" s="21"/>
      <c r="M60" s="21"/>
      <c r="N60" s="21"/>
      <c r="O60" s="21"/>
      <c r="P60" s="21"/>
      <c r="Q60" s="21"/>
      <c r="R60" s="21"/>
      <c r="S60" s="21"/>
      <c r="T60" s="21"/>
      <c r="U60" s="21"/>
      <c r="V60" s="21"/>
      <c r="W60" s="21"/>
      <c r="X60" s="21"/>
      <c r="Y60" s="21"/>
      <c r="Z60" s="21"/>
      <c r="AA60" s="21"/>
      <c r="AB60" s="21"/>
      <c r="AC60" s="21"/>
      <c r="AD60" s="21"/>
      <c r="AE60" s="21"/>
      <c r="AF60" s="21"/>
      <c r="AG60" s="21"/>
      <c r="AH60" s="21"/>
    </row>
    <row r="61" spans="1:217" s="11" customFormat="1">
      <c r="B61" s="21"/>
      <c r="C61" s="21"/>
      <c r="D61" s="21"/>
      <c r="E61" s="21"/>
      <c r="F61" s="21"/>
      <c r="G61" s="21"/>
      <c r="H61" s="21"/>
      <c r="I61" s="21"/>
      <c r="J61" s="21"/>
      <c r="K61" s="21"/>
      <c r="L61" s="21"/>
      <c r="M61" s="21"/>
      <c r="N61" s="21"/>
      <c r="O61" s="21"/>
      <c r="P61" s="21"/>
      <c r="Q61" s="21"/>
      <c r="R61" s="21"/>
      <c r="S61" s="21"/>
      <c r="T61" s="21"/>
      <c r="U61" s="21"/>
      <c r="V61" s="21"/>
      <c r="W61" s="21"/>
      <c r="X61" s="21"/>
      <c r="Y61" s="21"/>
      <c r="Z61" s="21"/>
      <c r="AA61" s="21"/>
      <c r="AB61" s="21"/>
      <c r="AC61" s="21"/>
      <c r="AD61" s="21"/>
      <c r="AE61" s="21"/>
      <c r="AF61" s="21"/>
      <c r="AG61" s="21"/>
      <c r="AH61" s="21"/>
    </row>
    <row r="62" spans="1:217" s="11" customFormat="1">
      <c r="B62" s="21"/>
      <c r="C62" s="21"/>
      <c r="D62" s="21"/>
      <c r="E62" s="21"/>
      <c r="F62" s="21"/>
      <c r="G62" s="21"/>
      <c r="H62" s="21"/>
      <c r="I62" s="21"/>
      <c r="J62" s="21"/>
      <c r="K62" s="21"/>
      <c r="L62" s="21"/>
      <c r="M62" s="21"/>
      <c r="N62" s="21"/>
      <c r="O62" s="21"/>
      <c r="P62" s="21"/>
      <c r="Q62" s="21"/>
      <c r="R62" s="21"/>
      <c r="S62" s="21"/>
      <c r="T62" s="21"/>
      <c r="U62" s="21"/>
      <c r="V62" s="21"/>
      <c r="W62" s="21"/>
      <c r="X62" s="21"/>
      <c r="Y62" s="21"/>
      <c r="Z62" s="21"/>
      <c r="AA62" s="21"/>
      <c r="AB62" s="21"/>
      <c r="AC62" s="21"/>
      <c r="AD62" s="21"/>
      <c r="AE62" s="21"/>
      <c r="AF62" s="21"/>
      <c r="AG62" s="21"/>
      <c r="AH62" s="21"/>
    </row>
    <row r="63" spans="1:217" s="11" customFormat="1">
      <c r="B63" s="21"/>
      <c r="C63" s="21"/>
      <c r="D63" s="21"/>
      <c r="E63" s="21"/>
      <c r="F63" s="21"/>
      <c r="G63" s="21"/>
      <c r="H63" s="21"/>
      <c r="I63" s="21"/>
      <c r="J63" s="21"/>
      <c r="K63" s="21"/>
      <c r="L63" s="21"/>
      <c r="M63" s="21"/>
      <c r="N63" s="21"/>
      <c r="O63" s="21"/>
      <c r="P63" s="21"/>
      <c r="Q63" s="21"/>
      <c r="R63" s="21"/>
      <c r="S63" s="21"/>
      <c r="T63" s="21"/>
      <c r="U63" s="21"/>
      <c r="V63" s="21"/>
      <c r="W63" s="21"/>
      <c r="X63" s="21"/>
      <c r="Y63" s="21"/>
      <c r="Z63" s="21"/>
      <c r="AA63" s="21"/>
      <c r="AB63" s="21"/>
      <c r="AC63" s="21"/>
      <c r="AD63" s="21"/>
      <c r="AE63" s="21"/>
      <c r="AF63" s="21"/>
      <c r="AG63" s="21"/>
      <c r="AH63" s="21"/>
    </row>
    <row r="64" spans="1:217" s="11" customFormat="1">
      <c r="B64" s="21"/>
      <c r="C64" s="21"/>
      <c r="D64" s="21"/>
      <c r="E64" s="21"/>
      <c r="F64" s="21"/>
      <c r="G64" s="21"/>
      <c r="H64" s="21"/>
      <c r="I64" s="21"/>
      <c r="J64" s="21"/>
      <c r="K64" s="21"/>
      <c r="L64" s="21"/>
      <c r="M64" s="21"/>
      <c r="N64" s="21"/>
      <c r="O64" s="21"/>
      <c r="P64" s="21"/>
      <c r="Q64" s="21"/>
      <c r="R64" s="21"/>
      <c r="S64" s="21"/>
      <c r="T64" s="21"/>
      <c r="U64" s="21"/>
      <c r="V64" s="21"/>
      <c r="W64" s="21"/>
      <c r="X64" s="21"/>
      <c r="Y64" s="21"/>
      <c r="Z64" s="21"/>
      <c r="AA64" s="21"/>
      <c r="AB64" s="21"/>
      <c r="AC64" s="21"/>
      <c r="AD64" s="21"/>
      <c r="AE64" s="21"/>
      <c r="AF64" s="21"/>
      <c r="AG64" s="21"/>
      <c r="AH64" s="21"/>
    </row>
    <row r="65" spans="2:34" s="11" customFormat="1">
      <c r="B65" s="21"/>
      <c r="C65" s="21"/>
      <c r="D65" s="21"/>
      <c r="E65" s="21"/>
      <c r="F65" s="21"/>
      <c r="G65" s="21"/>
      <c r="H65" s="21"/>
      <c r="I65" s="21"/>
      <c r="J65" s="21"/>
      <c r="K65" s="21"/>
      <c r="L65" s="21"/>
      <c r="M65" s="21"/>
      <c r="N65" s="21"/>
      <c r="O65" s="21"/>
      <c r="P65" s="21"/>
      <c r="Q65" s="21"/>
      <c r="R65" s="21"/>
      <c r="S65" s="21"/>
      <c r="T65" s="21"/>
      <c r="U65" s="21"/>
      <c r="V65" s="21"/>
      <c r="W65" s="21"/>
      <c r="X65" s="21"/>
      <c r="Y65" s="21"/>
      <c r="Z65" s="21"/>
      <c r="AA65" s="21"/>
      <c r="AB65" s="21"/>
      <c r="AC65" s="21"/>
      <c r="AD65" s="21"/>
      <c r="AE65" s="21"/>
      <c r="AF65" s="21"/>
      <c r="AG65" s="21"/>
      <c r="AH65" s="21"/>
    </row>
    <row r="66" spans="2:34" s="11" customFormat="1">
      <c r="B66" s="21"/>
      <c r="C66" s="21"/>
      <c r="D66" s="21"/>
      <c r="E66" s="21"/>
      <c r="F66" s="21"/>
      <c r="G66" s="21"/>
      <c r="H66" s="21"/>
      <c r="I66" s="21"/>
      <c r="J66" s="21"/>
      <c r="K66" s="21"/>
      <c r="L66" s="21"/>
      <c r="M66" s="21"/>
      <c r="N66" s="21"/>
      <c r="O66" s="21"/>
      <c r="P66" s="21"/>
      <c r="Q66" s="21"/>
      <c r="R66" s="21"/>
      <c r="S66" s="21"/>
      <c r="T66" s="21"/>
      <c r="U66" s="21"/>
      <c r="V66" s="21"/>
      <c r="W66" s="21"/>
      <c r="X66" s="21"/>
      <c r="Y66" s="21"/>
      <c r="Z66" s="21"/>
      <c r="AA66" s="21"/>
      <c r="AB66" s="21"/>
      <c r="AC66" s="21"/>
      <c r="AD66" s="21"/>
      <c r="AE66" s="21"/>
      <c r="AF66" s="21"/>
      <c r="AG66" s="21"/>
      <c r="AH66" s="21"/>
    </row>
  </sheetData>
  <sheetProtection selectLockedCells="1" selectUnlockedCells="1"/>
  <mergeCells count="8">
    <mergeCell ref="B2:B3"/>
    <mergeCell ref="C2:AG3"/>
    <mergeCell ref="B6:B10"/>
    <mergeCell ref="C6:C10"/>
    <mergeCell ref="D6:D10"/>
    <mergeCell ref="F6:I6"/>
    <mergeCell ref="K6:N6"/>
    <mergeCell ref="P6:S6"/>
  </mergeCells>
  <printOptions horizontalCentered="1" verticalCentered="1"/>
  <pageMargins left="0.70866141732283472" right="0.70866141732283472" top="0.74803149606299213" bottom="0.74803149606299213" header="0.31496062992125984" footer="0.31496062992125984"/>
  <pageSetup scale="13" fitToHeight="2" orientation="portrait" r:id="rId1"/>
  <rowBreaks count="1" manualBreakCount="1">
    <brk id="37" max="24" man="1"/>
  </row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982A16-754E-490C-9579-84E47608A372}">
  <dimension ref="A1:Q50"/>
  <sheetViews>
    <sheetView showGridLines="0" zoomScaleNormal="100" zoomScaleSheetLayoutView="110" workbookViewId="0">
      <selection activeCell="D18" sqref="D18"/>
    </sheetView>
  </sheetViews>
  <sheetFormatPr baseColWidth="10" defaultColWidth="11.42578125" defaultRowHeight="15"/>
  <cols>
    <col min="1" max="1" width="4.140625" customWidth="1"/>
    <col min="2" max="2" width="6.140625" customWidth="1"/>
    <col min="3" max="12" width="15.7109375" customWidth="1"/>
    <col min="13" max="13" width="6.140625" customWidth="1"/>
    <col min="14" max="14" width="6.42578125" customWidth="1"/>
  </cols>
  <sheetData>
    <row r="1" spans="1:17">
      <c r="A1" s="11"/>
      <c r="B1" s="11"/>
      <c r="C1" s="11"/>
      <c r="D1" s="11"/>
      <c r="E1" s="11"/>
      <c r="F1" s="11"/>
      <c r="G1" s="11"/>
      <c r="H1" s="11"/>
      <c r="I1" s="11"/>
      <c r="J1" s="11"/>
      <c r="K1" s="11"/>
      <c r="L1" s="11"/>
      <c r="M1" s="11"/>
      <c r="N1" s="11"/>
    </row>
    <row r="2" spans="1:17">
      <c r="A2" s="11"/>
      <c r="B2" s="11"/>
      <c r="C2" s="11"/>
      <c r="D2" s="11"/>
      <c r="E2" s="11"/>
      <c r="F2" s="11"/>
      <c r="G2" s="11"/>
      <c r="H2" s="11"/>
      <c r="I2" s="11"/>
      <c r="J2" s="11"/>
      <c r="K2" s="11"/>
      <c r="L2" s="11"/>
      <c r="M2" s="11"/>
      <c r="N2" s="11"/>
    </row>
    <row r="3" spans="1:17">
      <c r="A3" s="11"/>
      <c r="B3" s="11"/>
      <c r="C3" s="11"/>
      <c r="D3" s="11"/>
      <c r="E3" s="11"/>
      <c r="F3" s="11"/>
      <c r="G3" s="11"/>
      <c r="H3" s="11"/>
      <c r="I3" s="11"/>
      <c r="J3" s="11"/>
      <c r="K3" s="11"/>
      <c r="L3" s="11"/>
      <c r="M3" s="11"/>
      <c r="N3" s="11"/>
    </row>
    <row r="4" spans="1:17">
      <c r="A4" s="11"/>
      <c r="B4" s="11"/>
      <c r="C4" s="11"/>
      <c r="D4" s="11"/>
      <c r="E4" s="11"/>
      <c r="F4" s="11"/>
      <c r="G4" s="11"/>
      <c r="H4" s="11"/>
      <c r="I4" s="11"/>
      <c r="J4" s="11"/>
      <c r="K4" s="11"/>
      <c r="L4" s="11"/>
      <c r="M4" s="11"/>
      <c r="N4" s="11"/>
    </row>
    <row r="5" spans="1:17">
      <c r="A5" s="11"/>
      <c r="B5" s="11"/>
      <c r="C5" s="11"/>
      <c r="D5" s="11"/>
      <c r="E5" s="11"/>
      <c r="F5" s="11"/>
      <c r="G5" s="11"/>
      <c r="H5" s="11"/>
      <c r="I5" s="11"/>
      <c r="J5" s="11"/>
      <c r="K5" s="11"/>
      <c r="L5" s="11"/>
      <c r="M5" s="11"/>
      <c r="N5" s="11"/>
    </row>
    <row r="6" spans="1:17">
      <c r="A6" s="11"/>
      <c r="B6" s="11"/>
      <c r="C6" s="11"/>
      <c r="D6" s="11"/>
      <c r="E6" s="11"/>
      <c r="F6" s="11"/>
      <c r="G6" s="11"/>
      <c r="H6" s="11"/>
      <c r="I6" s="11"/>
      <c r="J6" s="11"/>
      <c r="K6" s="11"/>
      <c r="L6" s="11"/>
      <c r="M6" s="11"/>
      <c r="N6" s="11"/>
    </row>
    <row r="7" spans="1:17">
      <c r="A7" s="11"/>
      <c r="B7" s="11"/>
      <c r="C7" s="11"/>
      <c r="D7" s="11"/>
      <c r="E7" s="11"/>
      <c r="F7" s="11"/>
      <c r="G7" s="11"/>
      <c r="H7" s="11"/>
      <c r="I7" s="11"/>
      <c r="J7" s="11"/>
      <c r="K7" s="11"/>
      <c r="L7" s="11"/>
      <c r="M7" s="11"/>
      <c r="N7" s="11"/>
    </row>
    <row r="8" spans="1:17">
      <c r="A8" s="11"/>
      <c r="N8" s="11"/>
    </row>
    <row r="9" spans="1:17" ht="18.75">
      <c r="A9" s="11"/>
      <c r="C9" s="640" t="s">
        <v>855</v>
      </c>
      <c r="D9" s="640"/>
      <c r="E9" s="640"/>
      <c r="F9" s="640"/>
      <c r="G9" s="640"/>
      <c r="H9" s="640"/>
      <c r="I9" s="640"/>
      <c r="J9" s="640"/>
      <c r="K9" s="640"/>
      <c r="L9" s="640"/>
      <c r="M9" s="195"/>
      <c r="N9" s="11"/>
    </row>
    <row r="10" spans="1:17">
      <c r="A10" s="11"/>
      <c r="N10" s="11"/>
    </row>
    <row r="11" spans="1:17" ht="37.5" customHeight="1">
      <c r="A11" s="11"/>
      <c r="C11" s="641" t="s">
        <v>856</v>
      </c>
      <c r="D11" s="641"/>
      <c r="E11" s="641"/>
      <c r="F11" s="641"/>
      <c r="G11" s="641"/>
      <c r="H11" s="641"/>
      <c r="I11" s="641"/>
      <c r="J11" s="641"/>
      <c r="K11" s="641"/>
      <c r="L11" s="641"/>
      <c r="N11" s="11"/>
    </row>
    <row r="12" spans="1:17" ht="15.75" thickBot="1">
      <c r="A12" s="11"/>
      <c r="N12" s="11"/>
    </row>
    <row r="13" spans="1:17" ht="18.75">
      <c r="A13" s="11"/>
      <c r="C13" s="644" t="s">
        <v>647</v>
      </c>
      <c r="D13" s="645"/>
      <c r="E13" s="646" t="s">
        <v>648</v>
      </c>
      <c r="F13" s="647"/>
      <c r="G13" s="648" t="s">
        <v>649</v>
      </c>
      <c r="H13" s="649"/>
      <c r="I13" s="650" t="s">
        <v>650</v>
      </c>
      <c r="J13" s="651"/>
      <c r="K13" s="642" t="s">
        <v>857</v>
      </c>
      <c r="L13" s="643"/>
      <c r="M13" s="196"/>
      <c r="N13" s="11"/>
    </row>
    <row r="14" spans="1:17" ht="18.75">
      <c r="A14" s="11"/>
      <c r="C14" s="190" t="s">
        <v>858</v>
      </c>
      <c r="D14" s="189" t="s">
        <v>859</v>
      </c>
      <c r="E14" s="191" t="s">
        <v>858</v>
      </c>
      <c r="F14" s="216" t="s">
        <v>859</v>
      </c>
      <c r="G14" s="192" t="s">
        <v>858</v>
      </c>
      <c r="H14" s="217" t="s">
        <v>859</v>
      </c>
      <c r="I14" s="193" t="s">
        <v>858</v>
      </c>
      <c r="J14" s="218" t="s">
        <v>859</v>
      </c>
      <c r="K14" s="194" t="s">
        <v>858</v>
      </c>
      <c r="L14" s="219" t="s">
        <v>859</v>
      </c>
      <c r="M14" s="197"/>
      <c r="N14" s="11"/>
    </row>
    <row r="15" spans="1:17" s="207" customFormat="1" ht="19.5" thickBot="1">
      <c r="A15" s="210"/>
      <c r="C15" s="333">
        <v>0.2</v>
      </c>
      <c r="D15" s="253">
        <v>0.16600000000000001</v>
      </c>
      <c r="E15" s="335">
        <v>0.02</v>
      </c>
      <c r="F15" s="271"/>
      <c r="G15" s="333">
        <f>6/60</f>
        <v>0.1</v>
      </c>
      <c r="H15" s="253"/>
      <c r="I15" s="333">
        <f>41/60</f>
        <v>0.68333333333333335</v>
      </c>
      <c r="J15" s="206"/>
      <c r="K15" s="211">
        <f>C15+E15+G15+I15</f>
        <v>1.0033333333333334</v>
      </c>
      <c r="L15" s="301">
        <f>SUM(D15+F15+H15+J15)</f>
        <v>0.16600000000000001</v>
      </c>
      <c r="M15" s="212"/>
      <c r="N15" s="210"/>
    </row>
    <row r="16" spans="1:17">
      <c r="A16" s="11"/>
      <c r="E16" s="334"/>
      <c r="N16" s="11"/>
      <c r="P16" s="11"/>
      <c r="Q16" s="11"/>
    </row>
    <row r="17" spans="1:14">
      <c r="A17" s="11"/>
      <c r="N17" s="11"/>
    </row>
    <row r="18" spans="1:14">
      <c r="A18" s="11"/>
      <c r="C18" s="189" t="s">
        <v>860</v>
      </c>
      <c r="D18" s="204">
        <v>12</v>
      </c>
      <c r="E18" s="189" t="s">
        <v>860</v>
      </c>
      <c r="F18" s="204">
        <v>1</v>
      </c>
      <c r="G18" s="266" t="s">
        <v>860</v>
      </c>
      <c r="H18" s="204">
        <v>6</v>
      </c>
      <c r="I18" s="189" t="s">
        <v>860</v>
      </c>
      <c r="J18" s="204">
        <v>41</v>
      </c>
      <c r="K18" s="189" t="s">
        <v>861</v>
      </c>
      <c r="L18" s="204">
        <f>+J18+H18+F18+D18</f>
        <v>60</v>
      </c>
      <c r="N18" s="11"/>
    </row>
    <row r="19" spans="1:14">
      <c r="A19" s="11"/>
      <c r="C19" s="189" t="s">
        <v>862</v>
      </c>
      <c r="D19" s="204">
        <v>10</v>
      </c>
      <c r="E19" s="189" t="s">
        <v>862</v>
      </c>
      <c r="F19" s="204">
        <v>2</v>
      </c>
      <c r="G19" s="189" t="s">
        <v>862</v>
      </c>
      <c r="H19" s="267">
        <v>5</v>
      </c>
      <c r="I19" s="189" t="s">
        <v>862</v>
      </c>
      <c r="J19" s="267"/>
      <c r="K19" s="189" t="s">
        <v>863</v>
      </c>
      <c r="L19" s="204">
        <f>+J19+H19+F19+D19</f>
        <v>17</v>
      </c>
      <c r="N19" s="11"/>
    </row>
    <row r="20" spans="1:14">
      <c r="A20" s="11"/>
      <c r="N20" s="11"/>
    </row>
    <row r="21" spans="1:14">
      <c r="A21" s="11"/>
      <c r="B21" s="11"/>
      <c r="C21" s="11"/>
      <c r="D21" s="11"/>
      <c r="E21" s="11"/>
      <c r="F21" s="11"/>
      <c r="G21" s="11"/>
      <c r="H21" s="11"/>
      <c r="I21" s="11"/>
      <c r="J21" s="11"/>
      <c r="K21" s="11"/>
      <c r="L21" s="11"/>
      <c r="M21" s="11"/>
      <c r="N21" s="11"/>
    </row>
    <row r="22" spans="1:14">
      <c r="A22" s="11"/>
      <c r="N22" s="11"/>
    </row>
    <row r="23" spans="1:14">
      <c r="A23" s="11"/>
      <c r="N23" s="11"/>
    </row>
    <row r="24" spans="1:14">
      <c r="A24" s="11"/>
      <c r="N24" s="11"/>
    </row>
    <row r="25" spans="1:14">
      <c r="A25" s="11"/>
      <c r="N25" s="11"/>
    </row>
    <row r="26" spans="1:14" ht="27" customHeight="1">
      <c r="A26" s="11"/>
      <c r="D26" s="279"/>
      <c r="N26" s="11"/>
    </row>
    <row r="27" spans="1:14">
      <c r="A27" s="11"/>
      <c r="N27" s="11"/>
    </row>
    <row r="28" spans="1:14">
      <c r="A28" s="11"/>
      <c r="N28" s="11"/>
    </row>
    <row r="29" spans="1:14" s="11" customFormat="1"/>
    <row r="31" spans="1:14">
      <c r="F31" s="272"/>
      <c r="G31" s="286"/>
    </row>
    <row r="34" spans="4:8">
      <c r="H34" s="272"/>
    </row>
    <row r="35" spans="4:8">
      <c r="D35" s="277"/>
      <c r="E35" s="277"/>
      <c r="H35" s="272"/>
    </row>
    <row r="38" spans="4:8">
      <c r="E38" s="240"/>
    </row>
    <row r="39" spans="4:8">
      <c r="E39" s="240"/>
    </row>
    <row r="41" spans="4:8">
      <c r="E41" s="240"/>
    </row>
    <row r="43" spans="4:8">
      <c r="E43" s="240"/>
    </row>
    <row r="47" spans="4:8">
      <c r="G47" s="285"/>
      <c r="H47" s="285"/>
    </row>
    <row r="48" spans="4:8">
      <c r="G48" s="285"/>
      <c r="H48" s="285"/>
    </row>
    <row r="49" spans="7:8">
      <c r="G49" s="285"/>
      <c r="H49" s="285"/>
    </row>
    <row r="50" spans="7:8">
      <c r="G50" s="285"/>
      <c r="H50" s="285"/>
    </row>
  </sheetData>
  <mergeCells count="7">
    <mergeCell ref="C9:L9"/>
    <mergeCell ref="C11:L11"/>
    <mergeCell ref="K13:L13"/>
    <mergeCell ref="C13:D13"/>
    <mergeCell ref="E13:F13"/>
    <mergeCell ref="G13:H13"/>
    <mergeCell ref="I13:J13"/>
  </mergeCells>
  <dataValidations count="2">
    <dataValidation allowBlank="1" showInputMessage="1" showErrorMessage="1" prompt="El valor programado debe ir en terminos de la unidad de medida._x000a_ " sqref="K14 C14:G14 I14 I18 C18 G18 E18 K18" xr:uid="{03EBB694-F685-4704-B868-59A62E94097F}"/>
    <dataValidation allowBlank="1" showInputMessage="1" showErrorMessage="1" prompt="El valor alcanzado debe ir en terminos de la unidad de medida._x000a_" sqref="D14 F14 H14 J14 L14:M14" xr:uid="{E57DB3B1-FE24-457C-AD94-8037219955A3}"/>
  </dataValidations>
  <pageMargins left="0.7" right="0.7" top="0.75" bottom="0.75" header="0.3" footer="0.3"/>
  <pageSetup scale="46"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0D5F14-8572-4C0C-AAAF-B72879F38600}">
  <dimension ref="A1:I9"/>
  <sheetViews>
    <sheetView showGridLines="0" workbookViewId="0">
      <selection activeCell="C5" sqref="C5"/>
    </sheetView>
  </sheetViews>
  <sheetFormatPr baseColWidth="10" defaultColWidth="11.42578125" defaultRowHeight="15"/>
  <cols>
    <col min="1" max="1" width="6.5703125" customWidth="1"/>
    <col min="2" max="2" width="15.7109375" customWidth="1"/>
    <col min="3" max="3" width="44.7109375" customWidth="1"/>
    <col min="4" max="4" width="10.7109375" customWidth="1"/>
    <col min="5" max="5" width="14.140625" customWidth="1"/>
    <col min="6" max="6" width="22" customWidth="1"/>
    <col min="7" max="7" width="25.140625" customWidth="1"/>
    <col min="8" max="8" width="17.42578125" customWidth="1"/>
    <col min="9" max="9" width="31" customWidth="1"/>
  </cols>
  <sheetData>
    <row r="1" spans="1:9">
      <c r="A1" s="183" t="s">
        <v>127</v>
      </c>
      <c r="B1" s="183" t="s">
        <v>864</v>
      </c>
      <c r="C1" s="183" t="s">
        <v>865</v>
      </c>
      <c r="D1" s="183" t="s">
        <v>866</v>
      </c>
      <c r="E1" s="183" t="s">
        <v>867</v>
      </c>
      <c r="F1" s="183" t="s">
        <v>135</v>
      </c>
      <c r="G1" s="184" t="s">
        <v>868</v>
      </c>
      <c r="H1" s="185" t="s">
        <v>869</v>
      </c>
      <c r="I1" s="184" t="s">
        <v>870</v>
      </c>
    </row>
    <row r="2" spans="1:9" ht="28.5">
      <c r="A2" s="298">
        <v>1</v>
      </c>
      <c r="B2" s="180" t="s">
        <v>871</v>
      </c>
      <c r="C2" s="224" t="s">
        <v>872</v>
      </c>
      <c r="D2" s="180">
        <v>5</v>
      </c>
      <c r="E2" s="181">
        <v>44423</v>
      </c>
      <c r="F2" s="180" t="s">
        <v>873</v>
      </c>
      <c r="G2" s="179"/>
      <c r="H2" s="182" t="s">
        <v>874</v>
      </c>
      <c r="I2" s="182" t="s">
        <v>875</v>
      </c>
    </row>
    <row r="3" spans="1:9" ht="28.5">
      <c r="A3" s="298">
        <v>2</v>
      </c>
      <c r="B3" s="180" t="s">
        <v>876</v>
      </c>
      <c r="C3" s="224" t="s">
        <v>877</v>
      </c>
      <c r="D3" s="180">
        <v>5</v>
      </c>
      <c r="E3" s="181">
        <v>44423</v>
      </c>
      <c r="F3" s="180" t="s">
        <v>873</v>
      </c>
      <c r="G3" s="179"/>
      <c r="H3" s="182" t="s">
        <v>874</v>
      </c>
      <c r="I3" s="179"/>
    </row>
    <row r="4" spans="1:9">
      <c r="A4" s="179">
        <v>3</v>
      </c>
      <c r="B4" s="180" t="s">
        <v>878</v>
      </c>
      <c r="C4" s="224" t="s">
        <v>879</v>
      </c>
      <c r="D4" s="180">
        <v>5</v>
      </c>
      <c r="E4" s="181">
        <v>44423</v>
      </c>
      <c r="F4" s="180" t="s">
        <v>873</v>
      </c>
      <c r="G4" s="179"/>
      <c r="H4" s="182" t="s">
        <v>874</v>
      </c>
      <c r="I4" s="179"/>
    </row>
    <row r="5" spans="1:9" ht="42.75">
      <c r="A5" s="179">
        <v>4</v>
      </c>
      <c r="B5" s="180" t="s">
        <v>880</v>
      </c>
      <c r="C5" s="276" t="s">
        <v>881</v>
      </c>
      <c r="D5" s="180">
        <v>1</v>
      </c>
      <c r="E5" s="181">
        <v>44503</v>
      </c>
      <c r="F5" s="180" t="s">
        <v>882</v>
      </c>
      <c r="G5" s="179"/>
      <c r="H5" s="182" t="s">
        <v>883</v>
      </c>
      <c r="I5" s="179" t="s">
        <v>884</v>
      </c>
    </row>
    <row r="6" spans="1:9">
      <c r="A6" s="298">
        <v>5</v>
      </c>
      <c r="B6" s="180" t="s">
        <v>874</v>
      </c>
      <c r="C6" s="224" t="s">
        <v>885</v>
      </c>
      <c r="D6" s="180">
        <v>5</v>
      </c>
      <c r="E6" s="181">
        <v>44407</v>
      </c>
      <c r="F6" s="180" t="s">
        <v>886</v>
      </c>
      <c r="G6" s="179" t="s">
        <v>887</v>
      </c>
      <c r="H6" s="182" t="s">
        <v>652</v>
      </c>
      <c r="I6" s="179"/>
    </row>
    <row r="7" spans="1:9" ht="28.5">
      <c r="A7" s="298">
        <v>6</v>
      </c>
      <c r="B7" s="180" t="s">
        <v>888</v>
      </c>
      <c r="C7" s="224" t="s">
        <v>889</v>
      </c>
      <c r="D7" s="180">
        <v>6</v>
      </c>
      <c r="E7" s="181">
        <v>44742</v>
      </c>
      <c r="F7" s="180" t="s">
        <v>886</v>
      </c>
      <c r="G7" s="179" t="s">
        <v>209</v>
      </c>
      <c r="H7" s="182" t="s">
        <v>652</v>
      </c>
      <c r="I7" s="179"/>
    </row>
    <row r="8" spans="1:9">
      <c r="A8" s="298">
        <v>7</v>
      </c>
      <c r="B8" s="180" t="s">
        <v>890</v>
      </c>
      <c r="C8" s="224" t="s">
        <v>891</v>
      </c>
      <c r="D8" s="180">
        <v>5</v>
      </c>
      <c r="E8" s="181">
        <v>44742</v>
      </c>
      <c r="F8" s="180" t="s">
        <v>886</v>
      </c>
      <c r="G8" s="179" t="s">
        <v>209</v>
      </c>
      <c r="H8" s="182" t="s">
        <v>652</v>
      </c>
      <c r="I8" s="179"/>
    </row>
    <row r="9" spans="1:9">
      <c r="A9" s="300">
        <v>8</v>
      </c>
      <c r="B9" s="180" t="s">
        <v>892</v>
      </c>
      <c r="C9" s="224" t="s">
        <v>893</v>
      </c>
      <c r="D9" s="180">
        <v>1</v>
      </c>
      <c r="E9" s="186"/>
      <c r="F9" s="180" t="s">
        <v>886</v>
      </c>
      <c r="G9" s="179" t="s">
        <v>209</v>
      </c>
      <c r="H9" s="182" t="s">
        <v>652</v>
      </c>
      <c r="I9" s="179" t="s">
        <v>894</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F9556DD2E608134A895F035801C2FD6D" ma:contentTypeVersion="13" ma:contentTypeDescription="Crear nuevo documento." ma:contentTypeScope="" ma:versionID="02c52b2ae72829f21e145b58eb9dcaab">
  <xsd:schema xmlns:xsd="http://www.w3.org/2001/XMLSchema" xmlns:xs="http://www.w3.org/2001/XMLSchema" xmlns:p="http://schemas.microsoft.com/office/2006/metadata/properties" xmlns:ns3="f002e0be-892d-4b80-9aee-7afb3b4d18a0" xmlns:ns4="6c4f1a93-5b44-45fe-8fe3-0306229db172" targetNamespace="http://schemas.microsoft.com/office/2006/metadata/properties" ma:root="true" ma:fieldsID="246dbecaa13031cd320ed34f11e2be3e" ns3:_="" ns4:_="">
    <xsd:import namespace="f002e0be-892d-4b80-9aee-7afb3b4d18a0"/>
    <xsd:import namespace="6c4f1a93-5b44-45fe-8fe3-0306229db172"/>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EventHashCode" minOccurs="0"/>
                <xsd:element ref="ns3:MediaServiceGenerationTime" minOccurs="0"/>
                <xsd:element ref="ns3:MediaServiceAutoTags" minOccurs="0"/>
                <xsd:element ref="ns3:MediaServiceOCR" minOccurs="0"/>
                <xsd:element ref="ns3:MediaServiceDateTaken"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02e0be-892d-4b80-9aee-7afb3b4d18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c4f1a93-5b44-45fe-8fe3-0306229db172"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SharingHintHash" ma:index="12"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B04BB11-DB82-40D7-819B-F3318DA35D8C}">
  <ds:schemaRefs>
    <ds:schemaRef ds:uri="http://schemas.microsoft.com/sharepoint/v3/contenttype/forms"/>
  </ds:schemaRefs>
</ds:datastoreItem>
</file>

<file path=customXml/itemProps2.xml><?xml version="1.0" encoding="utf-8"?>
<ds:datastoreItem xmlns:ds="http://schemas.openxmlformats.org/officeDocument/2006/customXml" ds:itemID="{992F0444-472E-45E2-A4B4-5439AFC71A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02e0be-892d-4b80-9aee-7afb3b4d18a0"/>
    <ds:schemaRef ds:uri="6c4f1a93-5b44-45fe-8fe3-0306229db17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CD28896-0FA4-46EC-ACFF-5EBF825C7333}">
  <ds:schemaRefs>
    <ds:schemaRef ds:uri="http://purl.org/dc/elements/1.1/"/>
    <ds:schemaRef ds:uri="http://www.w3.org/XML/1998/namespace"/>
    <ds:schemaRef ds:uri="http://schemas.microsoft.com/office/2006/documentManagement/types"/>
    <ds:schemaRef ds:uri="6c4f1a93-5b44-45fe-8fe3-0306229db172"/>
    <ds:schemaRef ds:uri="http://schemas.microsoft.com/office/2006/metadata/properties"/>
    <ds:schemaRef ds:uri="http://schemas.microsoft.com/office/infopath/2007/PartnerControls"/>
    <ds:schemaRef ds:uri="http://purl.org/dc/dcmitype/"/>
    <ds:schemaRef ds:uri="http://schemas.openxmlformats.org/package/2006/metadata/core-properties"/>
    <ds:schemaRef ds:uri="f002e0be-892d-4b80-9aee-7afb3b4d18a0"/>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18</vt:i4>
      </vt:variant>
      <vt:variant>
        <vt:lpstr>Rangos con nombre</vt:lpstr>
      </vt:variant>
      <vt:variant>
        <vt:i4>17</vt:i4>
      </vt:variant>
    </vt:vector>
  </HeadingPairs>
  <TitlesOfParts>
    <vt:vector size="35" baseType="lpstr">
      <vt:lpstr>INDICE</vt:lpstr>
      <vt:lpstr>IDEN ASPECTOS CRÍTICOS</vt:lpstr>
      <vt:lpstr>PRIORI ASPECTOS CRÍTICOS</vt:lpstr>
      <vt:lpstr>OBJETIVOS</vt:lpstr>
      <vt:lpstr>SUMATORIA DE LA PRIORIZACIÓN</vt:lpstr>
      <vt:lpstr>ORDEN DE LA PRIORIZACIÓN</vt:lpstr>
      <vt:lpstr>PO-01</vt:lpstr>
      <vt:lpstr>PO-02</vt:lpstr>
      <vt:lpstr>PO-03</vt:lpstr>
      <vt:lpstr>PO-04</vt:lpstr>
      <vt:lpstr>PO-05</vt:lpstr>
      <vt:lpstr>PO-06</vt:lpstr>
      <vt:lpstr>PO-07</vt:lpstr>
      <vt:lpstr>PO-08</vt:lpstr>
      <vt:lpstr>MAPA DE RUTA PINAR</vt:lpstr>
      <vt:lpstr>INDICADORES </vt:lpstr>
      <vt:lpstr>AVANCE Y CUMPLIMIENTO</vt:lpstr>
      <vt:lpstr>Doc SGC act 1</vt:lpstr>
      <vt:lpstr>'AVANCE Y CUMPLIMIENTO'!Área_de_impresión</vt:lpstr>
      <vt:lpstr>'IDEN ASPECTOS CRÍTICOS'!Área_de_impresión</vt:lpstr>
      <vt:lpstr>'INDICADORES '!Área_de_impresión</vt:lpstr>
      <vt:lpstr>'MAPA DE RUTA PINAR'!Área_de_impresión</vt:lpstr>
      <vt:lpstr>OBJETIVOS!Área_de_impresión</vt:lpstr>
      <vt:lpstr>'ORDEN DE LA PRIORIZACIÓN'!Área_de_impresión</vt:lpstr>
      <vt:lpstr>'PO-01'!Área_de_impresión</vt:lpstr>
      <vt:lpstr>'PO-02'!Área_de_impresión</vt:lpstr>
      <vt:lpstr>'PO-03'!Área_de_impresión</vt:lpstr>
      <vt:lpstr>'PO-05'!Área_de_impresión</vt:lpstr>
      <vt:lpstr>'PO-06'!Área_de_impresión</vt:lpstr>
      <vt:lpstr>'PO-07'!Área_de_impresión</vt:lpstr>
      <vt:lpstr>'PO-08'!Área_de_impresión</vt:lpstr>
      <vt:lpstr>'PRIORI ASPECTOS CRÍTICOS'!Área_de_impresión</vt:lpstr>
      <vt:lpstr>'SUMATORIA DE LA PRIORIZACIÓN'!Área_de_impresión</vt:lpstr>
      <vt:lpstr>'INDICADORES '!Títulos_a_imprimir</vt:lpstr>
      <vt:lpstr>'PRIORI ASPECTOS CRÍTICOS'!Títulos_a_imprimir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PINAR 2019</dc:title>
  <dc:subject/>
  <dc:creator>Jenny Patricia Rojas Sánchez</dc:creator>
  <cp:keywords/>
  <dc:description/>
  <cp:lastModifiedBy>Helen Giovanna Briceño Saldivar</cp:lastModifiedBy>
  <cp:revision/>
  <dcterms:created xsi:type="dcterms:W3CDTF">2016-07-19T13:16:49Z</dcterms:created>
  <dcterms:modified xsi:type="dcterms:W3CDTF">2025-01-15T16:40:10Z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0x010100F9556DD2E608134A895F035801C2FD6D</vt:lpwstr>
  </property>
  <property fmtid="{D5CDD505-2E9C-101B-9397-08002B2CF9AE}" pid="3" name="xd_ProgID">
    <vt:lpwstr/>
  </property>
  <property fmtid="{D5CDD505-2E9C-101B-9397-08002B2CF9AE}" pid="4" name="ComplianceAssetId">
    <vt:lpwstr/>
  </property>
  <property fmtid="{D5CDD505-2E9C-101B-9397-08002B2CF9AE}" pid="5" name="TemplateUrl">
    <vt:lpwstr/>
  </property>
  <property fmtid="{D5CDD505-2E9C-101B-9397-08002B2CF9AE}" pid="6" name="Dependencia">
    <vt:lpwstr>222.300 Subdirección de Gestión Documental</vt:lpwstr>
  </property>
  <property fmtid="{D5CDD505-2E9C-101B-9397-08002B2CF9AE}" pid="7" name="T. Doc. 85.25.1">
    <vt:lpwstr>Plan</vt:lpwstr>
  </property>
  <property fmtid="{D5CDD505-2E9C-101B-9397-08002B2CF9AE}" pid="8" name="Año de Vigencia">
    <vt:lpwstr>2019</vt:lpwstr>
  </property>
  <property fmtid="{D5CDD505-2E9C-101B-9397-08002B2CF9AE}" pid="9" name="SharedWithUsers">
    <vt:lpwstr>133;#Juan Guillermo Acosta Rada;#28;#Ana Gabriela Moreno Cadena;#141;#Liliana Zambrano Ayala;#422;#Camilo Andres Castillo Castellanos</vt:lpwstr>
  </property>
</Properties>
</file>