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xl/drawings/drawing18.xml" ContentType="application/vnd.openxmlformats-officedocument.drawing+xml"/>
  <Override PartName="/xl/charts/chart15.xml" ContentType="application/vnd.openxmlformats-officedocument.drawingml.chart+xml"/>
  <Override PartName="/xl/drawings/drawing19.xml" ContentType="application/vnd.openxmlformats-officedocument.drawing+xml"/>
  <Override PartName="/xl/charts/chart16.xml" ContentType="application/vnd.openxmlformats-officedocument.drawingml.chart+xml"/>
  <Override PartName="/xl/drawings/drawing20.xml" ContentType="application/vnd.openxmlformats-officedocument.drawing+xml"/>
  <Override PartName="/xl/charts/chart17.xml" ContentType="application/vnd.openxmlformats-officedocument.drawingml.chart+xml"/>
  <Override PartName="/xl/drawings/drawing21.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charts/chart19.xml" ContentType="application/vnd.openxmlformats-officedocument.drawingml.chart+xml"/>
  <Override PartName="/xl/drawings/drawing23.xml" ContentType="application/vnd.openxmlformats-officedocument.drawing+xml"/>
  <Override PartName="/xl/charts/chart20.xml" ContentType="application/vnd.openxmlformats-officedocument.drawingml.chart+xml"/>
  <Override PartName="/xl/drawings/drawing24.xml" ContentType="application/vnd.openxmlformats-officedocument.drawing+xml"/>
  <Override PartName="/xl/charts/chart21.xml" ContentType="application/vnd.openxmlformats-officedocument.drawingml.chart+xml"/>
  <Override PartName="/xl/drawings/drawing25.xml" ContentType="application/vnd.openxmlformats-officedocument.drawing+xml"/>
  <Override PartName="/xl/charts/chart22.xml" ContentType="application/vnd.openxmlformats-officedocument.drawingml.chart+xml"/>
  <Override PartName="/xl/drawings/drawing26.xml" ContentType="application/vnd.openxmlformats-officedocument.drawing+xml"/>
  <Override PartName="/xl/charts/chart23.xml" ContentType="application/vnd.openxmlformats-officedocument.drawingml.chart+xml"/>
  <Override PartName="/xl/drawings/drawing27.xml" ContentType="application/vnd.openxmlformats-officedocument.drawing+xml"/>
  <Override PartName="/xl/charts/chart24.xml" ContentType="application/vnd.openxmlformats-officedocument.drawingml.chart+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25.xml" ContentType="application/vnd.openxmlformats-officedocument.drawingml.chart+xml"/>
  <Override PartName="/xl/drawings/drawing33.xml" ContentType="application/vnd.openxmlformats-officedocument.drawing+xml"/>
  <Override PartName="/xl/charts/chart26.xml" ContentType="application/vnd.openxmlformats-officedocument.drawingml.chart+xml"/>
  <Override PartName="/xl/drawings/drawing34.xml" ContentType="application/vnd.openxmlformats-officedocument.drawing+xml"/>
  <Override PartName="/xl/charts/chart27.xml" ContentType="application/vnd.openxmlformats-officedocument.drawingml.chart+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harts/chart28.xml" ContentType="application/vnd.openxmlformats-officedocument.drawingml.chart+xml"/>
  <Override PartName="/xl/drawings/drawing40.xml" ContentType="application/vnd.openxmlformats-officedocument.drawing+xml"/>
  <Override PartName="/xl/charts/chart29.xml" ContentType="application/vnd.openxmlformats-officedocument.drawingml.chart+xml"/>
  <Override PartName="/xl/drawings/drawing41.xml" ContentType="application/vnd.openxmlformats-officedocument.drawing+xml"/>
  <Override PartName="/xl/charts/chart30.xml" ContentType="application/vnd.openxmlformats-officedocument.drawingml.chart+xml"/>
  <Override PartName="/xl/drawings/drawing42.xml" ContentType="application/vnd.openxmlformats-officedocument.drawing+xml"/>
  <Override PartName="/xl/charts/chart31.xml" ContentType="application/vnd.openxmlformats-officedocument.drawingml.chart+xml"/>
  <Override PartName="/xl/drawings/drawing43.xml" ContentType="application/vnd.openxmlformats-officedocument.drawing+xml"/>
  <Override PartName="/xl/charts/chart32.xml" ContentType="application/vnd.openxmlformats-officedocument.drawingml.chart+xml"/>
  <Override PartName="/xl/drawings/drawing44.xml" ContentType="application/vnd.openxmlformats-officedocument.drawing+xml"/>
  <Override PartName="/xl/charts/chart33.xml" ContentType="application/vnd.openxmlformats-officedocument.drawingml.chart+xml"/>
  <Override PartName="/xl/drawings/drawing45.xml" ContentType="application/vnd.openxmlformats-officedocument.drawing+xml"/>
  <Override PartName="/xl/charts/chart34.xml" ContentType="application/vnd.openxmlformats-officedocument.drawingml.chart+xml"/>
  <Override PartName="/xl/drawings/drawing46.xml" ContentType="application/vnd.openxmlformats-officedocument.drawing+xml"/>
  <Override PartName="/xl/charts/chart35.xml" ContentType="application/vnd.openxmlformats-officedocument.drawingml.chart+xml"/>
  <Override PartName="/xl/drawings/drawing47.xml" ContentType="application/vnd.openxmlformats-officedocument.drawing+xml"/>
  <Override PartName="/xl/charts/chart36.xml" ContentType="application/vnd.openxmlformats-officedocument.drawingml.chart+xml"/>
  <Override PartName="/xl/drawings/drawing48.xml" ContentType="application/vnd.openxmlformats-officedocument.drawing+xml"/>
  <Override PartName="/xl/charts/chart37.xml" ContentType="application/vnd.openxmlformats-officedocument.drawingml.chart+xml"/>
  <Override PartName="/xl/drawings/drawing49.xml" ContentType="application/vnd.openxmlformats-officedocument.drawing+xml"/>
  <Override PartName="/xl/charts/chart38.xml" ContentType="application/vnd.openxmlformats-officedocument.drawingml.chart+xml"/>
  <Override PartName="/xl/drawings/drawing50.xml" ContentType="application/vnd.openxmlformats-officedocument.drawing+xml"/>
  <Override PartName="/xl/charts/chart39.xml" ContentType="application/vnd.openxmlformats-officedocument.drawingml.chart+xml"/>
  <Override PartName="/xl/drawings/drawing51.xml" ContentType="application/vnd.openxmlformats-officedocument.drawing+xml"/>
  <Override PartName="/xl/charts/chart40.xml" ContentType="application/vnd.openxmlformats-officedocument.drawingml.chart+xml"/>
  <Override PartName="/xl/drawings/drawing52.xml" ContentType="application/vnd.openxmlformats-officedocument.drawing+xml"/>
  <Override PartName="/xl/charts/chart41.xml" ContentType="application/vnd.openxmlformats-officedocument.drawingml.chart+xml"/>
  <Override PartName="/xl/drawings/drawing53.xml" ContentType="application/vnd.openxmlformats-officedocument.drawing+xml"/>
  <Override PartName="/xl/charts/chart42.xml" ContentType="application/vnd.openxmlformats-officedocument.drawingml.chart+xml"/>
  <Override PartName="/xl/tables/table1.xml" ContentType="application/vnd.openxmlformats-officedocument.spreadsheetml.table+xml"/>
  <Override PartName="/xl/drawings/drawing54.xml" ContentType="application/vnd.openxmlformats-officedocument.drawing+xml"/>
  <Override PartName="/xl/charts/chart43.xml" ContentType="application/vnd.openxmlformats-officedocument.drawingml.chart+xml"/>
  <Override PartName="/xl/drawings/drawing55.xml" ContentType="application/vnd.openxmlformats-officedocument.drawing+xml"/>
  <Override PartName="/xl/charts/chart44.xml" ContentType="application/vnd.openxmlformats-officedocument.drawingml.chart+xml"/>
  <Override PartName="/xl/drawings/drawing56.xml" ContentType="application/vnd.openxmlformats-officedocument.drawing+xml"/>
  <Override PartName="/xl/charts/chart45.xml" ContentType="application/vnd.openxmlformats-officedocument.drawingml.chart+xml"/>
  <Override PartName="/xl/drawings/drawing57.xml" ContentType="application/vnd.openxmlformats-officedocument.drawing+xml"/>
  <Override PartName="/xl/charts/chart46.xml" ContentType="application/vnd.openxmlformats-officedocument.drawingml.chart+xml"/>
  <Override PartName="/xl/drawings/drawing58.xml" ContentType="application/vnd.openxmlformats-officedocument.drawing+xml"/>
  <Override PartName="/xl/charts/chart47.xml" ContentType="application/vnd.openxmlformats-officedocument.drawingml.chart+xml"/>
  <Override PartName="/xl/drawings/drawing59.xml" ContentType="application/vnd.openxmlformats-officedocument.drawing+xml"/>
  <Override PartName="/xl/drawings/drawing60.xml" ContentType="application/vnd.openxmlformats-officedocument.drawing+xml"/>
  <Override PartName="/xl/charts/chart48.xml" ContentType="application/vnd.openxmlformats-officedocument.drawingml.chart+xml"/>
  <Override PartName="/xl/drawings/drawing61.xml" ContentType="application/vnd.openxmlformats-officedocument.drawing+xml"/>
  <Override PartName="/xl/charts/chart49.xml" ContentType="application/vnd.openxmlformats-officedocument.drawingml.chart+xml"/>
  <Override PartName="/xl/drawings/drawing62.xml" ContentType="application/vnd.openxmlformats-officedocument.drawing+xml"/>
  <Override PartName="/xl/charts/chart50.xml" ContentType="application/vnd.openxmlformats-officedocument.drawingml.chart+xml"/>
  <Override PartName="/xl/drawings/drawing63.xml" ContentType="application/vnd.openxmlformats-officedocument.drawing+xml"/>
  <Override PartName="/xl/charts/chart51.xml" ContentType="application/vnd.openxmlformats-officedocument.drawingml.chart+xml"/>
  <Override PartName="/xl/drawings/drawing64.xml" ContentType="application/vnd.openxmlformats-officedocument.drawing+xml"/>
  <Override PartName="/xl/charts/chart52.xml" ContentType="application/vnd.openxmlformats-officedocument.drawingml.chart+xml"/>
  <Override PartName="/xl/drawings/drawing65.xml" ContentType="application/vnd.openxmlformats-officedocument.drawing+xml"/>
  <Override PartName="/xl/charts/chart53.xml" ContentType="application/vnd.openxmlformats-officedocument.drawingml.chart+xml"/>
  <Override PartName="/xl/drawings/drawing66.xml" ContentType="application/vnd.openxmlformats-officedocument.drawing+xml"/>
  <Override PartName="/xl/charts/chart54.xml" ContentType="application/vnd.openxmlformats-officedocument.drawingml.chart+xml"/>
  <Override PartName="/xl/drawings/drawing67.xml" ContentType="application/vnd.openxmlformats-officedocument.drawing+xml"/>
  <Override PartName="/xl/charts/chart55.xml" ContentType="application/vnd.openxmlformats-officedocument.drawingml.chart+xml"/>
  <Override PartName="/xl/drawings/drawing68.xml" ContentType="application/vnd.openxmlformats-officedocument.drawing+xml"/>
  <Override PartName="/xl/charts/chart56.xml" ContentType="application/vnd.openxmlformats-officedocument.drawingml.chart+xml"/>
  <Override PartName="/xl/drawings/drawing69.xml" ContentType="application/vnd.openxmlformats-officedocument.drawing+xml"/>
  <Override PartName="/xl/charts/chart57.xml" ContentType="application/vnd.openxmlformats-officedocument.drawingml.chart+xml"/>
  <Override PartName="/xl/drawings/drawing70.xml" ContentType="application/vnd.openxmlformats-officedocument.drawing+xml"/>
  <Override PartName="/xl/charts/chart58.xml" ContentType="application/vnd.openxmlformats-officedocument.drawingml.chart+xml"/>
  <Override PartName="/xl/drawings/drawing71.xml" ContentType="application/vnd.openxmlformats-officedocument.drawing+xml"/>
  <Override PartName="/xl/charts/chart59.xml" ContentType="application/vnd.openxmlformats-officedocument.drawingml.chart+xml"/>
  <Override PartName="/xl/drawings/drawing72.xml" ContentType="application/vnd.openxmlformats-officedocument.drawing+xml"/>
  <Override PartName="/xl/charts/chart60.xml" ContentType="application/vnd.openxmlformats-officedocument.drawingml.chart+xml"/>
  <Override PartName="/xl/drawings/drawing73.xml" ContentType="application/vnd.openxmlformats-officedocument.drawing+xml"/>
  <Override PartName="/xl/drawings/drawing74.xml" ContentType="application/vnd.openxmlformats-officedocument.drawing+xml"/>
  <Override PartName="/xl/charts/chart61.xml" ContentType="application/vnd.openxmlformats-officedocument.drawingml.chart+xml"/>
  <Override PartName="/xl/drawings/drawing75.xml" ContentType="application/vnd.openxmlformats-officedocument.drawing+xml"/>
  <Override PartName="/xl/drawings/drawing76.xml" ContentType="application/vnd.openxmlformats-officedocument.drawing+xml"/>
  <Override PartName="/xl/charts/chart6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daruiz\Downloads\"/>
    </mc:Choice>
  </mc:AlternateContent>
  <xr:revisionPtr revIDLastSave="0" documentId="8_{C21CA272-2CD7-462D-9CB2-95D48912DD3A}" xr6:coauthVersionLast="47" xr6:coauthVersionMax="47" xr10:uidLastSave="{00000000-0000-0000-0000-000000000000}"/>
  <bookViews>
    <workbookView xWindow="28680" yWindow="1770" windowWidth="29040" windowHeight="15720" xr2:uid="{00000000-000D-0000-FFFF-FFFF00000000}"/>
  </bookViews>
  <sheets>
    <sheet name="Índice" sheetId="2" r:id="rId1"/>
    <sheet name="Cuadro 1.1" sheetId="132" r:id="rId2"/>
    <sheet name="Cuadro 1.2" sheetId="133" r:id="rId3"/>
    <sheet name="Cuadro 1.3" sheetId="135" r:id="rId4"/>
    <sheet name="Cuadro 1.4" sheetId="136" r:id="rId5"/>
    <sheet name="Cuadro 1.5" sheetId="144" r:id="rId6"/>
    <sheet name="Cuadro 1.6" sheetId="148" r:id="rId7"/>
    <sheet name="Cuadro 1.7" sheetId="150" r:id="rId8"/>
    <sheet name="Cuadro 1.8" sheetId="159" r:id="rId9"/>
    <sheet name="Cuadro 1.9" sheetId="162" r:id="rId10"/>
    <sheet name="Cuadro 1.10" sheetId="164" r:id="rId11"/>
    <sheet name="Gráfico 1.1" sheetId="134" r:id="rId12"/>
    <sheet name="Gráfico 1.2" sheetId="137" r:id="rId13"/>
    <sheet name="Gráfico 1.3" sheetId="138" r:id="rId14"/>
    <sheet name="Gráfico 1.4" sheetId="139" r:id="rId15"/>
    <sheet name="Gráfico 1.5" sheetId="140" r:id="rId16"/>
    <sheet name="Gráfico 1.6" sheetId="143" r:id="rId17"/>
    <sheet name="Gráfico 1.7" sheetId="145" r:id="rId18"/>
    <sheet name="Gráfico 1.8" sheetId="146" r:id="rId19"/>
    <sheet name="Gráfico 1.9" sheetId="147" r:id="rId20"/>
    <sheet name="Gráfico 1.10" sheetId="149" r:id="rId21"/>
    <sheet name="Gráfico 1.11" sheetId="151" r:id="rId22"/>
    <sheet name="Gráfico 1.12" sheetId="152" r:id="rId23"/>
    <sheet name="Gráfico 1.13" sheetId="153" r:id="rId24"/>
    <sheet name="Gráfico 1.14" sheetId="154" r:id="rId25"/>
    <sheet name="Gráfico 1.15" sheetId="155" r:id="rId26"/>
    <sheet name="Gráfico 1.16" sheetId="156" r:id="rId27"/>
    <sheet name="Gráfico 1.17" sheetId="157" r:id="rId28"/>
    <sheet name="Gráfico 1.18" sheetId="158" r:id="rId29"/>
    <sheet name="Gráfico 1.19" sheetId="160" r:id="rId30"/>
    <sheet name="Gráfico 1.20" sheetId="161" r:id="rId31"/>
    <sheet name="Gráfico 1.21" sheetId="163" r:id="rId32"/>
    <sheet name="Gráfico 1.22" sheetId="165" r:id="rId33"/>
    <sheet name="Gráfico 1.23" sheetId="166" r:id="rId34"/>
    <sheet name="Gráfico 1.24" sheetId="167" r:id="rId35"/>
    <sheet name="Gráfico 1.25" sheetId="168" r:id="rId36"/>
    <sheet name="Cuadro 2.1" sheetId="25" r:id="rId37"/>
    <sheet name="Cuadro 2.2" sheetId="27" r:id="rId38"/>
    <sheet name="Cuadro 2.3" sheetId="7" r:id="rId39"/>
    <sheet name="Cuadro 2.4" sheetId="19" r:id="rId40"/>
    <sheet name="Cuadro 2.5" sheetId="23" r:id="rId41"/>
    <sheet name="Cuadro 2.6" sheetId="21" r:id="rId42"/>
    <sheet name="Cuadro 2.7" sheetId="24" r:id="rId43"/>
    <sheet name="Cuadro 2.8" sheetId="15" r:id="rId44"/>
    <sheet name="Cuadro 2.9" sheetId="17" r:id="rId45"/>
    <sheet name="Gráfico 2.1" sheetId="18" r:id="rId46"/>
    <sheet name="Cuadro 3.1" sheetId="29" r:id="rId47"/>
    <sheet name="Cuadro 3.2" sheetId="30" r:id="rId48"/>
    <sheet name="Cuadro 3.3" sheetId="31" r:id="rId49"/>
    <sheet name="Cuadro 3.4" sheetId="32" r:id="rId50"/>
    <sheet name="Cuadro 3.5" sheetId="33" r:id="rId51"/>
    <sheet name="Cuadro 3.6" sheetId="34" r:id="rId52"/>
    <sheet name="Cuadro 3.7" sheetId="35" r:id="rId53"/>
    <sheet name="Cuadro 3.8" sheetId="36" r:id="rId54"/>
    <sheet name="Gráfico 3.1" sheetId="37" r:id="rId55"/>
    <sheet name="Cuadro 4.1" sheetId="39" r:id="rId56"/>
    <sheet name="Cuadro 4.2" sheetId="40" r:id="rId57"/>
    <sheet name="Cuadro 4.3" sheetId="41" r:id="rId58"/>
    <sheet name="Cuadro 4.4" sheetId="42" r:id="rId59"/>
    <sheet name="Cuadro 4.5" sheetId="43" r:id="rId60"/>
    <sheet name="Cuadro 4.6" sheetId="44" r:id="rId61"/>
    <sheet name="Cuadro 4.7" sheetId="45" r:id="rId62"/>
    <sheet name="Cuadro 4.8" sheetId="46" r:id="rId63"/>
    <sheet name="Cuadro 4.9" sheetId="47" r:id="rId64"/>
    <sheet name="Cuadro 4.10" sheetId="48" r:id="rId65"/>
    <sheet name="Gráfico 4.1" sheetId="49" r:id="rId66"/>
    <sheet name="Gráfico 4.2" sheetId="50" r:id="rId67"/>
    <sheet name="Cuadro 5.1" sheetId="52" r:id="rId68"/>
    <sheet name="Cuadro 5.2" sheetId="53" r:id="rId69"/>
    <sheet name="Cuadro 5.3" sheetId="54" r:id="rId70"/>
    <sheet name="Cuadro 5.4" sheetId="55" r:id="rId71"/>
    <sheet name="Cuadro 5.5" sheetId="56" r:id="rId72"/>
    <sheet name="Cuadro 5.6" sheetId="57" r:id="rId73"/>
    <sheet name="Cuadro 5.7" sheetId="58" r:id="rId74"/>
    <sheet name="Cuadro 5.8" sheetId="59" r:id="rId75"/>
    <sheet name="Cuadro 5.9" sheetId="60" r:id="rId76"/>
    <sheet name="Gráfico 5.1" sheetId="61" r:id="rId77"/>
    <sheet name="Gráfico 5.2" sheetId="62" r:id="rId78"/>
    <sheet name="Gráfico 5.3" sheetId="63" r:id="rId79"/>
    <sheet name="Gráfico 5.4" sheetId="64" r:id="rId80"/>
    <sheet name="Gráfico 5.5" sheetId="65" r:id="rId81"/>
    <sheet name="Gráfico 5.6" sheetId="66" r:id="rId82"/>
    <sheet name="Gráfico 5.7" sheetId="67" r:id="rId83"/>
    <sheet name="Gráfico 5.8" sheetId="68" r:id="rId84"/>
    <sheet name="Gráfico 5.9" sheetId="69" r:id="rId85"/>
    <sheet name="Cuadro 6.1" sheetId="71" r:id="rId86"/>
    <sheet name="Cuadro 6.2" sheetId="72" r:id="rId87"/>
    <sheet name="Cuadro 6.3" sheetId="73" r:id="rId88"/>
    <sheet name="Cuadro 6.4" sheetId="74" r:id="rId89"/>
    <sheet name="Cuadro 6.5" sheetId="75" r:id="rId90"/>
    <sheet name="Cuadro 6.6" sheetId="76" r:id="rId91"/>
    <sheet name="Cuadro 6.7" sheetId="77" r:id="rId92"/>
    <sheet name="Cuadro 6.8" sheetId="78" r:id="rId93"/>
    <sheet name="Cuadro 6.9" sheetId="79" r:id="rId94"/>
    <sheet name="Cuadro 6.10" sheetId="80" r:id="rId95"/>
    <sheet name="Cuadro 6.11" sheetId="81" r:id="rId96"/>
    <sheet name="Cuadro 6.12" sheetId="82" r:id="rId97"/>
    <sheet name="Cuadro 6.13" sheetId="83" r:id="rId98"/>
    <sheet name="Cuadro 6.14" sheetId="84" r:id="rId99"/>
    <sheet name="Cuadro 6.15" sheetId="85" r:id="rId100"/>
    <sheet name="Cuadro 6.16" sheetId="86" r:id="rId101"/>
    <sheet name="Cuadro 6.17" sheetId="87" r:id="rId102"/>
    <sheet name="Cuadro 6.18" sheetId="88" r:id="rId103"/>
    <sheet name="Cuadro 6.19" sheetId="89" r:id="rId104"/>
    <sheet name="Cuadro 6.20" sheetId="90" r:id="rId105"/>
    <sheet name="Cuadro 6.21" sheetId="91" r:id="rId106"/>
    <sheet name="Cuadro 6.22" sheetId="92" r:id="rId107"/>
    <sheet name="Cuadro 6.23" sheetId="93" r:id="rId108"/>
    <sheet name="Gráfico 6.1" sheetId="94" r:id="rId109"/>
    <sheet name="Gráfico 6.2" sheetId="95" r:id="rId110"/>
    <sheet name="Gráfico 6.3" sheetId="96" r:id="rId111"/>
    <sheet name="Gráfico 6.4" sheetId="97" r:id="rId112"/>
    <sheet name="Gráfico 6.5" sheetId="98" r:id="rId113"/>
    <sheet name="Gráfico 6.6" sheetId="99" r:id="rId114"/>
    <sheet name="Gráfico 6.7" sheetId="100" r:id="rId115"/>
    <sheet name="Gráfico 6.8" sheetId="101" r:id="rId116"/>
    <sheet name="Gráfico 6.9" sheetId="102" r:id="rId117"/>
    <sheet name="Cuadro 7.1" sheetId="104" r:id="rId118"/>
    <sheet name="Cuadro 7.2" sheetId="105" r:id="rId119"/>
    <sheet name="Cuadro 7.3" sheetId="106" r:id="rId120"/>
    <sheet name="Cuadro 7.4" sheetId="107" r:id="rId121"/>
    <sheet name="Cuadro 7.5" sheetId="108" r:id="rId122"/>
    <sheet name="Cuadro 7.6" sheetId="109" r:id="rId123"/>
    <sheet name="Cuadro 7.7" sheetId="110" r:id="rId124"/>
    <sheet name="Cuadro 7.8" sheetId="111" r:id="rId125"/>
    <sheet name="Cuadro 7.9" sheetId="112" r:id="rId126"/>
    <sheet name="Cuadro 7.10" sheetId="113" r:id="rId127"/>
    <sheet name="Gráfico 7.1" sheetId="114" r:id="rId128"/>
    <sheet name="Gráfico 7.2" sheetId="115" r:id="rId129"/>
    <sheet name="Gráfico 7.3" sheetId="116" r:id="rId130"/>
    <sheet name="Cuadro A1.1" sheetId="118" r:id="rId131"/>
    <sheet name="Cuadro A1.2" sheetId="119" r:id="rId132"/>
    <sheet name="Cuadro A1.3" sheetId="120" r:id="rId133"/>
    <sheet name="Gráfico A1.1" sheetId="121" r:id="rId134"/>
    <sheet name="Gráfico A1.2" sheetId="122" r:id="rId135"/>
    <sheet name="Cuadro A2.1" sheetId="124" r:id="rId136"/>
    <sheet name="Cuadro A2.2" sheetId="125" r:id="rId137"/>
    <sheet name="Gráfico A2.1" sheetId="126" r:id="rId138"/>
    <sheet name="Gráfico A2.2" sheetId="127" r:id="rId139"/>
    <sheet name="Figura A3.1" sheetId="130" r:id="rId140"/>
    <sheet name="Cuadro A3.1" sheetId="129" r:id="rId141"/>
    <sheet name="Cuadro A3.2" sheetId="128" r:id="rId142"/>
    <sheet name="R1 Gráfico 1" sheetId="175" r:id="rId143"/>
    <sheet name="R2 Gráfico 1" sheetId="176" r:id="rId144"/>
    <sheet name="R2 Gráfico 2" sheetId="177" r:id="rId145"/>
    <sheet name="R2 Gráfico 3" sheetId="178" r:id="rId146"/>
    <sheet name="R2 Gráfico 4" sheetId="179" r:id="rId147"/>
    <sheet name="R3 Cuadro 1" sheetId="180" r:id="rId148"/>
    <sheet name="R3 Cuadro 2" sheetId="181" r:id="rId149"/>
    <sheet name="R3 Figura 1" sheetId="182" r:id="rId150"/>
    <sheet name="R3 Gráfico 1" sheetId="183" r:id="rId151"/>
    <sheet name="R3 Gráfico 2" sheetId="184" r:id="rId152"/>
    <sheet name="R3 Gráfico 3" sheetId="185" r:id="rId153"/>
    <sheet name="R3 Gráfico 4" sheetId="186" r:id="rId154"/>
    <sheet name="R3 Gráfico 5" sheetId="187" r:id="rId155"/>
    <sheet name="R3 Gráfico 6" sheetId="188" r:id="rId156"/>
    <sheet name="R4 Cuadro 1" sheetId="189" r:id="rId157"/>
    <sheet name="R4 Gráfico 1" sheetId="190" r:id="rId158"/>
    <sheet name="R4 Gráfico 2" sheetId="191" r:id="rId159"/>
    <sheet name="R4 Gráfico 3" sheetId="192" r:id="rId160"/>
    <sheet name="R4 Gráfico 4" sheetId="193" r:id="rId161"/>
    <sheet name="R4 Gráfico 5" sheetId="194" r:id="rId162"/>
    <sheet name="R4 Gráfico 6" sheetId="195" r:id="rId163"/>
    <sheet name="R4 Gráfico 7" sheetId="196" r:id="rId164"/>
    <sheet name="R4 Gráfico 8" sheetId="197" r:id="rId165"/>
    <sheet name="R4 Gráfico 9" sheetId="198" r:id="rId166"/>
    <sheet name="R5 Cuadro 1" sheetId="199" r:id="rId167"/>
    <sheet name="R5 Figura 1" sheetId="200" r:id="rId168"/>
    <sheet name="R5 Gráfico 1" sheetId="201" r:id="rId169"/>
  </sheets>
  <externalReferences>
    <externalReference r:id="rId170"/>
  </externalReferences>
  <definedNames>
    <definedName name="\A" localSheetId="1">#REF!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'Cuadro 1.9'!#REF!</definedName>
    <definedName name="\A" localSheetId="36">#REF!</definedName>
    <definedName name="\A" localSheetId="37">#REF!</definedName>
    <definedName name="\A" localSheetId="11">'Gráfico 1.1'!#REF!</definedName>
    <definedName name="\A" localSheetId="20">'Gráfico 1.10'!#REF!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12">#REF!</definedName>
    <definedName name="\A" localSheetId="13">#REF!</definedName>
    <definedName name="\A" localSheetId="14">#REF!</definedName>
    <definedName name="\A" localSheetId="18">#REF!</definedName>
    <definedName name="\A" localSheetId="19">#REF!</definedName>
    <definedName name="\A">#REF!</definedName>
    <definedName name="\c">#N/A</definedName>
    <definedName name="\F" localSheetId="1">#REF!</definedName>
    <definedName name="\F" localSheetId="10">#REF!</definedName>
    <definedName name="\F" localSheetId="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'Cuadro 1.9'!#REF!</definedName>
    <definedName name="\F" localSheetId="36">#REF!</definedName>
    <definedName name="\F" localSheetId="37">#REF!</definedName>
    <definedName name="\F" localSheetId="11">'Gráfico 1.1'!#REF!</definedName>
    <definedName name="\F" localSheetId="20">'Gráfico 1.10'!#REF!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28">#REF!</definedName>
    <definedName name="\F" localSheetId="12">#REF!</definedName>
    <definedName name="\F" localSheetId="13">#REF!</definedName>
    <definedName name="\F" localSheetId="14">#REF!</definedName>
    <definedName name="\F" localSheetId="18">#REF!</definedName>
    <definedName name="\F" localSheetId="19">#REF!</definedName>
    <definedName name="\F">#REF!</definedName>
    <definedName name="\g">#N/A</definedName>
    <definedName name="\J" localSheetId="1">#REF!</definedName>
    <definedName name="\J" localSheetId="10">#REF!</definedName>
    <definedName name="\J" localSheetId="2">#REF!</definedName>
    <definedName name="\J" localSheetId="4">#REF!</definedName>
    <definedName name="\J" localSheetId="5">#REF!</definedName>
    <definedName name="\J" localSheetId="6">#REF!</definedName>
    <definedName name="\J" localSheetId="7">#REF!</definedName>
    <definedName name="\J" localSheetId="8">#REF!</definedName>
    <definedName name="\J" localSheetId="9">'Cuadro 1.9'!#REF!</definedName>
    <definedName name="\J" localSheetId="36">#REF!</definedName>
    <definedName name="\J" localSheetId="20">'Gráfico 1.10'!#REF!</definedName>
    <definedName name="\J" localSheetId="21">#REF!</definedName>
    <definedName name="\J" localSheetId="22">#REF!</definedName>
    <definedName name="\J" localSheetId="28">#REF!</definedName>
    <definedName name="\J" localSheetId="12">#REF!</definedName>
    <definedName name="\J" localSheetId="13">#REF!</definedName>
    <definedName name="\J">#REF!</definedName>
    <definedName name="\K" localSheetId="1">#REF!</definedName>
    <definedName name="\K" localSheetId="10">#REF!</definedName>
    <definedName name="\K" localSheetId="2">#REF!</definedName>
    <definedName name="\K" localSheetId="4">#REF!</definedName>
    <definedName name="\K" localSheetId="5">#REF!</definedName>
    <definedName name="\K" localSheetId="6">#REF!</definedName>
    <definedName name="\K" localSheetId="7">#REF!</definedName>
    <definedName name="\K" localSheetId="9">'Cuadro 1.9'!#REF!</definedName>
    <definedName name="\K" localSheetId="36">#REF!</definedName>
    <definedName name="\K" localSheetId="20">'Gráfico 1.10'!#REF!</definedName>
    <definedName name="\K" localSheetId="21">#REF!</definedName>
    <definedName name="\K" localSheetId="22">#REF!</definedName>
    <definedName name="\K" localSheetId="28">#REF!</definedName>
    <definedName name="\K" localSheetId="12">#REF!</definedName>
    <definedName name="\K" localSheetId="13">#REF!</definedName>
    <definedName name="\K">#REF!</definedName>
    <definedName name="\L" localSheetId="1">#REF!</definedName>
    <definedName name="\L" localSheetId="10">#REF!</definedName>
    <definedName name="\L" localSheetId="2">#REF!</definedName>
    <definedName name="\L" localSheetId="4">#REF!</definedName>
    <definedName name="\L" localSheetId="5">#REF!</definedName>
    <definedName name="\L" localSheetId="6">#REF!</definedName>
    <definedName name="\L" localSheetId="7">#REF!</definedName>
    <definedName name="\L" localSheetId="36">#REF!</definedName>
    <definedName name="\L" localSheetId="20">#REF!</definedName>
    <definedName name="\L" localSheetId="21">#REF!</definedName>
    <definedName name="\L" localSheetId="22">#REF!</definedName>
    <definedName name="\L" localSheetId="28">#REF!</definedName>
    <definedName name="\L" localSheetId="12">#REF!</definedName>
    <definedName name="\L" localSheetId="13">#REF!</definedName>
    <definedName name="\L">#REF!</definedName>
    <definedName name="\M" localSheetId="1">#REF!</definedName>
    <definedName name="\M" localSheetId="10">#REF!</definedName>
    <definedName name="\M" localSheetId="2">#REF!</definedName>
    <definedName name="\M" localSheetId="4">#REF!</definedName>
    <definedName name="\M" localSheetId="5">#REF!</definedName>
    <definedName name="\M" localSheetId="6">#REF!</definedName>
    <definedName name="\M" localSheetId="7">#REF!</definedName>
    <definedName name="\M" localSheetId="8">#REF!</definedName>
    <definedName name="\M" localSheetId="9">'Cuadro 1.9'!#REF!</definedName>
    <definedName name="\M" localSheetId="36">#REF!</definedName>
    <definedName name="\M" localSheetId="37">#REF!</definedName>
    <definedName name="\M" localSheetId="20">'Gráfico 1.10'!#REF!</definedName>
    <definedName name="\M" localSheetId="21">#REF!</definedName>
    <definedName name="\M" localSheetId="22">#REF!</definedName>
    <definedName name="\M" localSheetId="23">#REF!</definedName>
    <definedName name="\M" localSheetId="24">#REF!</definedName>
    <definedName name="\M" localSheetId="25">#REF!</definedName>
    <definedName name="\M" localSheetId="26">#REF!</definedName>
    <definedName name="\M" localSheetId="27">#REF!</definedName>
    <definedName name="\M" localSheetId="28">#REF!</definedName>
    <definedName name="\M" localSheetId="12">#REF!</definedName>
    <definedName name="\M" localSheetId="13">#REF!</definedName>
    <definedName name="\M" localSheetId="14">#REF!</definedName>
    <definedName name="\M" localSheetId="18">#REF!</definedName>
    <definedName name="\M">#REF!</definedName>
    <definedName name="\N" localSheetId="1">#REF!</definedName>
    <definedName name="\N" localSheetId="10">#REF!</definedName>
    <definedName name="\N" localSheetId="2">#REF!</definedName>
    <definedName name="\N" localSheetId="4">#REF!</definedName>
    <definedName name="\N" localSheetId="5">#REF!</definedName>
    <definedName name="\N" localSheetId="6">#REF!</definedName>
    <definedName name="\N" localSheetId="7">#REF!</definedName>
    <definedName name="\N" localSheetId="9">'Cuadro 1.9'!#REF!</definedName>
    <definedName name="\N" localSheetId="36">#REF!</definedName>
    <definedName name="\N" localSheetId="20">'Gráfico 1.10'!#REF!</definedName>
    <definedName name="\N" localSheetId="21">#REF!</definedName>
    <definedName name="\N" localSheetId="22">#REF!</definedName>
    <definedName name="\N" localSheetId="28">#REF!</definedName>
    <definedName name="\N" localSheetId="12">#REF!</definedName>
    <definedName name="\N" localSheetId="13">#REF!</definedName>
    <definedName name="\N">#REF!</definedName>
    <definedName name="\P" localSheetId="1">#REF!</definedName>
    <definedName name="\P" localSheetId="10">#REF!</definedName>
    <definedName name="\P" localSheetId="2">#REF!</definedName>
    <definedName name="\P" localSheetId="4">#REF!</definedName>
    <definedName name="\P" localSheetId="5">#REF!</definedName>
    <definedName name="\P" localSheetId="6">#REF!</definedName>
    <definedName name="\P" localSheetId="7">#REF!</definedName>
    <definedName name="\P" localSheetId="9">'Cuadro 1.9'!#REF!</definedName>
    <definedName name="\P" localSheetId="36">#REF!</definedName>
    <definedName name="\P" localSheetId="20">'Gráfico 1.10'!#REF!</definedName>
    <definedName name="\P" localSheetId="21">#REF!</definedName>
    <definedName name="\P" localSheetId="22">#REF!</definedName>
    <definedName name="\P" localSheetId="28">#REF!</definedName>
    <definedName name="\P" localSheetId="12">#REF!</definedName>
    <definedName name="\P" localSheetId="13">#REF!</definedName>
    <definedName name="\P">#REF!</definedName>
    <definedName name="\R" localSheetId="4">#REF!</definedName>
    <definedName name="\R" localSheetId="5">#REF!</definedName>
    <definedName name="\R" localSheetId="6">#REF!</definedName>
    <definedName name="\R" localSheetId="7">#REF!</definedName>
    <definedName name="\R" localSheetId="9">'Cuadro 1.9'!#REF!</definedName>
    <definedName name="\R" localSheetId="36">#REF!</definedName>
    <definedName name="\R" localSheetId="20">'Gráfico 1.10'!#REF!</definedName>
    <definedName name="\R" localSheetId="21">#REF!</definedName>
    <definedName name="\R" localSheetId="22">#REF!</definedName>
    <definedName name="\R" localSheetId="28">#REF!</definedName>
    <definedName name="\R" localSheetId="12">#REF!</definedName>
    <definedName name="\R" localSheetId="13">#REF!</definedName>
    <definedName name="\R">#REF!</definedName>
    <definedName name="\S" localSheetId="4">#REF!</definedName>
    <definedName name="\S" localSheetId="5">#REF!</definedName>
    <definedName name="\S" localSheetId="6">#REF!</definedName>
    <definedName name="\S" localSheetId="7">#REF!</definedName>
    <definedName name="\S" localSheetId="9">'Cuadro 1.9'!#REF!</definedName>
    <definedName name="\S" localSheetId="36">#REF!</definedName>
    <definedName name="\S" localSheetId="20">'Gráfico 1.10'!#REF!</definedName>
    <definedName name="\S" localSheetId="21">#REF!</definedName>
    <definedName name="\S" localSheetId="22">#REF!</definedName>
    <definedName name="\S" localSheetId="28">#REF!</definedName>
    <definedName name="\S" localSheetId="12">#REF!</definedName>
    <definedName name="\S" localSheetId="13">#REF!</definedName>
    <definedName name="\S">#REF!</definedName>
    <definedName name="____________h35" localSheetId="114" hidden="1">{#N/A,#N/A,FALSE,"informes"}</definedName>
    <definedName name="____________h35" localSheetId="115" hidden="1">{#N/A,#N/A,FALSE,"informes"}</definedName>
    <definedName name="____________h35" localSheetId="116" hidden="1">{#N/A,#N/A,FALSE,"informes"}</definedName>
    <definedName name="____________h35" hidden="1">{#N/A,#N/A,FALSE,"informes"}</definedName>
    <definedName name="____________R" localSheetId="114" hidden="1">{"INGRESOS DOLARES",#N/A,FALSE,"informes"}</definedName>
    <definedName name="____________R" localSheetId="115" hidden="1">{"INGRESOS DOLARES",#N/A,FALSE,"informes"}</definedName>
    <definedName name="____________R" localSheetId="116" hidden="1">{"INGRESOS DOLARES",#N/A,FALSE,"informes"}</definedName>
    <definedName name="____________R" hidden="1">{"INGRESOS DOLARES",#N/A,FALSE,"informes"}</definedName>
    <definedName name="__________h35" localSheetId="114" hidden="1">{#N/A,#N/A,FALSE,"informes"}</definedName>
    <definedName name="__________h35" localSheetId="115" hidden="1">{#N/A,#N/A,FALSE,"informes"}</definedName>
    <definedName name="__________h35" localSheetId="116" hidden="1">{#N/A,#N/A,FALSE,"informes"}</definedName>
    <definedName name="__________h35" hidden="1">{#N/A,#N/A,FALSE,"informes"}</definedName>
    <definedName name="__________R" localSheetId="114" hidden="1">{"INGRESOS DOLARES",#N/A,FALSE,"informes"}</definedName>
    <definedName name="__________R" localSheetId="115" hidden="1">{"INGRESOS DOLARES",#N/A,FALSE,"informes"}</definedName>
    <definedName name="__________R" localSheetId="116" hidden="1">{"INGRESOS DOLARES",#N/A,FALSE,"informes"}</definedName>
    <definedName name="__________R" hidden="1">{"INGRESOS DOLARES",#N/A,FALSE,"informes"}</definedName>
    <definedName name="_________h35" localSheetId="114" hidden="1">{#N/A,#N/A,FALSE,"informes"}</definedName>
    <definedName name="_________h35" localSheetId="115" hidden="1">{#N/A,#N/A,FALSE,"informes"}</definedName>
    <definedName name="_________h35" localSheetId="116" hidden="1">{#N/A,#N/A,FALSE,"informes"}</definedName>
    <definedName name="_________h35" hidden="1">{#N/A,#N/A,FALSE,"informes"}</definedName>
    <definedName name="_________R" localSheetId="114" hidden="1">{"INGRESOS DOLARES",#N/A,FALSE,"informes"}</definedName>
    <definedName name="_________R" localSheetId="115" hidden="1">{"INGRESOS DOLARES",#N/A,FALSE,"informes"}</definedName>
    <definedName name="_________R" localSheetId="116" hidden="1">{"INGRESOS DOLARES",#N/A,FALSE,"informes"}</definedName>
    <definedName name="_________R" hidden="1">{"INGRESOS DOLARES",#N/A,FALSE,"informes"}</definedName>
    <definedName name="________h35" localSheetId="114" hidden="1">{#N/A,#N/A,FALSE,"informes"}</definedName>
    <definedName name="________h35" localSheetId="115" hidden="1">{#N/A,#N/A,FALSE,"informes"}</definedName>
    <definedName name="________h35" localSheetId="116" hidden="1">{#N/A,#N/A,FALSE,"informes"}</definedName>
    <definedName name="________h35" hidden="1">{#N/A,#N/A,FALSE,"informes"}</definedName>
    <definedName name="________R" localSheetId="114" hidden="1">{"INGRESOS DOLARES",#N/A,FALSE,"informes"}</definedName>
    <definedName name="________R" localSheetId="115" hidden="1">{"INGRESOS DOLARES",#N/A,FALSE,"informes"}</definedName>
    <definedName name="________R" localSheetId="116" hidden="1">{"INGRESOS DOLARES",#N/A,FALSE,"informes"}</definedName>
    <definedName name="________R" hidden="1">{"INGRESOS DOLARES",#N/A,FALSE,"informes"}</definedName>
    <definedName name="______h35" localSheetId="114" hidden="1">{#N/A,#N/A,FALSE,"informes"}</definedName>
    <definedName name="______h35" localSheetId="115" hidden="1">{#N/A,#N/A,FALSE,"informes"}</definedName>
    <definedName name="______h35" localSheetId="116" hidden="1">{#N/A,#N/A,FALSE,"informes"}</definedName>
    <definedName name="______h35" hidden="1">{#N/A,#N/A,FALSE,"informes"}</definedName>
    <definedName name="______R" localSheetId="114" hidden="1">{"INGRESOS DOLARES",#N/A,FALSE,"informes"}</definedName>
    <definedName name="______R" localSheetId="115" hidden="1">{"INGRESOS DOLARES",#N/A,FALSE,"informes"}</definedName>
    <definedName name="______R" localSheetId="116" hidden="1">{"INGRESOS DOLARES",#N/A,FALSE,"informes"}</definedName>
    <definedName name="______R" hidden="1">{"INGRESOS DOLARES",#N/A,FALSE,"informes"}</definedName>
    <definedName name="_____h35" localSheetId="114" hidden="1">{#N/A,#N/A,FALSE,"informes"}</definedName>
    <definedName name="_____h35" localSheetId="115" hidden="1">{#N/A,#N/A,FALSE,"informes"}</definedName>
    <definedName name="_____h35" localSheetId="116" hidden="1">{#N/A,#N/A,FALSE,"informes"}</definedName>
    <definedName name="_____h35" hidden="1">{#N/A,#N/A,FALSE,"informes"}</definedName>
    <definedName name="_____R" localSheetId="114" hidden="1">{"INGRESOS DOLARES",#N/A,FALSE,"informes"}</definedName>
    <definedName name="_____R" localSheetId="115" hidden="1">{"INGRESOS DOLARES",#N/A,FALSE,"informes"}</definedName>
    <definedName name="_____R" localSheetId="116" hidden="1">{"INGRESOS DOLARES",#N/A,FALSE,"informes"}</definedName>
    <definedName name="_____R" hidden="1">{"INGRESOS DOLARES",#N/A,FALSE,"informes"}</definedName>
    <definedName name="___h35" localSheetId="114" hidden="1">{#N/A,#N/A,FALSE,"informes"}</definedName>
    <definedName name="___h35" localSheetId="115" hidden="1">{#N/A,#N/A,FALSE,"informes"}</definedName>
    <definedName name="___h35" localSheetId="116" hidden="1">{#N/A,#N/A,FALSE,"informes"}</definedName>
    <definedName name="___h35" hidden="1">{#N/A,#N/A,FALSE,"informes"}</definedName>
    <definedName name="___R" localSheetId="114" hidden="1">{"INGRESOS DOLARES",#N/A,FALSE,"informes"}</definedName>
    <definedName name="___R" localSheetId="115" hidden="1">{"INGRESOS DOLARES",#N/A,FALSE,"informes"}</definedName>
    <definedName name="___R" localSheetId="116" hidden="1">{"INGRESOS DOLARES",#N/A,FALSE,"informes"}</definedName>
    <definedName name="___R" hidden="1">{"INGRESOS DOLARES",#N/A,FALSE,"informes"}</definedName>
    <definedName name="__123Graph_A" hidden="1">#REF!</definedName>
    <definedName name="__123Graph_AD1" hidden="1">#REF!</definedName>
    <definedName name="__123Graph_AD2" hidden="1">#REF!</definedName>
    <definedName name="__123Graph_AD3" hidden="1">#REF!</definedName>
    <definedName name="__123Graph_AD6" hidden="1">#REF!</definedName>
    <definedName name="__123Graph_AD7"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36" hidden="1">#REF!</definedName>
    <definedName name="__123Graph_B" localSheetId="20" hidden="1">#REF!</definedName>
    <definedName name="__123Graph_B" localSheetId="21" hidden="1">#REF!</definedName>
    <definedName name="__123Graph_B" localSheetId="22" hidden="1">#REF!</definedName>
    <definedName name="__123Graph_B" localSheetId="28" hidden="1">#REF!</definedName>
    <definedName name="__123Graph_B" localSheetId="12" hidden="1">#REF!</definedName>
    <definedName name="__123Graph_B" localSheetId="13" hidden="1">#REF!</definedName>
    <definedName name="__123Graph_B" hidden="1">#REF!</definedName>
    <definedName name="__123Graph_BD1" hidden="1">#REF!</definedName>
    <definedName name="__123Graph_BD2" hidden="1">#REF!</definedName>
    <definedName name="__123Graph_BD3" hidden="1">#REF!</definedName>
    <definedName name="__123Graph_BD6" hidden="1">#REF!</definedName>
    <definedName name="__123Graph_BD7" hidden="1">#REF!</definedName>
    <definedName name="__123Graph_CD1" hidden="1">#REF!</definedName>
    <definedName name="__123Graph_CD6" hidden="1">#REF!</definedName>
    <definedName name="__123Graph_D" localSheetId="4" hidden="1">#REF!</definedName>
    <definedName name="__123Graph_D" localSheetId="5" hidden="1">#REF!</definedName>
    <definedName name="__123Graph_D" localSheetId="6" hidden="1">#REF!</definedName>
    <definedName name="__123Graph_D" localSheetId="7" hidden="1">#REF!</definedName>
    <definedName name="__123Graph_D" localSheetId="36" hidden="1">#REF!</definedName>
    <definedName name="__123Graph_D" localSheetId="20" hidden="1">#REF!</definedName>
    <definedName name="__123Graph_D" localSheetId="21" hidden="1">#REF!</definedName>
    <definedName name="__123Graph_D" localSheetId="22" hidden="1">#REF!</definedName>
    <definedName name="__123Graph_D" localSheetId="28" hidden="1">#REF!</definedName>
    <definedName name="__123Graph_D" localSheetId="12" hidden="1">#REF!</definedName>
    <definedName name="__123Graph_D" localSheetId="13" hidden="1">#REF!</definedName>
    <definedName name="__123Graph_D" hidden="1">#REF!</definedName>
    <definedName name="__123Graph_DD6"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36" hidden="1">#REF!</definedName>
    <definedName name="__123Graph_F" localSheetId="20" hidden="1">#REF!</definedName>
    <definedName name="__123Graph_F" localSheetId="21" hidden="1">#REF!</definedName>
    <definedName name="__123Graph_F" localSheetId="22" hidden="1">#REF!</definedName>
    <definedName name="__123Graph_F" localSheetId="28" hidden="1">#REF!</definedName>
    <definedName name="__123Graph_F" localSheetId="12" hidden="1">#REF!</definedName>
    <definedName name="__123Graph_F" localSheetId="13" hidden="1">#REF!</definedName>
    <definedName name="__123Graph_F"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36" hidden="1">#REF!</definedName>
    <definedName name="__123Graph_X" localSheetId="20" hidden="1">#REF!</definedName>
    <definedName name="__123Graph_X" localSheetId="21" hidden="1">#REF!</definedName>
    <definedName name="__123Graph_X" localSheetId="22" hidden="1">#REF!</definedName>
    <definedName name="__123Graph_X" localSheetId="28" hidden="1">#REF!</definedName>
    <definedName name="__123Graph_X" localSheetId="12" hidden="1">#REF!</definedName>
    <definedName name="__123Graph_X" localSheetId="13" hidden="1">#REF!</definedName>
    <definedName name="__123Graph_X" hidden="1">#REF!</definedName>
    <definedName name="__123Graph_XD1" hidden="1">#REF!</definedName>
    <definedName name="__123Graph_XD2" hidden="1">#REF!</definedName>
    <definedName name="__123Graph_XD3" hidden="1">#REF!</definedName>
    <definedName name="__123Graph_XD4" hidden="1">#REF!</definedName>
    <definedName name="__123Graph_XD5" hidden="1">#REF!</definedName>
    <definedName name="__123Graph_XD6" hidden="1">#REF!</definedName>
    <definedName name="__123Graph_XD7" hidden="1">#REF!</definedName>
    <definedName name="__h35" localSheetId="114" hidden="1">{#N/A,#N/A,FALSE,"informes"}</definedName>
    <definedName name="__h35" localSheetId="115" hidden="1">{#N/A,#N/A,FALSE,"informes"}</definedName>
    <definedName name="__h35" localSheetId="116" hidden="1">{#N/A,#N/A,FALSE,"informes"}</definedName>
    <definedName name="__h35" hidden="1">{#N/A,#N/A,FALSE,"informes"}</definedName>
    <definedName name="__R" localSheetId="114" hidden="1">{"INGRESOS DOLARES",#N/A,FALSE,"informes"}</definedName>
    <definedName name="__R" localSheetId="115" hidden="1">{"INGRESOS DOLARES",#N/A,FALSE,"informes"}</definedName>
    <definedName name="__R" localSheetId="116" hidden="1">{"INGRESOS DOLARES",#N/A,FALSE,"informes"}</definedName>
    <definedName name="__R" hidden="1">{"INGRESOS DOLARES",#N/A,FALSE,"informes"}</definedName>
    <definedName name="__xlchart.v1.0" localSheetId="9">'Cuadro 1.9'!#REF!</definedName>
    <definedName name="__xlchart.v1.0">#REF!</definedName>
    <definedName name="__xlchart.v1.1" localSheetId="9">'Cuadro 1.9'!#REF!</definedName>
    <definedName name="__xlchart.v1.1">#REF!</definedName>
    <definedName name="__xlchart.v1.2" localSheetId="9">'Cuadro 1.9'!#REF!</definedName>
    <definedName name="__xlchart.v1.2">#REF!</definedName>
    <definedName name="__xlchart.v1.3" localSheetId="9">'Cuadro 1.9'!#REF!</definedName>
    <definedName name="__xlchart.v1.3">#REF!</definedName>
    <definedName name="_01">#REF!</definedName>
    <definedName name="_1994" localSheetId="8">#REF!</definedName>
    <definedName name="_1994" localSheetId="9">#REF!</definedName>
    <definedName name="_1994">#REF!</definedName>
    <definedName name="_89" localSheetId="10">#REF!</definedName>
    <definedName name="_89" localSheetId="4">#REF!</definedName>
    <definedName name="_89" localSheetId="5">#REF!</definedName>
    <definedName name="_89" localSheetId="6">#REF!</definedName>
    <definedName name="_89" localSheetId="7">#REF!</definedName>
    <definedName name="_89" localSheetId="8">#REF!</definedName>
    <definedName name="_89" localSheetId="9">'Cuadro 1.9'!#REF!</definedName>
    <definedName name="_89" localSheetId="36">#REF!</definedName>
    <definedName name="_89" localSheetId="37">#REF!</definedName>
    <definedName name="_89" localSheetId="20">'Gráfico 1.10'!#REF!</definedName>
    <definedName name="_89" localSheetId="21">#REF!</definedName>
    <definedName name="_89" localSheetId="22">#REF!</definedName>
    <definedName name="_89" localSheetId="23">#REF!</definedName>
    <definedName name="_89" localSheetId="24">#REF!</definedName>
    <definedName name="_89" localSheetId="25">#REF!</definedName>
    <definedName name="_89" localSheetId="26">#REF!</definedName>
    <definedName name="_89" localSheetId="27">#REF!</definedName>
    <definedName name="_89" localSheetId="28">#REF!</definedName>
    <definedName name="_89" localSheetId="12">#REF!</definedName>
    <definedName name="_89" localSheetId="33">#REF!</definedName>
    <definedName name="_89" localSheetId="34">#REF!</definedName>
    <definedName name="_89" localSheetId="35">#REF!</definedName>
    <definedName name="_89" localSheetId="13">#REF!</definedName>
    <definedName name="_89" localSheetId="14">#REF!</definedName>
    <definedName name="_89" localSheetId="18">#REF!</definedName>
    <definedName name="_89">#REF!</definedName>
    <definedName name="_9" localSheetId="8">#REF!</definedName>
    <definedName name="_9" localSheetId="9">#REF!</definedName>
    <definedName name="_9">#REF!</definedName>
    <definedName name="_90" localSheetId="10">#REF!</definedName>
    <definedName name="_90" localSheetId="4">#REF!</definedName>
    <definedName name="_90" localSheetId="5">#REF!</definedName>
    <definedName name="_90" localSheetId="6">#REF!</definedName>
    <definedName name="_90" localSheetId="7">#REF!</definedName>
    <definedName name="_90" localSheetId="8">#REF!</definedName>
    <definedName name="_90" localSheetId="9">'Cuadro 1.9'!#REF!</definedName>
    <definedName name="_90" localSheetId="36">#REF!</definedName>
    <definedName name="_90" localSheetId="37">#REF!</definedName>
    <definedName name="_90" localSheetId="20">'Gráfico 1.10'!#REF!</definedName>
    <definedName name="_90" localSheetId="21">#REF!</definedName>
    <definedName name="_90" localSheetId="22">#REF!</definedName>
    <definedName name="_90" localSheetId="23">#REF!</definedName>
    <definedName name="_90" localSheetId="24">#REF!</definedName>
    <definedName name="_90" localSheetId="25">#REF!</definedName>
    <definedName name="_90" localSheetId="26">#REF!</definedName>
    <definedName name="_90" localSheetId="27">#REF!</definedName>
    <definedName name="_90" localSheetId="28">#REF!</definedName>
    <definedName name="_90" localSheetId="12">#REF!</definedName>
    <definedName name="_90" localSheetId="33">#REF!</definedName>
    <definedName name="_90" localSheetId="34">#REF!</definedName>
    <definedName name="_90" localSheetId="35">#REF!</definedName>
    <definedName name="_90" localSheetId="13">#REF!</definedName>
    <definedName name="_90" localSheetId="14">#REF!</definedName>
    <definedName name="_90" localSheetId="18">#REF!</definedName>
    <definedName name="_90">#REF!</definedName>
    <definedName name="_91" localSheetId="10">#REF!</definedName>
    <definedName name="_91" localSheetId="4">#REF!</definedName>
    <definedName name="_91" localSheetId="5">#REF!</definedName>
    <definedName name="_91" localSheetId="6">#REF!</definedName>
    <definedName name="_91" localSheetId="7">#REF!</definedName>
    <definedName name="_91" localSheetId="9">'Cuadro 1.9'!#REF!</definedName>
    <definedName name="_91" localSheetId="36">#REF!</definedName>
    <definedName name="_91" localSheetId="37">#REF!</definedName>
    <definedName name="_91" localSheetId="20">'Gráfico 1.10'!#REF!</definedName>
    <definedName name="_91" localSheetId="21">#REF!</definedName>
    <definedName name="_91" localSheetId="22">#REF!</definedName>
    <definedName name="_91" localSheetId="23">#REF!</definedName>
    <definedName name="_91" localSheetId="24">#REF!</definedName>
    <definedName name="_91" localSheetId="25">#REF!</definedName>
    <definedName name="_91" localSheetId="26">#REF!</definedName>
    <definedName name="_91" localSheetId="27">#REF!</definedName>
    <definedName name="_91" localSheetId="28">#REF!</definedName>
    <definedName name="_91" localSheetId="12">#REF!</definedName>
    <definedName name="_91" localSheetId="33">#REF!</definedName>
    <definedName name="_91" localSheetId="34">#REF!</definedName>
    <definedName name="_91" localSheetId="35">#REF!</definedName>
    <definedName name="_91" localSheetId="13">#REF!</definedName>
    <definedName name="_91" localSheetId="14">#REF!</definedName>
    <definedName name="_91" localSheetId="18">#REF!</definedName>
    <definedName name="_91">#REF!</definedName>
    <definedName name="_92" localSheetId="10">#REF!</definedName>
    <definedName name="_92" localSheetId="4">#REF!</definedName>
    <definedName name="_92" localSheetId="5">#REF!</definedName>
    <definedName name="_92" localSheetId="6">#REF!</definedName>
    <definedName name="_92" localSheetId="7">#REF!</definedName>
    <definedName name="_92" localSheetId="9">'Cuadro 1.9'!#REF!</definedName>
    <definedName name="_92" localSheetId="36">#REF!</definedName>
    <definedName name="_92" localSheetId="37">#REF!</definedName>
    <definedName name="_92" localSheetId="20">'Gráfico 1.10'!#REF!</definedName>
    <definedName name="_92" localSheetId="21">#REF!</definedName>
    <definedName name="_92" localSheetId="22">#REF!</definedName>
    <definedName name="_92" localSheetId="23">#REF!</definedName>
    <definedName name="_92" localSheetId="24">#REF!</definedName>
    <definedName name="_92" localSheetId="25">#REF!</definedName>
    <definedName name="_92" localSheetId="26">#REF!</definedName>
    <definedName name="_92" localSheetId="27">#REF!</definedName>
    <definedName name="_92" localSheetId="28">#REF!</definedName>
    <definedName name="_92" localSheetId="12">#REF!</definedName>
    <definedName name="_92" localSheetId="33">#REF!</definedName>
    <definedName name="_92" localSheetId="34">#REF!</definedName>
    <definedName name="_92" localSheetId="35">#REF!</definedName>
    <definedName name="_92" localSheetId="13">#REF!</definedName>
    <definedName name="_92" localSheetId="14">#REF!</definedName>
    <definedName name="_92" localSheetId="18">#REF!</definedName>
    <definedName name="_92">#REF!</definedName>
    <definedName name="_93" localSheetId="4">#REF!</definedName>
    <definedName name="_93" localSheetId="5">#REF!</definedName>
    <definedName name="_93" localSheetId="6">#REF!</definedName>
    <definedName name="_93" localSheetId="7">#REF!</definedName>
    <definedName name="_93" localSheetId="9">'Cuadro 1.9'!#REF!</definedName>
    <definedName name="_93" localSheetId="36">#REF!</definedName>
    <definedName name="_93" localSheetId="20">'Gráfico 1.10'!#REF!</definedName>
    <definedName name="_93" localSheetId="21">#REF!</definedName>
    <definedName name="_93" localSheetId="22">#REF!</definedName>
    <definedName name="_93" localSheetId="28">#REF!</definedName>
    <definedName name="_93" localSheetId="12">#REF!</definedName>
    <definedName name="_93" localSheetId="13">#REF!</definedName>
    <definedName name="_93">#REF!</definedName>
    <definedName name="_94" localSheetId="4">#REF!</definedName>
    <definedName name="_94" localSheetId="5">#REF!</definedName>
    <definedName name="_94" localSheetId="6">#REF!</definedName>
    <definedName name="_94" localSheetId="7">#REF!</definedName>
    <definedName name="_94" localSheetId="9">'Cuadro 1.9'!#REF!</definedName>
    <definedName name="_94" localSheetId="36">#REF!</definedName>
    <definedName name="_94" localSheetId="20">'Gráfico 1.10'!#REF!</definedName>
    <definedName name="_94" localSheetId="21">#REF!</definedName>
    <definedName name="_94" localSheetId="22">#REF!</definedName>
    <definedName name="_94" localSheetId="28">#REF!</definedName>
    <definedName name="_94" localSheetId="12">#REF!</definedName>
    <definedName name="_94" localSheetId="13">#REF!</definedName>
    <definedName name="_94">#REF!</definedName>
    <definedName name="_arp2" localSheetId="4">#REF!</definedName>
    <definedName name="_arp2" localSheetId="5">#REF!</definedName>
    <definedName name="_arp2" localSheetId="6">#REF!</definedName>
    <definedName name="_arp2" localSheetId="7">#REF!</definedName>
    <definedName name="_arp2" localSheetId="9">'Cuadro 1.9'!#REF!</definedName>
    <definedName name="_arp2" localSheetId="36">#REF!</definedName>
    <definedName name="_arp2" localSheetId="20">'Gráfico 1.10'!#REF!</definedName>
    <definedName name="_arp2" localSheetId="21">#REF!</definedName>
    <definedName name="_arp2" localSheetId="22">#REF!</definedName>
    <definedName name="_arp2" localSheetId="28">#REF!</definedName>
    <definedName name="_arp2" localSheetId="12">#REF!</definedName>
    <definedName name="_arp2" localSheetId="13">#REF!</definedName>
    <definedName name="_arp2">#REF!</definedName>
    <definedName name="_cap1991" localSheetId="4">#REF!</definedName>
    <definedName name="_cap1991" localSheetId="5">#REF!</definedName>
    <definedName name="_cap1991" localSheetId="6">#REF!</definedName>
    <definedName name="_cap1991" localSheetId="7">#REF!</definedName>
    <definedName name="_cap1991" localSheetId="9">'Cuadro 1.9'!#REF!</definedName>
    <definedName name="_cap1991" localSheetId="36">#REF!</definedName>
    <definedName name="_cap1991" localSheetId="20">'Gráfico 1.10'!#REF!</definedName>
    <definedName name="_cap1991" localSheetId="21">#REF!</definedName>
    <definedName name="_cap1991" localSheetId="22">#REF!</definedName>
    <definedName name="_cap1991" localSheetId="28">#REF!</definedName>
    <definedName name="_cap1991" localSheetId="12">#REF!</definedName>
    <definedName name="_cap1991" localSheetId="13">#REF!</definedName>
    <definedName name="_cap1991">#REF!</definedName>
    <definedName name="_DLX1.EMA">#REF!</definedName>
    <definedName name="_DLX2.EMA">#REF!</definedName>
    <definedName name="_DLX3.EMA">#REF!</definedName>
    <definedName name="_Fill" localSheetId="1" hidden="1">#REF!</definedName>
    <definedName name="_Fill" localSheetId="10" hidden="1">#REF!</definedName>
    <definedName name="_Fill" localSheetId="2"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9" hidden="1">'Cuadro 1.9'!#REF!</definedName>
    <definedName name="_Fill" localSheetId="36" hidden="1">#REF!</definedName>
    <definedName name="_Fill" localSheetId="37" hidden="1">#REF!</definedName>
    <definedName name="_Fill" localSheetId="20" hidden="1">'Gráfico 1.10'!#REF!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28" hidden="1">#REF!</definedName>
    <definedName name="_Fill" localSheetId="12" hidden="1">#REF!</definedName>
    <definedName name="_Fill" localSheetId="13" hidden="1">#REF!</definedName>
    <definedName name="_Fill" localSheetId="14" hidden="1">#REF!</definedName>
    <definedName name="_Fill" localSheetId="18" hidden="1">#REF!</definedName>
    <definedName name="_Fill" hidden="1">#REF!</definedName>
    <definedName name="_h35" localSheetId="114" hidden="1">{#N/A,#N/A,FALSE,"informes"}</definedName>
    <definedName name="_h35" localSheetId="115" hidden="1">{#N/A,#N/A,FALSE,"informes"}</definedName>
    <definedName name="_h35" localSheetId="116" hidden="1">{#N/A,#N/A,FALSE,"informes"}</definedName>
    <definedName name="_h35" hidden="1">{#N/A,#N/A,FALSE,"informes"}</definedName>
    <definedName name="_IND2" localSheetId="8">#REF!</definedName>
    <definedName name="_IND2" localSheetId="9">'Cuadro 1.9'!#REF!</definedName>
    <definedName name="_IND2" localSheetId="29">#REF!</definedName>
    <definedName name="_IND2">#REF!</definedName>
    <definedName name="_IND3" localSheetId="8">#REF!</definedName>
    <definedName name="_IND3" localSheetId="9">'Cuadro 1.9'!#REF!</definedName>
    <definedName name="_IND3" localSheetId="29">#REF!</definedName>
    <definedName name="_IND3">#REF!</definedName>
    <definedName name="_IND4" localSheetId="8">#REF!</definedName>
    <definedName name="_IND4" localSheetId="9">'Cuadro 1.9'!#REF!</definedName>
    <definedName name="_IND4" localSheetId="29">#REF!</definedName>
    <definedName name="_IND4">#REF!</definedName>
    <definedName name="_IND5" localSheetId="9">'Cuadro 1.9'!#REF!</definedName>
    <definedName name="_IND5">#REF!</definedName>
    <definedName name="_IPC02" localSheetId="15">#REF!</definedName>
    <definedName name="_IPC02" localSheetId="16">#REF!</definedName>
    <definedName name="_IPC02" localSheetId="17">#REF!</definedName>
    <definedName name="_IPC02">#REF!</definedName>
    <definedName name="_IPC03" localSheetId="15">#REF!</definedName>
    <definedName name="_IPC03" localSheetId="16">#REF!</definedName>
    <definedName name="_IPC03" localSheetId="17">#REF!</definedName>
    <definedName name="_IPC03">#REF!</definedName>
    <definedName name="_IPC04" localSheetId="15">#REF!</definedName>
    <definedName name="_IPC04" localSheetId="16">#REF!</definedName>
    <definedName name="_IPC04" localSheetId="17">#REF!</definedName>
    <definedName name="_IPC04">#REF!</definedName>
    <definedName name="_IPC05" localSheetId="15">#REF!</definedName>
    <definedName name="_IPC05" localSheetId="16">#REF!</definedName>
    <definedName name="_IPC05" localSheetId="17">#REF!</definedName>
    <definedName name="_IPC05">#REF!</definedName>
    <definedName name="_IPC06" localSheetId="15">#REF!</definedName>
    <definedName name="_IPC06" localSheetId="16">#REF!</definedName>
    <definedName name="_IPC06" localSheetId="17">#REF!</definedName>
    <definedName name="_IPC06">#REF!</definedName>
    <definedName name="_IPC07" localSheetId="15">#REF!</definedName>
    <definedName name="_IPC07" localSheetId="16">#REF!</definedName>
    <definedName name="_IPC07" localSheetId="17">#REF!</definedName>
    <definedName name="_IPC07">#REF!</definedName>
    <definedName name="_ivm2" localSheetId="1">#REF!</definedName>
    <definedName name="_ivm2" localSheetId="10">#REF!</definedName>
    <definedName name="_ivm2" localSheetId="2">#REF!</definedName>
    <definedName name="_ivm2" localSheetId="3">#REF!</definedName>
    <definedName name="_ivm2" localSheetId="4">#REF!</definedName>
    <definedName name="_ivm2" localSheetId="5">#REF!</definedName>
    <definedName name="_ivm2" localSheetId="6">#REF!</definedName>
    <definedName name="_ivm2" localSheetId="7">#REF!</definedName>
    <definedName name="_ivm2" localSheetId="8">#REF!</definedName>
    <definedName name="_ivm2" localSheetId="9">'Cuadro 1.9'!#REF!</definedName>
    <definedName name="_ivm2" localSheetId="36">#REF!</definedName>
    <definedName name="_ivm2" localSheetId="37">#REF!</definedName>
    <definedName name="_ivm2" localSheetId="11">'Gráfico 1.1'!#REF!</definedName>
    <definedName name="_ivm2" localSheetId="20">'Gráfico 1.10'!#REF!</definedName>
    <definedName name="_ivm2" localSheetId="21">#REF!</definedName>
    <definedName name="_ivm2" localSheetId="22">#REF!</definedName>
    <definedName name="_ivm2" localSheetId="23">#REF!</definedName>
    <definedName name="_ivm2" localSheetId="24">#REF!</definedName>
    <definedName name="_ivm2" localSheetId="25">#REF!</definedName>
    <definedName name="_ivm2" localSheetId="26">#REF!</definedName>
    <definedName name="_ivm2" localSheetId="27">#REF!</definedName>
    <definedName name="_ivm2" localSheetId="28">#REF!</definedName>
    <definedName name="_ivm2" localSheetId="29">#REF!</definedName>
    <definedName name="_ivm2" localSheetId="12">#REF!</definedName>
    <definedName name="_ivm2" localSheetId="13">#REF!</definedName>
    <definedName name="_ivm2" localSheetId="14">#REF!</definedName>
    <definedName name="_ivm2" localSheetId="18">#REF!</definedName>
    <definedName name="_ivm2" localSheetId="19">#REF!</definedName>
    <definedName name="_ivm2">#REF!</definedName>
    <definedName name="_Key1" hidden="1">#REF!</definedName>
    <definedName name="_MatInverse_In" localSheetId="1" hidden="1">#REF!</definedName>
    <definedName name="_MatInverse_In" localSheetId="10" hidden="1">#REF!</definedName>
    <definedName name="_MatInverse_In" localSheetId="2" hidden="1">#REF!</definedName>
    <definedName name="_MatInverse_In" localSheetId="3" hidden="1">#REF!</definedName>
    <definedName name="_MatInverse_In" localSheetId="4" hidden="1">#REF!</definedName>
    <definedName name="_MatInverse_In" localSheetId="5" hidden="1">#REF!</definedName>
    <definedName name="_MatInverse_In" localSheetId="6" hidden="1">#REF!</definedName>
    <definedName name="_MatInverse_In" localSheetId="7" hidden="1">#REF!</definedName>
    <definedName name="_MatInverse_In" localSheetId="8" hidden="1">#REF!</definedName>
    <definedName name="_MatInverse_In" localSheetId="9" hidden="1">'Cuadro 1.9'!#REF!</definedName>
    <definedName name="_MatInverse_In" localSheetId="36" hidden="1">#REF!</definedName>
    <definedName name="_MatInverse_In" localSheetId="37" hidden="1">#REF!</definedName>
    <definedName name="_MatInverse_In" localSheetId="11" hidden="1">'Gráfico 1.1'!#REF!</definedName>
    <definedName name="_MatInverse_In" localSheetId="20" hidden="1">'Gráfico 1.10'!#REF!</definedName>
    <definedName name="_MatInverse_In" localSheetId="21" hidden="1">#REF!</definedName>
    <definedName name="_MatInverse_In" localSheetId="22" hidden="1">#REF!</definedName>
    <definedName name="_MatInverse_In" localSheetId="23" hidden="1">#REF!</definedName>
    <definedName name="_MatInverse_In" localSheetId="24" hidden="1">#REF!</definedName>
    <definedName name="_MatInverse_In" localSheetId="25" hidden="1">#REF!</definedName>
    <definedName name="_MatInverse_In" localSheetId="26" hidden="1">#REF!</definedName>
    <definedName name="_MatInverse_In" localSheetId="27" hidden="1">#REF!</definedName>
    <definedName name="_MatInverse_In" localSheetId="28" hidden="1">#REF!</definedName>
    <definedName name="_MatInverse_In" localSheetId="29" hidden="1">#REF!</definedName>
    <definedName name="_MatInverse_In" localSheetId="12" hidden="1">#REF!</definedName>
    <definedName name="_MatInverse_In" localSheetId="13" hidden="1">#REF!</definedName>
    <definedName name="_MatInverse_In" localSheetId="14" hidden="1">#REF!</definedName>
    <definedName name="_MatInverse_In" localSheetId="18" hidden="1">#REF!</definedName>
    <definedName name="_MatInverse_In" localSheetId="19" hidden="1">#REF!</definedName>
    <definedName name="_MatInverse_In" hidden="1">#REF!</definedName>
    <definedName name="_MatInverse_Out" localSheetId="1" hidden="1">#REF!</definedName>
    <definedName name="_MatInverse_Out" localSheetId="3" hidden="1">#REF!</definedName>
    <definedName name="_MatInverse_Out" localSheetId="4" hidden="1">#REF!</definedName>
    <definedName name="_MatInverse_Out" localSheetId="5" hidden="1">#REF!</definedName>
    <definedName name="_MatInverse_Out" localSheetId="6" hidden="1">#REF!</definedName>
    <definedName name="_MatInverse_Out" localSheetId="7" hidden="1">#REF!</definedName>
    <definedName name="_MatInverse_Out" localSheetId="9" hidden="1">'Cuadro 1.9'!#REF!</definedName>
    <definedName name="_MatInverse_Out" localSheetId="36" hidden="1">#REF!</definedName>
    <definedName name="_MatInverse_Out" localSheetId="37" hidden="1">#REF!</definedName>
    <definedName name="_MatInverse_Out" localSheetId="11" hidden="1">'Gráfico 1.1'!#REF!</definedName>
    <definedName name="_MatInverse_Out" localSheetId="20" hidden="1">'Gráfico 1.10'!#REF!</definedName>
    <definedName name="_MatInverse_Out" localSheetId="21" hidden="1">#REF!</definedName>
    <definedName name="_MatInverse_Out" localSheetId="22" hidden="1">#REF!</definedName>
    <definedName name="_MatInverse_Out" localSheetId="23" hidden="1">#REF!</definedName>
    <definedName name="_MatInverse_Out" localSheetId="24" hidden="1">#REF!</definedName>
    <definedName name="_MatInverse_Out" localSheetId="25" hidden="1">#REF!</definedName>
    <definedName name="_MatInverse_Out" localSheetId="26" hidden="1">#REF!</definedName>
    <definedName name="_MatInverse_Out" localSheetId="27" hidden="1">#REF!</definedName>
    <definedName name="_MatInverse_Out" localSheetId="28" hidden="1">#REF!</definedName>
    <definedName name="_MatInverse_Out" localSheetId="12" hidden="1">#REF!</definedName>
    <definedName name="_MatInverse_Out" localSheetId="13" hidden="1">#REF!</definedName>
    <definedName name="_MatInverse_Out" localSheetId="14" hidden="1">#REF!</definedName>
    <definedName name="_MatInverse_Out" localSheetId="18" hidden="1">#REF!</definedName>
    <definedName name="_MatInverse_Out" localSheetId="19" hidden="1">#REF!</definedName>
    <definedName name="_MatInverse_Out" hidden="1">#REF!</definedName>
    <definedName name="_MET89" localSheetId="1">#REF!</definedName>
    <definedName name="_MET89" localSheetId="3">#REF!</definedName>
    <definedName name="_MET89" localSheetId="4">#REF!</definedName>
    <definedName name="_MET89" localSheetId="5">#REF!</definedName>
    <definedName name="_MET89" localSheetId="6">#REF!</definedName>
    <definedName name="_MET89" localSheetId="7">#REF!</definedName>
    <definedName name="_MET89" localSheetId="9">'Cuadro 1.9'!#REF!</definedName>
    <definedName name="_MET89" localSheetId="36">#REF!</definedName>
    <definedName name="_MET89" localSheetId="37">#REF!</definedName>
    <definedName name="_MET89" localSheetId="11">'Gráfico 1.1'!#REF!</definedName>
    <definedName name="_MET89" localSheetId="20">'Gráfico 1.10'!#REF!</definedName>
    <definedName name="_MET89" localSheetId="21">#REF!</definedName>
    <definedName name="_MET89" localSheetId="22">#REF!</definedName>
    <definedName name="_MET89" localSheetId="23">#REF!</definedName>
    <definedName name="_MET89" localSheetId="24">#REF!</definedName>
    <definedName name="_MET89" localSheetId="25">#REF!</definedName>
    <definedName name="_MET89" localSheetId="26">#REF!</definedName>
    <definedName name="_MET89" localSheetId="27">#REF!</definedName>
    <definedName name="_MET89" localSheetId="28">#REF!</definedName>
    <definedName name="_MET89" localSheetId="12">#REF!</definedName>
    <definedName name="_MET89" localSheetId="13">#REF!</definedName>
    <definedName name="_MET89" localSheetId="14">#REF!</definedName>
    <definedName name="_MET89" localSheetId="18">#REF!</definedName>
    <definedName name="_MET89" localSheetId="19">#REF!</definedName>
    <definedName name="_MET89">#REF!</definedName>
    <definedName name="_MET90" localSheetId="4">#REF!</definedName>
    <definedName name="_MET90" localSheetId="5">#REF!</definedName>
    <definedName name="_MET90" localSheetId="6">#REF!</definedName>
    <definedName name="_MET90" localSheetId="7">#REF!</definedName>
    <definedName name="_MET90" localSheetId="9">'Cuadro 1.9'!#REF!</definedName>
    <definedName name="_MET90" localSheetId="36">#REF!</definedName>
    <definedName name="_MET90" localSheetId="20">'Gráfico 1.10'!#REF!</definedName>
    <definedName name="_MET90" localSheetId="21">#REF!</definedName>
    <definedName name="_MET90" localSheetId="22">#REF!</definedName>
    <definedName name="_MET90" localSheetId="28">#REF!</definedName>
    <definedName name="_MET90" localSheetId="12">#REF!</definedName>
    <definedName name="_MET90" localSheetId="13">#REF!</definedName>
    <definedName name="_MET90">#REF!</definedName>
    <definedName name="_MET91" localSheetId="4">#REF!</definedName>
    <definedName name="_MET91" localSheetId="5">#REF!</definedName>
    <definedName name="_MET91" localSheetId="6">#REF!</definedName>
    <definedName name="_MET91" localSheetId="7">#REF!</definedName>
    <definedName name="_MET91" localSheetId="9">'Cuadro 1.9'!#REF!</definedName>
    <definedName name="_MET91" localSheetId="36">#REF!</definedName>
    <definedName name="_MET91" localSheetId="20">'Gráfico 1.10'!#REF!</definedName>
    <definedName name="_MET91" localSheetId="21">#REF!</definedName>
    <definedName name="_MET91" localSheetId="22">#REF!</definedName>
    <definedName name="_MET91" localSheetId="28">#REF!</definedName>
    <definedName name="_MET91" localSheetId="12">#REF!</definedName>
    <definedName name="_MET91" localSheetId="13">#REF!</definedName>
    <definedName name="_MET91">#REF!</definedName>
    <definedName name="_MET92" localSheetId="4">#REF!</definedName>
    <definedName name="_MET92" localSheetId="5">#REF!</definedName>
    <definedName name="_MET92" localSheetId="6">#REF!</definedName>
    <definedName name="_MET92" localSheetId="7">#REF!</definedName>
    <definedName name="_MET92" localSheetId="9">'Cuadro 1.9'!#REF!</definedName>
    <definedName name="_MET92" localSheetId="36">#REF!</definedName>
    <definedName name="_MET92" localSheetId="20">'Gráfico 1.10'!#REF!</definedName>
    <definedName name="_MET92" localSheetId="21">#REF!</definedName>
    <definedName name="_MET92" localSheetId="22">#REF!</definedName>
    <definedName name="_MET92" localSheetId="28">#REF!</definedName>
    <definedName name="_MET92" localSheetId="12">#REF!</definedName>
    <definedName name="_MET92" localSheetId="13">#REF!</definedName>
    <definedName name="_MET92">#REF!</definedName>
    <definedName name="_MET93" localSheetId="4">#REF!</definedName>
    <definedName name="_MET93" localSheetId="5">#REF!</definedName>
    <definedName name="_MET93" localSheetId="6">#REF!</definedName>
    <definedName name="_MET93" localSheetId="7">#REF!</definedName>
    <definedName name="_MET93" localSheetId="9">'Cuadro 1.9'!#REF!</definedName>
    <definedName name="_MET93" localSheetId="36">#REF!</definedName>
    <definedName name="_MET93" localSheetId="20">'Gráfico 1.10'!#REF!</definedName>
    <definedName name="_MET93" localSheetId="21">#REF!</definedName>
    <definedName name="_MET93" localSheetId="22">#REF!</definedName>
    <definedName name="_MET93" localSheetId="28">#REF!</definedName>
    <definedName name="_MET93" localSheetId="12">#REF!</definedName>
    <definedName name="_MET93" localSheetId="13">#REF!</definedName>
    <definedName name="_MET93">#REF!</definedName>
    <definedName name="_MET94" localSheetId="4">#REF!</definedName>
    <definedName name="_MET94" localSheetId="5">#REF!</definedName>
    <definedName name="_MET94" localSheetId="6">#REF!</definedName>
    <definedName name="_MET94" localSheetId="7">#REF!</definedName>
    <definedName name="_MET94" localSheetId="9">'Cuadro 1.9'!#REF!</definedName>
    <definedName name="_MET94" localSheetId="36">#REF!</definedName>
    <definedName name="_MET94" localSheetId="20">'Gráfico 1.10'!#REF!</definedName>
    <definedName name="_MET94" localSheetId="21">#REF!</definedName>
    <definedName name="_MET94" localSheetId="22">#REF!</definedName>
    <definedName name="_MET94" localSheetId="28">#REF!</definedName>
    <definedName name="_MET94" localSheetId="12">#REF!</definedName>
    <definedName name="_MET94" localSheetId="13">#REF!</definedName>
    <definedName name="_MET94">#REF!</definedName>
    <definedName name="_Order1" hidden="1">255</definedName>
    <definedName name="_Order2" hidden="1">255</definedName>
    <definedName name="_PAG1">#N/A</definedName>
    <definedName name="_pib1" localSheetId="4">#REF!</definedName>
    <definedName name="_pib1" localSheetId="5">#REF!</definedName>
    <definedName name="_pib1" localSheetId="6">#REF!</definedName>
    <definedName name="_pib1" localSheetId="7">#REF!</definedName>
    <definedName name="_pib1" localSheetId="36">#REF!</definedName>
    <definedName name="_pib1" localSheetId="20">#REF!</definedName>
    <definedName name="_pib1" localSheetId="21">#REF!</definedName>
    <definedName name="_pib1" localSheetId="22">#REF!</definedName>
    <definedName name="_pib1" localSheetId="28">#REF!</definedName>
    <definedName name="_pib1" localSheetId="12">#REF!</definedName>
    <definedName name="_pib1" localSheetId="13">#REF!</definedName>
    <definedName name="_pib1">#REF!</definedName>
    <definedName name="_R" localSheetId="1" hidden="1">{#N/A,#N/A,FALSE,"ACUM-REAL"}</definedName>
    <definedName name="_R" localSheetId="10" hidden="1">{#N/A,#N/A,FALSE,"ACUM-REAL"}</definedName>
    <definedName name="_R" localSheetId="2" hidden="1">{#N/A,#N/A,FALSE,"ACUM-REAL"}</definedName>
    <definedName name="_R" localSheetId="3" hidden="1">{#N/A,#N/A,FALSE,"ACUM-REAL"}</definedName>
    <definedName name="_R" localSheetId="4" hidden="1">{#N/A,#N/A,FALSE,"ACUM-REAL"}</definedName>
    <definedName name="_R" localSheetId="5" hidden="1">{#N/A,#N/A,FALSE,"ACUM-REAL"}</definedName>
    <definedName name="_R" localSheetId="6" hidden="1">{#N/A,#N/A,FALSE,"ACUM-REAL"}</definedName>
    <definedName name="_R" localSheetId="7" hidden="1">{#N/A,#N/A,FALSE,"ACUM-REAL"}</definedName>
    <definedName name="_R" localSheetId="8" hidden="1">{#N/A,#N/A,FALSE,"ACUM-REAL"}</definedName>
    <definedName name="_R" localSheetId="9" hidden="1">{#N/A,#N/A,FALSE,"ACUM-REAL"}</definedName>
    <definedName name="_R" localSheetId="36" hidden="1">{#N/A,#N/A,FALSE,"ACUM-REAL"}</definedName>
    <definedName name="_R" localSheetId="37" hidden="1">{#N/A,#N/A,FALSE,"ACUM-REAL"}</definedName>
    <definedName name="_R" localSheetId="11" hidden="1">{#N/A,#N/A,FALSE,"ACUM-REAL"}</definedName>
    <definedName name="_R" localSheetId="20" hidden="1">{#N/A,#N/A,FALSE,"ACUM-REAL"}</definedName>
    <definedName name="_R" localSheetId="21" hidden="1">{#N/A,#N/A,FALSE,"ACUM-REAL"}</definedName>
    <definedName name="_R" localSheetId="22" hidden="1">{#N/A,#N/A,FALSE,"ACUM-REAL"}</definedName>
    <definedName name="_R" localSheetId="23" hidden="1">{#N/A,#N/A,FALSE,"ACUM-REAL"}</definedName>
    <definedName name="_R" localSheetId="24" hidden="1">{#N/A,#N/A,FALSE,"ACUM-REAL"}</definedName>
    <definedName name="_R" localSheetId="25" hidden="1">{#N/A,#N/A,FALSE,"ACUM-REAL"}</definedName>
    <definedName name="_R" localSheetId="26" hidden="1">{#N/A,#N/A,FALSE,"ACUM-REAL"}</definedName>
    <definedName name="_R" localSheetId="27" hidden="1">{#N/A,#N/A,FALSE,"ACUM-REAL"}</definedName>
    <definedName name="_R" localSheetId="28" hidden="1">{#N/A,#N/A,FALSE,"ACUM-REAL"}</definedName>
    <definedName name="_R" localSheetId="29" hidden="1">{#N/A,#N/A,FALSE,"ACUM-REAL"}</definedName>
    <definedName name="_R" localSheetId="12" hidden="1">{#N/A,#N/A,FALSE,"ACUM-REAL"}</definedName>
    <definedName name="_R" localSheetId="31" hidden="1">{#N/A,#N/A,FALSE,"ACUM-REAL"}</definedName>
    <definedName name="_R" localSheetId="33" hidden="1">{#N/A,#N/A,FALSE,"ACUM-REAL"}</definedName>
    <definedName name="_R" localSheetId="34" hidden="1">{#N/A,#N/A,FALSE,"ACUM-REAL"}</definedName>
    <definedName name="_R" localSheetId="35" hidden="1">{#N/A,#N/A,FALSE,"ACUM-REAL"}</definedName>
    <definedName name="_R" localSheetId="13" hidden="1">{#N/A,#N/A,FALSE,"ACUM-REAL"}</definedName>
    <definedName name="_R" localSheetId="14" hidden="1">{#N/A,#N/A,FALSE,"ACUM-REAL"}</definedName>
    <definedName name="_R" localSheetId="15" hidden="1">{#N/A,#N/A,FALSE,"ACUM-REAL"}</definedName>
    <definedName name="_R" localSheetId="16" hidden="1">{#N/A,#N/A,FALSE,"ACUM-REAL"}</definedName>
    <definedName name="_R" localSheetId="17" hidden="1">{#N/A,#N/A,FALSE,"ACUM-REAL"}</definedName>
    <definedName name="_R" localSheetId="18" hidden="1">{#N/A,#N/A,FALSE,"ACUM-REAL"}</definedName>
    <definedName name="_R" localSheetId="19" hidden="1">{#N/A,#N/A,FALSE,"ACUM-REAL"}</definedName>
    <definedName name="_R" localSheetId="114" hidden="1">{"INGRESOS DOLARES",#N/A,FALSE,"informes"}</definedName>
    <definedName name="_R" localSheetId="115" hidden="1">{"INGRESOS DOLARES",#N/A,FALSE,"informes"}</definedName>
    <definedName name="_R" localSheetId="116" hidden="1">{"INGRESOS DOLARES",#N/A,FALSE,"informes"}</definedName>
    <definedName name="_R" hidden="1">{"INGRESOS DOLARES",#N/A,FALSE,"informes"}</definedName>
    <definedName name="_Sort" hidden="1">#REF!</definedName>
    <definedName name="_Table1_Out" hidden="1">#REF!</definedName>
    <definedName name="_Table2_In2" hidden="1">#REF!</definedName>
    <definedName name="_Table2_Out" hidden="1">#REF!</definedName>
    <definedName name="_TC91">#REF!</definedName>
    <definedName name="_var1">#REF!</definedName>
    <definedName name="A" localSheetId="1">#REF!</definedName>
    <definedName name="A" localSheetId="10">#REF!</definedName>
    <definedName name="A" localSheetId="2">#REF!</definedName>
    <definedName name="A" localSheetId="8">#REF!</definedName>
    <definedName name="A" localSheetId="9">#REF!</definedName>
    <definedName name="A" localSheetId="37">#REF!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14">#REF!</definedName>
    <definedName name="A" localSheetId="15">#REF!</definedName>
    <definedName name="A" localSheetId="16">#REF!</definedName>
    <definedName name="A" localSheetId="17">#REF!</definedName>
    <definedName name="A" localSheetId="18">#REF!</definedName>
    <definedName name="A">#REF!</definedName>
    <definedName name="A_IMPRESIÓN_IM" localSheetId="1">#REF!</definedName>
    <definedName name="A_IMPRESIÓN_IM" localSheetId="10">#REF!</definedName>
    <definedName name="A_IMPRESIÓN_IM" localSheetId="2">#REF!</definedName>
    <definedName name="A_IMPRESIÓN_IM" localSheetId="3">#REF!</definedName>
    <definedName name="A_IMPRESIÓN_IM" localSheetId="4">#REF!</definedName>
    <definedName name="A_IMPRESIÓN_IM" localSheetId="5">#REF!</definedName>
    <definedName name="A_IMPRESIÓN_IM" localSheetId="6">#REF!</definedName>
    <definedName name="A_IMPRESIÓN_IM" localSheetId="7">#REF!</definedName>
    <definedName name="A_IMPRESIÓN_IM" localSheetId="8">#REF!</definedName>
    <definedName name="A_IMPRESIÓN_IM" localSheetId="9">'Cuadro 1.9'!#REF!</definedName>
    <definedName name="A_IMPRESIÓN_IM" localSheetId="36">#REF!</definedName>
    <definedName name="A_IMPRESIÓN_IM" localSheetId="37">#REF!</definedName>
    <definedName name="A_IMPRESIÓN_IM" localSheetId="11">'Gráfico 1.1'!#REF!</definedName>
    <definedName name="A_IMPRESIÓN_IM" localSheetId="20">'Gráfico 1.10'!#REF!</definedName>
    <definedName name="A_IMPRESIÓN_IM" localSheetId="21">#REF!</definedName>
    <definedName name="A_IMPRESIÓN_IM" localSheetId="22">#REF!</definedName>
    <definedName name="A_IMPRESIÓN_IM" localSheetId="23">#REF!</definedName>
    <definedName name="A_IMPRESIÓN_IM" localSheetId="24">#REF!</definedName>
    <definedName name="A_IMPRESIÓN_IM" localSheetId="25">#REF!</definedName>
    <definedName name="A_IMPRESIÓN_IM" localSheetId="26">#REF!</definedName>
    <definedName name="A_IMPRESIÓN_IM" localSheetId="27">#REF!</definedName>
    <definedName name="A_IMPRESIÓN_IM" localSheetId="28">#REF!</definedName>
    <definedName name="A_IMPRESIÓN_IM" localSheetId="29">#REF!</definedName>
    <definedName name="A_IMPRESIÓN_IM" localSheetId="12">#REF!</definedName>
    <definedName name="A_IMPRESIÓN_IM" localSheetId="13">#REF!</definedName>
    <definedName name="A_IMPRESIÓN_IM" localSheetId="14">#REF!</definedName>
    <definedName name="A_IMPRESIÓN_IM" localSheetId="18">#REF!</definedName>
    <definedName name="A_IMPRESIÓN_IM" localSheetId="19">#REF!</definedName>
    <definedName name="A_IMPRESIÓN_IM">#REF!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9">'Cuadro 1.9'!#REF!</definedName>
    <definedName name="AA" localSheetId="36">#REF!</definedName>
    <definedName name="AA" localSheetId="37">#REF!</definedName>
    <definedName name="AA" localSheetId="11">'Gráfico 1.1'!#REF!</definedName>
    <definedName name="AA" localSheetId="20">'Gráfico 1.10'!#REF!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12">#REF!</definedName>
    <definedName name="AA" localSheetId="13">#REF!</definedName>
    <definedName name="AA" localSheetId="14">#REF!</definedName>
    <definedName name="AA" localSheetId="18">#REF!</definedName>
    <definedName name="AA" localSheetId="19">#REF!</definedName>
    <definedName name="AA">#REF!</definedName>
    <definedName name="aaaaaa" localSheetId="9">'Cuadro 1.9'!#REF!</definedName>
    <definedName name="aaaaaa">#REF!</definedName>
    <definedName name="Abr">#REF!</definedName>
    <definedName name="ABRIL">#REF!</definedName>
    <definedName name="Actpecuaria"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 hidden="1">{"empresa",#N/A,FALSE,"xEMPRESA"}</definedName>
    <definedName name="ad" localSheetId="10" hidden="1">{"empresa",#N/A,FALSE,"xEMPRESA"}</definedName>
    <definedName name="ad" localSheetId="2" hidden="1">{"empresa",#N/A,FALSE,"xEMPRESA"}</definedName>
    <definedName name="ad" localSheetId="3" hidden="1">{"empresa",#N/A,FALSE,"xEMPRESA"}</definedName>
    <definedName name="ad" localSheetId="4" hidden="1">{"empresa",#N/A,FALSE,"xEMPRESA"}</definedName>
    <definedName name="ad" localSheetId="5" hidden="1">{"empresa",#N/A,FALSE,"xEMPRESA"}</definedName>
    <definedName name="ad" localSheetId="6" hidden="1">{"empresa",#N/A,FALSE,"xEMPRESA"}</definedName>
    <definedName name="ad" localSheetId="7" hidden="1">{"empresa",#N/A,FALSE,"xEMPRESA"}</definedName>
    <definedName name="ad" localSheetId="8" hidden="1">{"empresa",#N/A,FALSE,"xEMPRESA"}</definedName>
    <definedName name="ad" localSheetId="9" hidden="1">{"empresa",#N/A,FALSE,"xEMPRESA"}</definedName>
    <definedName name="ad" localSheetId="36" hidden="1">{"empresa",#N/A,FALSE,"xEMPRESA"}</definedName>
    <definedName name="ad" localSheetId="37" hidden="1">{"empresa",#N/A,FALSE,"xEMPRESA"}</definedName>
    <definedName name="ad" localSheetId="11" hidden="1">{"empresa",#N/A,FALSE,"xEMPRESA"}</definedName>
    <definedName name="ad" localSheetId="20" hidden="1">{"empresa",#N/A,FALSE,"xEMPRESA"}</definedName>
    <definedName name="ad" localSheetId="21" hidden="1">{"empresa",#N/A,FALSE,"xEMPRESA"}</definedName>
    <definedName name="ad" localSheetId="22" hidden="1">{"empresa",#N/A,FALSE,"xEMPRESA"}</definedName>
    <definedName name="ad" localSheetId="23" hidden="1">{"empresa",#N/A,FALSE,"xEMPRESA"}</definedName>
    <definedName name="ad" localSheetId="24" hidden="1">{"empresa",#N/A,FALSE,"xEMPRESA"}</definedName>
    <definedName name="ad" localSheetId="25" hidden="1">{"empresa",#N/A,FALSE,"xEMPRESA"}</definedName>
    <definedName name="ad" localSheetId="26" hidden="1">{"empresa",#N/A,FALSE,"xEMPRESA"}</definedName>
    <definedName name="ad" localSheetId="27" hidden="1">{"empresa",#N/A,FALSE,"xEMPRESA"}</definedName>
    <definedName name="ad" localSheetId="28" hidden="1">{"empresa",#N/A,FALSE,"xEMPRESA"}</definedName>
    <definedName name="ad" localSheetId="29" hidden="1">{"empresa",#N/A,FALSE,"xEMPRESA"}</definedName>
    <definedName name="ad" localSheetId="12" hidden="1">{"empresa",#N/A,FALSE,"xEMPRESA"}</definedName>
    <definedName name="ad" localSheetId="31" hidden="1">{"empresa",#N/A,FALSE,"xEMPRESA"}</definedName>
    <definedName name="ad" localSheetId="33" hidden="1">{"empresa",#N/A,FALSE,"xEMPRESA"}</definedName>
    <definedName name="ad" localSheetId="34" hidden="1">{"empresa",#N/A,FALSE,"xEMPRESA"}</definedName>
    <definedName name="ad" localSheetId="35" hidden="1">{"empresa",#N/A,FALSE,"xEMPRESA"}</definedName>
    <definedName name="ad" localSheetId="13" hidden="1">{"empresa",#N/A,FALSE,"xEMPRESA"}</definedName>
    <definedName name="ad" localSheetId="14" hidden="1">{"empresa",#N/A,FALSE,"xEMPRESA"}</definedName>
    <definedName name="ad" localSheetId="15" hidden="1">{"empresa",#N/A,FALSE,"xEMPRESA"}</definedName>
    <definedName name="ad" localSheetId="16" hidden="1">{"empresa",#N/A,FALSE,"xEMPRESA"}</definedName>
    <definedName name="ad" localSheetId="17" hidden="1">{"empresa",#N/A,FALSE,"xEMPRESA"}</definedName>
    <definedName name="ad" localSheetId="18" hidden="1">{"empresa",#N/A,FALSE,"xEMPRESA"}</definedName>
    <definedName name="ad" localSheetId="19" hidden="1">{"empresa",#N/A,FALSE,"xEMPRESA"}</definedName>
    <definedName name="ad" hidden="1">{"empresa",#N/A,FALSE,"xEMPRESA"}</definedName>
    <definedName name="Adic">#REF!</definedName>
    <definedName name="Ago">#REF!</definedName>
    <definedName name="AGOSTO">#REF!</definedName>
    <definedName name="agrem" localSheetId="1" hidden="1">{"trimestre",#N/A,FALSE,"TRIMESTRE";"empresa",#N/A,FALSE,"xEMPRESA";"eaab",#N/A,FALSE,"EAAB";"epma",#N/A,FALSE,"EPMA";"emca",#N/A,FALSE,"EMCA"}</definedName>
    <definedName name="agrem" localSheetId="10" hidden="1">{"trimestre",#N/A,FALSE,"TRIMESTRE";"empresa",#N/A,FALSE,"xEMPRESA";"eaab",#N/A,FALSE,"EAAB";"epma",#N/A,FALSE,"EPMA";"emca",#N/A,FALSE,"EMCA"}</definedName>
    <definedName name="agrem" localSheetId="2" hidden="1">{"trimestre",#N/A,FALSE,"TRIMESTRE";"empresa",#N/A,FALSE,"xEMPRESA";"eaab",#N/A,FALSE,"EAAB";"epma",#N/A,FALSE,"EPMA";"emca",#N/A,FALSE,"EMCA"}</definedName>
    <definedName name="agrem" localSheetId="3" hidden="1">{"trimestre",#N/A,FALSE,"TRIMESTRE";"empresa",#N/A,FALSE,"xEMPRESA";"eaab",#N/A,FALSE,"EAAB";"epma",#N/A,FALSE,"EPMA";"emca",#N/A,FALSE,"EMCA"}</definedName>
    <definedName name="agrem" localSheetId="4" hidden="1">{"trimestre",#N/A,FALSE,"TRIMESTRE";"empresa",#N/A,FALSE,"xEMPRESA";"eaab",#N/A,FALSE,"EAAB";"epma",#N/A,FALSE,"EPMA";"emca",#N/A,FALSE,"EMCA"}</definedName>
    <definedName name="agrem" localSheetId="5" hidden="1">{"trimestre",#N/A,FALSE,"TRIMESTRE";"empresa",#N/A,FALSE,"xEMPRESA";"eaab",#N/A,FALSE,"EAAB";"epma",#N/A,FALSE,"EPMA";"emca",#N/A,FALSE,"EMCA"}</definedName>
    <definedName name="agrem" localSheetId="6" hidden="1">{"trimestre",#N/A,FALSE,"TRIMESTRE";"empresa",#N/A,FALSE,"xEMPRESA";"eaab",#N/A,FALSE,"EAAB";"epma",#N/A,FALSE,"EPMA";"emca",#N/A,FALSE,"EMCA"}</definedName>
    <definedName name="agrem" localSheetId="7" hidden="1">{"trimestre",#N/A,FALSE,"TRIMESTRE";"empresa",#N/A,FALSE,"xEMPRESA";"eaab",#N/A,FALSE,"EAAB";"epma",#N/A,FALSE,"EPMA";"emca",#N/A,FALSE,"EMCA"}</definedName>
    <definedName name="agrem" localSheetId="8" hidden="1">{"trimestre",#N/A,FALSE,"TRIMESTRE";"empresa",#N/A,FALSE,"xEMPRESA";"eaab",#N/A,FALSE,"EAAB";"epma",#N/A,FALSE,"EPMA";"emca",#N/A,FALSE,"EMCA"}</definedName>
    <definedName name="agrem" localSheetId="9" hidden="1">{"trimestre",#N/A,FALSE,"TRIMESTRE";"empresa",#N/A,FALSE,"xEMPRESA";"eaab",#N/A,FALSE,"EAAB";"epma",#N/A,FALSE,"EPMA";"emca",#N/A,FALSE,"EMCA"}</definedName>
    <definedName name="agrem" localSheetId="36" hidden="1">{"trimestre",#N/A,FALSE,"TRIMESTRE";"empresa",#N/A,FALSE,"xEMPRESA";"eaab",#N/A,FALSE,"EAAB";"epma",#N/A,FALSE,"EPMA";"emca",#N/A,FALSE,"EMCA"}</definedName>
    <definedName name="agrem" localSheetId="37" hidden="1">{"trimestre",#N/A,FALSE,"TRIMESTRE";"empresa",#N/A,FALSE,"xEMPRESA";"eaab",#N/A,FALSE,"EAAB";"epma",#N/A,FALSE,"EPMA";"emca",#N/A,FALSE,"EMCA"}</definedName>
    <definedName name="agrem" localSheetId="11" hidden="1">{"trimestre",#N/A,FALSE,"TRIMESTRE";"empresa",#N/A,FALSE,"xEMPRESA";"eaab",#N/A,FALSE,"EAAB";"epma",#N/A,FALSE,"EPMA";"emca",#N/A,FALSE,"EMCA"}</definedName>
    <definedName name="agrem" localSheetId="20" hidden="1">{"trimestre",#N/A,FALSE,"TRIMESTRE";"empresa",#N/A,FALSE,"xEMPRESA";"eaab",#N/A,FALSE,"EAAB";"epma",#N/A,FALSE,"EPMA";"emca",#N/A,FALSE,"EMCA"}</definedName>
    <definedName name="agrem" localSheetId="21" hidden="1">{"trimestre",#N/A,FALSE,"TRIMESTRE";"empresa",#N/A,FALSE,"xEMPRESA";"eaab",#N/A,FALSE,"EAAB";"epma",#N/A,FALSE,"EPMA";"emca",#N/A,FALSE,"EMCA"}</definedName>
    <definedName name="agrem" localSheetId="22" hidden="1">{"trimestre",#N/A,FALSE,"TRIMESTRE";"empresa",#N/A,FALSE,"xEMPRESA";"eaab",#N/A,FALSE,"EAAB";"epma",#N/A,FALSE,"EPMA";"emca",#N/A,FALSE,"EMCA"}</definedName>
    <definedName name="agrem" localSheetId="23" hidden="1">{"trimestre",#N/A,FALSE,"TRIMESTRE";"empresa",#N/A,FALSE,"xEMPRESA";"eaab",#N/A,FALSE,"EAAB";"epma",#N/A,FALSE,"EPMA";"emca",#N/A,FALSE,"EMCA"}</definedName>
    <definedName name="agrem" localSheetId="24" hidden="1">{"trimestre",#N/A,FALSE,"TRIMESTRE";"empresa",#N/A,FALSE,"xEMPRESA";"eaab",#N/A,FALSE,"EAAB";"epma",#N/A,FALSE,"EPMA";"emca",#N/A,FALSE,"EMCA"}</definedName>
    <definedName name="agrem" localSheetId="25" hidden="1">{"trimestre",#N/A,FALSE,"TRIMESTRE";"empresa",#N/A,FALSE,"xEMPRESA";"eaab",#N/A,FALSE,"EAAB";"epma",#N/A,FALSE,"EPMA";"emca",#N/A,FALSE,"EMCA"}</definedName>
    <definedName name="agrem" localSheetId="26" hidden="1">{"trimestre",#N/A,FALSE,"TRIMESTRE";"empresa",#N/A,FALSE,"xEMPRESA";"eaab",#N/A,FALSE,"EAAB";"epma",#N/A,FALSE,"EPMA";"emca",#N/A,FALSE,"EMCA"}</definedName>
    <definedName name="agrem" localSheetId="27" hidden="1">{"trimestre",#N/A,FALSE,"TRIMESTRE";"empresa",#N/A,FALSE,"xEMPRESA";"eaab",#N/A,FALSE,"EAAB";"epma",#N/A,FALSE,"EPMA";"emca",#N/A,FALSE,"EMCA"}</definedName>
    <definedName name="agrem" localSheetId="28" hidden="1">{"trimestre",#N/A,FALSE,"TRIMESTRE";"empresa",#N/A,FALSE,"xEMPRESA";"eaab",#N/A,FALSE,"EAAB";"epma",#N/A,FALSE,"EPMA";"emca",#N/A,FALSE,"EMCA"}</definedName>
    <definedName name="agrem" localSheetId="29" hidden="1">{"trimestre",#N/A,FALSE,"TRIMESTRE";"empresa",#N/A,FALSE,"xEMPRESA";"eaab",#N/A,FALSE,"EAAB";"epma",#N/A,FALSE,"EPMA";"emca",#N/A,FALSE,"EMCA"}</definedName>
    <definedName name="agrem" localSheetId="12" hidden="1">{"trimestre",#N/A,FALSE,"TRIMESTRE";"empresa",#N/A,FALSE,"xEMPRESA";"eaab",#N/A,FALSE,"EAAB";"epma",#N/A,FALSE,"EPMA";"emca",#N/A,FALSE,"EMCA"}</definedName>
    <definedName name="agrem" localSheetId="31" hidden="1">{"trimestre",#N/A,FALSE,"TRIMESTRE";"empresa",#N/A,FALSE,"xEMPRESA";"eaab",#N/A,FALSE,"EAAB";"epma",#N/A,FALSE,"EPMA";"emca",#N/A,FALSE,"EMCA"}</definedName>
    <definedName name="agrem" localSheetId="33" hidden="1">{"trimestre",#N/A,FALSE,"TRIMESTRE";"empresa",#N/A,FALSE,"xEMPRESA";"eaab",#N/A,FALSE,"EAAB";"epma",#N/A,FALSE,"EPMA";"emca",#N/A,FALSE,"EMCA"}</definedName>
    <definedName name="agrem" localSheetId="34" hidden="1">{"trimestre",#N/A,FALSE,"TRIMESTRE";"empresa",#N/A,FALSE,"xEMPRESA";"eaab",#N/A,FALSE,"EAAB";"epma",#N/A,FALSE,"EPMA";"emca",#N/A,FALSE,"EMCA"}</definedName>
    <definedName name="agrem" localSheetId="35" hidden="1">{"trimestre",#N/A,FALSE,"TRIMESTRE";"empresa",#N/A,FALSE,"xEMPRESA";"eaab",#N/A,FALSE,"EAAB";"epma",#N/A,FALSE,"EPMA";"emca",#N/A,FALSE,"EMCA"}</definedName>
    <definedName name="agrem" localSheetId="13" hidden="1">{"trimestre",#N/A,FALSE,"TRIMESTRE";"empresa",#N/A,FALSE,"xEMPRESA";"eaab",#N/A,FALSE,"EAAB";"epma",#N/A,FALSE,"EPMA";"emca",#N/A,FALSE,"EMCA"}</definedName>
    <definedName name="agrem" localSheetId="14" hidden="1">{"trimestre",#N/A,FALSE,"TRIMESTRE";"empresa",#N/A,FALSE,"xEMPRESA";"eaab",#N/A,FALSE,"EAAB";"epma",#N/A,FALSE,"EPMA";"emca",#N/A,FALSE,"EMCA"}</definedName>
    <definedName name="agrem" localSheetId="15" hidden="1">{"trimestre",#N/A,FALSE,"TRIMESTRE";"empresa",#N/A,FALSE,"xEMPRESA";"eaab",#N/A,FALSE,"EAAB";"epma",#N/A,FALSE,"EPMA";"emca",#N/A,FALSE,"EMCA"}</definedName>
    <definedName name="agrem" localSheetId="16" hidden="1">{"trimestre",#N/A,FALSE,"TRIMESTRE";"empresa",#N/A,FALSE,"xEMPRESA";"eaab",#N/A,FALSE,"EAAB";"epma",#N/A,FALSE,"EPMA";"emca",#N/A,FALSE,"EMCA"}</definedName>
    <definedName name="agrem" localSheetId="17" hidden="1">{"trimestre",#N/A,FALSE,"TRIMESTRE";"empresa",#N/A,FALSE,"xEMPRESA";"eaab",#N/A,FALSE,"EAAB";"epma",#N/A,FALSE,"EPMA";"emca",#N/A,FALSE,"EMCA"}</definedName>
    <definedName name="agrem" localSheetId="18" hidden="1">{"trimestre",#N/A,FALSE,"TRIMESTRE";"empresa",#N/A,FALSE,"xEMPRESA";"eaab",#N/A,FALSE,"EAAB";"epma",#N/A,FALSE,"EPMA";"emca",#N/A,FALSE,"EMCA"}</definedName>
    <definedName name="agrem" localSheetId="19" hidden="1">{"trimestre",#N/A,FALSE,"TRIMESTRE";"empresa",#N/A,FALSE,"xEMPRESA";"eaab",#N/A,FALSE,"EAAB";"epma",#N/A,FALSE,"EPMA";"emca",#N/A,FALSE,"EMCA"}</definedName>
    <definedName name="agrem" hidden="1">{"trimestre",#N/A,FALSE,"TRIMESTRE";"empresa",#N/A,FALSE,"xEMPRESA";"eaab",#N/A,FALSE,"EAAB";"epma",#N/A,FALSE,"EPMA";"emca",#N/A,FALSE,"EMCA"}</definedName>
    <definedName name="aj">#REF!</definedName>
    <definedName name="aprnac" localSheetId="8">#REF!</definedName>
    <definedName name="aprnac" localSheetId="9">#REF!</definedName>
    <definedName name="aprnac" localSheetId="15">#REF!</definedName>
    <definedName name="aprnac" localSheetId="16">#REF!</definedName>
    <definedName name="aprnac" localSheetId="17">#REF!</definedName>
    <definedName name="aprnac">#REF!</definedName>
    <definedName name="aprprp" localSheetId="8">#REF!</definedName>
    <definedName name="aprprp" localSheetId="9">#REF!</definedName>
    <definedName name="aprprp" localSheetId="15">#REF!</definedName>
    <definedName name="aprprp" localSheetId="16">#REF!</definedName>
    <definedName name="aprprp" localSheetId="17">#REF!</definedName>
    <definedName name="aprprp">#REF!</definedName>
    <definedName name="arp" localSheetId="1">#REF!</definedName>
    <definedName name="arp" localSheetId="3">#REF!</definedName>
    <definedName name="arp" localSheetId="4">#REF!</definedName>
    <definedName name="arp" localSheetId="5">#REF!</definedName>
    <definedName name="arp" localSheetId="6">#REF!</definedName>
    <definedName name="arp" localSheetId="7">#REF!</definedName>
    <definedName name="arp" localSheetId="9">'Cuadro 1.9'!#REF!</definedName>
    <definedName name="arp" localSheetId="36">#REF!</definedName>
    <definedName name="arp" localSheetId="37">#REF!</definedName>
    <definedName name="arp" localSheetId="11">'Gráfico 1.1'!#REF!</definedName>
    <definedName name="arp" localSheetId="20">'Gráfico 1.10'!#REF!</definedName>
    <definedName name="arp" localSheetId="21">#REF!</definedName>
    <definedName name="arp" localSheetId="22">#REF!</definedName>
    <definedName name="arp" localSheetId="23">#REF!</definedName>
    <definedName name="arp" localSheetId="24">#REF!</definedName>
    <definedName name="arp" localSheetId="25">#REF!</definedName>
    <definedName name="arp" localSheetId="26">#REF!</definedName>
    <definedName name="arp" localSheetId="27">#REF!</definedName>
    <definedName name="arp" localSheetId="28">#REF!</definedName>
    <definedName name="arp" localSheetId="12">#REF!</definedName>
    <definedName name="arp" localSheetId="13">#REF!</definedName>
    <definedName name="arp" localSheetId="14">#REF!</definedName>
    <definedName name="arp" localSheetId="18">#REF!</definedName>
    <definedName name="arp" localSheetId="19">#REF!</definedName>
    <definedName name="arp">#REF!</definedName>
    <definedName name="as" localSheetId="1" hidden="1">{"trimestre",#N/A,FALSE,"TRIMESTRE";"empresa",#N/A,FALSE,"xEMPRESA";"eaab",#N/A,FALSE,"EAAB";"epma",#N/A,FALSE,"EPMA";"emca",#N/A,FALSE,"EMCA"}</definedName>
    <definedName name="as" localSheetId="10" hidden="1">{"trimestre",#N/A,FALSE,"TRIMESTRE";"empresa",#N/A,FALSE,"xEMPRESA";"eaab",#N/A,FALSE,"EAAB";"epma",#N/A,FALSE,"EPMA";"emca",#N/A,FALSE,"EMCA"}</definedName>
    <definedName name="as" localSheetId="2" hidden="1">{"trimestre",#N/A,FALSE,"TRIMESTRE";"empresa",#N/A,FALSE,"xEMPRESA";"eaab",#N/A,FALSE,"EAAB";"epma",#N/A,FALSE,"EPMA";"emca",#N/A,FALSE,"EMCA"}</definedName>
    <definedName name="as" localSheetId="3" hidden="1">{"trimestre",#N/A,FALSE,"TRIMESTRE";"empresa",#N/A,FALSE,"xEMPRESA";"eaab",#N/A,FALSE,"EAAB";"epma",#N/A,FALSE,"EPMA";"emca",#N/A,FALSE,"EMCA"}</definedName>
    <definedName name="as" localSheetId="4" hidden="1">{"trimestre",#N/A,FALSE,"TRIMESTRE";"empresa",#N/A,FALSE,"xEMPRESA";"eaab",#N/A,FALSE,"EAAB";"epma",#N/A,FALSE,"EPMA";"emca",#N/A,FALSE,"EMCA"}</definedName>
    <definedName name="as" localSheetId="5" hidden="1">{"trimestre",#N/A,FALSE,"TRIMESTRE";"empresa",#N/A,FALSE,"xEMPRESA";"eaab",#N/A,FALSE,"EAAB";"epma",#N/A,FALSE,"EPMA";"emca",#N/A,FALSE,"EMCA"}</definedName>
    <definedName name="as" localSheetId="6" hidden="1">{"trimestre",#N/A,FALSE,"TRIMESTRE";"empresa",#N/A,FALSE,"xEMPRESA";"eaab",#N/A,FALSE,"EAAB";"epma",#N/A,FALSE,"EPMA";"emca",#N/A,FALSE,"EMCA"}</definedName>
    <definedName name="as" localSheetId="7" hidden="1">{"trimestre",#N/A,FALSE,"TRIMESTRE";"empresa",#N/A,FALSE,"xEMPRESA";"eaab",#N/A,FALSE,"EAAB";"epma",#N/A,FALSE,"EPMA";"emca",#N/A,FALSE,"EMCA"}</definedName>
    <definedName name="as" localSheetId="8" hidden="1">{"trimestre",#N/A,FALSE,"TRIMESTRE";"empresa",#N/A,FALSE,"xEMPRESA";"eaab",#N/A,FALSE,"EAAB";"epma",#N/A,FALSE,"EPMA";"emca",#N/A,FALSE,"EMCA"}</definedName>
    <definedName name="as" localSheetId="9" hidden="1">{"trimestre",#N/A,FALSE,"TRIMESTRE";"empresa",#N/A,FALSE,"xEMPRESA";"eaab",#N/A,FALSE,"EAAB";"epma",#N/A,FALSE,"EPMA";"emca",#N/A,FALSE,"EMCA"}</definedName>
    <definedName name="as" localSheetId="36" hidden="1">{"trimestre",#N/A,FALSE,"TRIMESTRE";"empresa",#N/A,FALSE,"xEMPRESA";"eaab",#N/A,FALSE,"EAAB";"epma",#N/A,FALSE,"EPMA";"emca",#N/A,FALSE,"EMCA"}</definedName>
    <definedName name="as" localSheetId="37" hidden="1">{"trimestre",#N/A,FALSE,"TRIMESTRE";"empresa",#N/A,FALSE,"xEMPRESA";"eaab",#N/A,FALSE,"EAAB";"epma",#N/A,FALSE,"EPMA";"emca",#N/A,FALSE,"EMCA"}</definedName>
    <definedName name="as" localSheetId="11" hidden="1">{"trimestre",#N/A,FALSE,"TRIMESTRE";"empresa",#N/A,FALSE,"xEMPRESA";"eaab",#N/A,FALSE,"EAAB";"epma",#N/A,FALSE,"EPMA";"emca",#N/A,FALSE,"EMCA"}</definedName>
    <definedName name="as" localSheetId="20" hidden="1">{"trimestre",#N/A,FALSE,"TRIMESTRE";"empresa",#N/A,FALSE,"xEMPRESA";"eaab",#N/A,FALSE,"EAAB";"epma",#N/A,FALSE,"EPMA";"emca",#N/A,FALSE,"EMCA"}</definedName>
    <definedName name="as" localSheetId="21" hidden="1">{"trimestre",#N/A,FALSE,"TRIMESTRE";"empresa",#N/A,FALSE,"xEMPRESA";"eaab",#N/A,FALSE,"EAAB";"epma",#N/A,FALSE,"EPMA";"emca",#N/A,FALSE,"EMCA"}</definedName>
    <definedName name="as" localSheetId="22" hidden="1">{"trimestre",#N/A,FALSE,"TRIMESTRE";"empresa",#N/A,FALSE,"xEMPRESA";"eaab",#N/A,FALSE,"EAAB";"epma",#N/A,FALSE,"EPMA";"emca",#N/A,FALSE,"EMCA"}</definedName>
    <definedName name="as" localSheetId="23" hidden="1">{"trimestre",#N/A,FALSE,"TRIMESTRE";"empresa",#N/A,FALSE,"xEMPRESA";"eaab",#N/A,FALSE,"EAAB";"epma",#N/A,FALSE,"EPMA";"emca",#N/A,FALSE,"EMCA"}</definedName>
    <definedName name="as" localSheetId="24" hidden="1">{"trimestre",#N/A,FALSE,"TRIMESTRE";"empresa",#N/A,FALSE,"xEMPRESA";"eaab",#N/A,FALSE,"EAAB";"epma",#N/A,FALSE,"EPMA";"emca",#N/A,FALSE,"EMCA"}</definedName>
    <definedName name="as" localSheetId="25" hidden="1">{"trimestre",#N/A,FALSE,"TRIMESTRE";"empresa",#N/A,FALSE,"xEMPRESA";"eaab",#N/A,FALSE,"EAAB";"epma",#N/A,FALSE,"EPMA";"emca",#N/A,FALSE,"EMCA"}</definedName>
    <definedName name="as" localSheetId="26" hidden="1">{"trimestre",#N/A,FALSE,"TRIMESTRE";"empresa",#N/A,FALSE,"xEMPRESA";"eaab",#N/A,FALSE,"EAAB";"epma",#N/A,FALSE,"EPMA";"emca",#N/A,FALSE,"EMCA"}</definedName>
    <definedName name="as" localSheetId="27" hidden="1">{"trimestre",#N/A,FALSE,"TRIMESTRE";"empresa",#N/A,FALSE,"xEMPRESA";"eaab",#N/A,FALSE,"EAAB";"epma",#N/A,FALSE,"EPMA";"emca",#N/A,FALSE,"EMCA"}</definedName>
    <definedName name="as" localSheetId="28" hidden="1">{"trimestre",#N/A,FALSE,"TRIMESTRE";"empresa",#N/A,FALSE,"xEMPRESA";"eaab",#N/A,FALSE,"EAAB";"epma",#N/A,FALSE,"EPMA";"emca",#N/A,FALSE,"EMCA"}</definedName>
    <definedName name="as" localSheetId="29" hidden="1">{"trimestre",#N/A,FALSE,"TRIMESTRE";"empresa",#N/A,FALSE,"xEMPRESA";"eaab",#N/A,FALSE,"EAAB";"epma",#N/A,FALSE,"EPMA";"emca",#N/A,FALSE,"EMCA"}</definedName>
    <definedName name="as" localSheetId="12" hidden="1">{"trimestre",#N/A,FALSE,"TRIMESTRE";"empresa",#N/A,FALSE,"xEMPRESA";"eaab",#N/A,FALSE,"EAAB";"epma",#N/A,FALSE,"EPMA";"emca",#N/A,FALSE,"EMCA"}</definedName>
    <definedName name="as" localSheetId="31" hidden="1">{"trimestre",#N/A,FALSE,"TRIMESTRE";"empresa",#N/A,FALSE,"xEMPRESA";"eaab",#N/A,FALSE,"EAAB";"epma",#N/A,FALSE,"EPMA";"emca",#N/A,FALSE,"EMCA"}</definedName>
    <definedName name="as" localSheetId="33" hidden="1">{"trimestre",#N/A,FALSE,"TRIMESTRE";"empresa",#N/A,FALSE,"xEMPRESA";"eaab",#N/A,FALSE,"EAAB";"epma",#N/A,FALSE,"EPMA";"emca",#N/A,FALSE,"EMCA"}</definedName>
    <definedName name="as" localSheetId="34" hidden="1">{"trimestre",#N/A,FALSE,"TRIMESTRE";"empresa",#N/A,FALSE,"xEMPRESA";"eaab",#N/A,FALSE,"EAAB";"epma",#N/A,FALSE,"EPMA";"emca",#N/A,FALSE,"EMCA"}</definedName>
    <definedName name="as" localSheetId="35" hidden="1">{"trimestre",#N/A,FALSE,"TRIMESTRE";"empresa",#N/A,FALSE,"xEMPRESA";"eaab",#N/A,FALSE,"EAAB";"epma",#N/A,FALSE,"EPMA";"emca",#N/A,FALSE,"EMCA"}</definedName>
    <definedName name="as" localSheetId="13" hidden="1">{"trimestre",#N/A,FALSE,"TRIMESTRE";"empresa",#N/A,FALSE,"xEMPRESA";"eaab",#N/A,FALSE,"EAAB";"epma",#N/A,FALSE,"EPMA";"emca",#N/A,FALSE,"EMCA"}</definedName>
    <definedName name="as" localSheetId="14" hidden="1">{"trimestre",#N/A,FALSE,"TRIMESTRE";"empresa",#N/A,FALSE,"xEMPRESA";"eaab",#N/A,FALSE,"EAAB";"epma",#N/A,FALSE,"EPMA";"emca",#N/A,FALSE,"EMCA"}</definedName>
    <definedName name="as" localSheetId="15" hidden="1">{"trimestre",#N/A,FALSE,"TRIMESTRE";"empresa",#N/A,FALSE,"xEMPRESA";"eaab",#N/A,FALSE,"EAAB";"epma",#N/A,FALSE,"EPMA";"emca",#N/A,FALSE,"EMCA"}</definedName>
    <definedName name="as" localSheetId="16" hidden="1">{"trimestre",#N/A,FALSE,"TRIMESTRE";"empresa",#N/A,FALSE,"xEMPRESA";"eaab",#N/A,FALSE,"EAAB";"epma",#N/A,FALSE,"EPMA";"emca",#N/A,FALSE,"EMCA"}</definedName>
    <definedName name="as" localSheetId="17" hidden="1">{"trimestre",#N/A,FALSE,"TRIMESTRE";"empresa",#N/A,FALSE,"xEMPRESA";"eaab",#N/A,FALSE,"EAAB";"epma",#N/A,FALSE,"EPMA";"emca",#N/A,FALSE,"EMCA"}</definedName>
    <definedName name="as" localSheetId="18" hidden="1">{"trimestre",#N/A,FALSE,"TRIMESTRE";"empresa",#N/A,FALSE,"xEMPRESA";"eaab",#N/A,FALSE,"EAAB";"epma",#N/A,FALSE,"EPMA";"emca",#N/A,FALSE,"EMCA"}</definedName>
    <definedName name="as" localSheetId="19" hidden="1">{"trimestre",#N/A,FALSE,"TRIMESTRE";"empresa",#N/A,FALSE,"xEMPRESA";"eaab",#N/A,FALSE,"EAAB";"epma",#N/A,FALSE,"EPMA";"emca",#N/A,FALSE,"EMCA"}</definedName>
    <definedName name="as" hidden="1">{"trimestre",#N/A,FALSE,"TRIMESTRE";"empresa",#N/A,FALSE,"xEMPRESA";"eaab",#N/A,FALSE,"EAAB";"epma",#N/A,FALSE,"EPMA";"emca",#N/A,FALSE,"EMCA"}</definedName>
    <definedName name="asd" localSheetId="1" hidden="1">{"emca",#N/A,FALSE,"EMCA"}</definedName>
    <definedName name="asd" localSheetId="10" hidden="1">{"emca",#N/A,FALSE,"EMCA"}</definedName>
    <definedName name="asd" localSheetId="2" hidden="1">{"emca",#N/A,FALSE,"EMCA"}</definedName>
    <definedName name="asd" localSheetId="3" hidden="1">{"emca",#N/A,FALSE,"EMCA"}</definedName>
    <definedName name="asd" localSheetId="4" hidden="1">{"emca",#N/A,FALSE,"EMCA"}</definedName>
    <definedName name="asd" localSheetId="5" hidden="1">{"emca",#N/A,FALSE,"EMCA"}</definedName>
    <definedName name="asd" localSheetId="6" hidden="1">{"emca",#N/A,FALSE,"EMCA"}</definedName>
    <definedName name="asd" localSheetId="7" hidden="1">{"emca",#N/A,FALSE,"EMCA"}</definedName>
    <definedName name="asd" localSheetId="8" hidden="1">{"emca",#N/A,FALSE,"EMCA"}</definedName>
    <definedName name="asd" localSheetId="9" hidden="1">{"emca",#N/A,FALSE,"EMCA"}</definedName>
    <definedName name="asd" localSheetId="36" hidden="1">{"emca",#N/A,FALSE,"EMCA"}</definedName>
    <definedName name="asd" localSheetId="37" hidden="1">{"emca",#N/A,FALSE,"EMCA"}</definedName>
    <definedName name="asd" localSheetId="11" hidden="1">{"emca",#N/A,FALSE,"EMCA"}</definedName>
    <definedName name="asd" localSheetId="20" hidden="1">{"emca",#N/A,FALSE,"EMCA"}</definedName>
    <definedName name="asd" localSheetId="21" hidden="1">{"emca",#N/A,FALSE,"EMCA"}</definedName>
    <definedName name="asd" localSheetId="22" hidden="1">{"emca",#N/A,FALSE,"EMCA"}</definedName>
    <definedName name="asd" localSheetId="23" hidden="1">{"emca",#N/A,FALSE,"EMCA"}</definedName>
    <definedName name="asd" localSheetId="24" hidden="1">{"emca",#N/A,FALSE,"EMCA"}</definedName>
    <definedName name="asd" localSheetId="25" hidden="1">{"emca",#N/A,FALSE,"EMCA"}</definedName>
    <definedName name="asd" localSheetId="26" hidden="1">{"emca",#N/A,FALSE,"EMCA"}</definedName>
    <definedName name="asd" localSheetId="27" hidden="1">{"emca",#N/A,FALSE,"EMCA"}</definedName>
    <definedName name="asd" localSheetId="28" hidden="1">{"emca",#N/A,FALSE,"EMCA"}</definedName>
    <definedName name="asd" localSheetId="29" hidden="1">{"emca",#N/A,FALSE,"EMCA"}</definedName>
    <definedName name="asd" localSheetId="12" hidden="1">{"emca",#N/A,FALSE,"EMCA"}</definedName>
    <definedName name="asd" localSheetId="31" hidden="1">{"emca",#N/A,FALSE,"EMCA"}</definedName>
    <definedName name="asd" localSheetId="33" hidden="1">{"emca",#N/A,FALSE,"EMCA"}</definedName>
    <definedName name="asd" localSheetId="34" hidden="1">{"emca",#N/A,FALSE,"EMCA"}</definedName>
    <definedName name="asd" localSheetId="35" hidden="1">{"emca",#N/A,FALSE,"EMCA"}</definedName>
    <definedName name="asd" localSheetId="13" hidden="1">{"emca",#N/A,FALSE,"EMCA"}</definedName>
    <definedName name="asd" localSheetId="14" hidden="1">{"emca",#N/A,FALSE,"EMCA"}</definedName>
    <definedName name="asd" localSheetId="15" hidden="1">{"emca",#N/A,FALSE,"EMCA"}</definedName>
    <definedName name="asd" localSheetId="16" hidden="1">{"emca",#N/A,FALSE,"EMCA"}</definedName>
    <definedName name="asd" localSheetId="17" hidden="1">{"emca",#N/A,FALSE,"EMCA"}</definedName>
    <definedName name="asd" localSheetId="18" hidden="1">{"emca",#N/A,FALSE,"EMCA"}</definedName>
    <definedName name="asd" localSheetId="19" hidden="1">{"emca",#N/A,FALSE,"EMCA"}</definedName>
    <definedName name="asd" hidden="1">{"emca",#N/A,FALSE,"EMCA"}</definedName>
    <definedName name="asigbas" localSheetId="8">#REF!</definedName>
    <definedName name="asigbas" localSheetId="9">'Cuadro 1.9'!#REF!</definedName>
    <definedName name="asigbas">#REF!</definedName>
    <definedName name="asigbasempu" localSheetId="10">#REF!</definedName>
    <definedName name="asigbasempu" localSheetId="4">#REF!</definedName>
    <definedName name="asigbasempu" localSheetId="5">#REF!</definedName>
    <definedName name="asigbasempu" localSheetId="6">#REF!</definedName>
    <definedName name="asigbasempu" localSheetId="7">#REF!</definedName>
    <definedName name="asigbasempu" localSheetId="9">'Cuadro 1.9'!#REF!</definedName>
    <definedName name="asigbasempu" localSheetId="36">#REF!</definedName>
    <definedName name="asigbasempu" localSheetId="37">#REF!</definedName>
    <definedName name="asigbasempu" localSheetId="20">'Gráfico 1.10'!#REF!</definedName>
    <definedName name="asigbasempu" localSheetId="21">#REF!</definedName>
    <definedName name="asigbasempu" localSheetId="22">#REF!</definedName>
    <definedName name="asigbasempu" localSheetId="23">#REF!</definedName>
    <definedName name="asigbasempu" localSheetId="24">#REF!</definedName>
    <definedName name="asigbasempu" localSheetId="25">#REF!</definedName>
    <definedName name="asigbasempu" localSheetId="26">#REF!</definedName>
    <definedName name="asigbasempu" localSheetId="27">#REF!</definedName>
    <definedName name="asigbasempu" localSheetId="28">#REF!</definedName>
    <definedName name="asigbasempu" localSheetId="12">#REF!</definedName>
    <definedName name="asigbasempu" localSheetId="33">#REF!</definedName>
    <definedName name="asigbasempu" localSheetId="34">#REF!</definedName>
    <definedName name="asigbasempu" localSheetId="35">#REF!</definedName>
    <definedName name="asigbasempu" localSheetId="13">#REF!</definedName>
    <definedName name="asigbasempu" localSheetId="14">#REF!</definedName>
    <definedName name="asigbasempu" localSheetId="18">#REF!</definedName>
    <definedName name="asigbasempu">#REF!</definedName>
    <definedName name="asigbasisten" localSheetId="10">#REF!</definedName>
    <definedName name="asigbasisten" localSheetId="4">#REF!</definedName>
    <definedName name="asigbasisten" localSheetId="5">#REF!</definedName>
    <definedName name="asigbasisten" localSheetId="6">#REF!</definedName>
    <definedName name="asigbasisten" localSheetId="7">#REF!</definedName>
    <definedName name="asigbasisten" localSheetId="9">'Cuadro 1.9'!#REF!</definedName>
    <definedName name="asigbasisten" localSheetId="36">#REF!</definedName>
    <definedName name="asigbasisten" localSheetId="37">#REF!</definedName>
    <definedName name="asigbasisten" localSheetId="20">'Gráfico 1.10'!#REF!</definedName>
    <definedName name="asigbasisten" localSheetId="21">#REF!</definedName>
    <definedName name="asigbasisten" localSheetId="22">#REF!</definedName>
    <definedName name="asigbasisten" localSheetId="23">#REF!</definedName>
    <definedName name="asigbasisten" localSheetId="24">#REF!</definedName>
    <definedName name="asigbasisten" localSheetId="25">#REF!</definedName>
    <definedName name="asigbasisten" localSheetId="26">#REF!</definedName>
    <definedName name="asigbasisten" localSheetId="27">#REF!</definedName>
    <definedName name="asigbasisten" localSheetId="28">#REF!</definedName>
    <definedName name="asigbasisten" localSheetId="12">#REF!</definedName>
    <definedName name="asigbasisten" localSheetId="33">#REF!</definedName>
    <definedName name="asigbasisten" localSheetId="34">#REF!</definedName>
    <definedName name="asigbasisten" localSheetId="35">#REF!</definedName>
    <definedName name="asigbasisten" localSheetId="13">#REF!</definedName>
    <definedName name="asigbasisten" localSheetId="14">#REF!</definedName>
    <definedName name="asigbasisten" localSheetId="18">#REF!</definedName>
    <definedName name="asigbasisten">#REF!</definedName>
    <definedName name="asigmen" localSheetId="4">#REF!</definedName>
    <definedName name="asigmen" localSheetId="5">#REF!</definedName>
    <definedName name="asigmen" localSheetId="6">#REF!</definedName>
    <definedName name="asigmen" localSheetId="7">#REF!</definedName>
    <definedName name="asigmen" localSheetId="9">'Cuadro 1.9'!#REF!</definedName>
    <definedName name="asigmen" localSheetId="36">#REF!</definedName>
    <definedName name="asigmen" localSheetId="20">'Gráfico 1.10'!#REF!</definedName>
    <definedName name="asigmen" localSheetId="21">#REF!</definedName>
    <definedName name="asigmen" localSheetId="22">#REF!</definedName>
    <definedName name="asigmen" localSheetId="28">#REF!</definedName>
    <definedName name="asigmen" localSheetId="12">#REF!</definedName>
    <definedName name="asigmen" localSheetId="13">#REF!</definedName>
    <definedName name="asigmen">#REF!</definedName>
    <definedName name="auxalm" localSheetId="4">#REF!</definedName>
    <definedName name="auxalm" localSheetId="5">#REF!</definedName>
    <definedName name="auxalm" localSheetId="6">#REF!</definedName>
    <definedName name="auxalm" localSheetId="7">#REF!</definedName>
    <definedName name="auxalm" localSheetId="9">'Cuadro 1.9'!#REF!</definedName>
    <definedName name="auxalm" localSheetId="36">#REF!</definedName>
    <definedName name="auxalm" localSheetId="20">'Gráfico 1.10'!#REF!</definedName>
    <definedName name="auxalm" localSheetId="21">#REF!</definedName>
    <definedName name="auxalm" localSheetId="22">#REF!</definedName>
    <definedName name="auxalm" localSheetId="28">#REF!</definedName>
    <definedName name="auxalm" localSheetId="12">#REF!</definedName>
    <definedName name="auxalm" localSheetId="13">#REF!</definedName>
    <definedName name="auxalm">#REF!</definedName>
    <definedName name="b" localSheetId="114" hidden="1">{"INGRESOS DOLARES",#N/A,FALSE,"informes"}</definedName>
    <definedName name="b" localSheetId="115" hidden="1">{"INGRESOS DOLARES",#N/A,FALSE,"informes"}</definedName>
    <definedName name="b" localSheetId="116" hidden="1">{"INGRESOS DOLARES",#N/A,FALSE,"informes"}</definedName>
    <definedName name="b" hidden="1">{"INGRESOS DOLARES",#N/A,FALSE,"informes"}</definedName>
    <definedName name="B_QUI89" localSheetId="4">#REF!</definedName>
    <definedName name="B_QUI89" localSheetId="5">#REF!</definedName>
    <definedName name="B_QUI89" localSheetId="6">#REF!</definedName>
    <definedName name="B_QUI89" localSheetId="7">#REF!</definedName>
    <definedName name="B_QUI89" localSheetId="9">'Cuadro 1.9'!#REF!</definedName>
    <definedName name="B_QUI89" localSheetId="36">#REF!</definedName>
    <definedName name="B_QUI89" localSheetId="20">'Gráfico 1.10'!#REF!</definedName>
    <definedName name="B_QUI89" localSheetId="21">#REF!</definedName>
    <definedName name="B_QUI89" localSheetId="22">#REF!</definedName>
    <definedName name="B_QUI89" localSheetId="28">#REF!</definedName>
    <definedName name="B_QUI89" localSheetId="12">#REF!</definedName>
    <definedName name="B_QUI89" localSheetId="13">#REF!</definedName>
    <definedName name="B_QUI89">#REF!</definedName>
    <definedName name="B_QUI90" localSheetId="4">#REF!</definedName>
    <definedName name="B_QUI90" localSheetId="5">#REF!</definedName>
    <definedName name="B_QUI90" localSheetId="6">#REF!</definedName>
    <definedName name="B_QUI90" localSheetId="7">#REF!</definedName>
    <definedName name="B_QUI90" localSheetId="9">'Cuadro 1.9'!#REF!</definedName>
    <definedName name="B_QUI90" localSheetId="36">#REF!</definedName>
    <definedName name="B_QUI90" localSheetId="20">'Gráfico 1.10'!#REF!</definedName>
    <definedName name="B_QUI90" localSheetId="21">#REF!</definedName>
    <definedName name="B_QUI90" localSheetId="22">#REF!</definedName>
    <definedName name="B_QUI90" localSheetId="28">#REF!</definedName>
    <definedName name="B_QUI90" localSheetId="12">#REF!</definedName>
    <definedName name="B_QUI90" localSheetId="13">#REF!</definedName>
    <definedName name="B_QUI90">#REF!</definedName>
    <definedName name="B_QUI91" localSheetId="4">#REF!</definedName>
    <definedName name="B_QUI91" localSheetId="5">#REF!</definedName>
    <definedName name="B_QUI91" localSheetId="6">#REF!</definedName>
    <definedName name="B_QUI91" localSheetId="7">#REF!</definedName>
    <definedName name="B_QUI91" localSheetId="9">'Cuadro 1.9'!#REF!</definedName>
    <definedName name="B_QUI91" localSheetId="36">#REF!</definedName>
    <definedName name="B_QUI91" localSheetId="20">'Gráfico 1.10'!#REF!</definedName>
    <definedName name="B_QUI91" localSheetId="21">#REF!</definedName>
    <definedName name="B_QUI91" localSheetId="22">#REF!</definedName>
    <definedName name="B_QUI91" localSheetId="28">#REF!</definedName>
    <definedName name="B_QUI91" localSheetId="12">#REF!</definedName>
    <definedName name="B_QUI91" localSheetId="13">#REF!</definedName>
    <definedName name="B_QUI91">#REF!</definedName>
    <definedName name="B_QUI92" localSheetId="4">#REF!</definedName>
    <definedName name="B_QUI92" localSheetId="5">#REF!</definedName>
    <definedName name="B_QUI92" localSheetId="6">#REF!</definedName>
    <definedName name="B_QUI92" localSheetId="7">#REF!</definedName>
    <definedName name="B_QUI92" localSheetId="9">'Cuadro 1.9'!#REF!</definedName>
    <definedName name="B_QUI92" localSheetId="36">#REF!</definedName>
    <definedName name="B_QUI92" localSheetId="20">'Gráfico 1.10'!#REF!</definedName>
    <definedName name="B_QUI92" localSheetId="21">#REF!</definedName>
    <definedName name="B_QUI92" localSheetId="22">#REF!</definedName>
    <definedName name="B_QUI92" localSheetId="28">#REF!</definedName>
    <definedName name="B_QUI92" localSheetId="12">#REF!</definedName>
    <definedName name="B_QUI92" localSheetId="13">#REF!</definedName>
    <definedName name="B_QUI92">#REF!</definedName>
    <definedName name="B_QUILLA" localSheetId="4">#REF!</definedName>
    <definedName name="B_QUILLA" localSheetId="5">#REF!</definedName>
    <definedName name="B_QUILLA" localSheetId="6">#REF!</definedName>
    <definedName name="B_QUILLA" localSheetId="7">#REF!</definedName>
    <definedName name="B_QUILLA" localSheetId="9">'Cuadro 1.9'!#REF!</definedName>
    <definedName name="B_QUILLA" localSheetId="36">#REF!</definedName>
    <definedName name="B_QUILLA" localSheetId="20">'Gráfico 1.10'!#REF!</definedName>
    <definedName name="B_QUILLA" localSheetId="21">#REF!</definedName>
    <definedName name="B_QUILLA" localSheetId="22">#REF!</definedName>
    <definedName name="B_QUILLA" localSheetId="28">#REF!</definedName>
    <definedName name="B_QUILLA" localSheetId="12">#REF!</definedName>
    <definedName name="B_QUILLA" localSheetId="13">#REF!</definedName>
    <definedName name="B_QUILLA">#REF!</definedName>
    <definedName name="base" localSheetId="4">#REF!</definedName>
    <definedName name="base" localSheetId="5">#REF!</definedName>
    <definedName name="base" localSheetId="6">#REF!</definedName>
    <definedName name="base" localSheetId="7">#REF!</definedName>
    <definedName name="base" localSheetId="9">'Cuadro 1.9'!#REF!</definedName>
    <definedName name="base" localSheetId="36">#REF!</definedName>
    <definedName name="base" localSheetId="20">'Gráfico 1.10'!#REF!</definedName>
    <definedName name="base" localSheetId="21">#REF!</definedName>
    <definedName name="base" localSheetId="22">#REF!</definedName>
    <definedName name="base" localSheetId="28">#REF!</definedName>
    <definedName name="base" localSheetId="12">#REF!</definedName>
    <definedName name="base" localSheetId="13">#REF!</definedName>
    <definedName name="base">#REF!</definedName>
    <definedName name="BASE_NACIONAL" localSheetId="4">#REF!</definedName>
    <definedName name="BASE_NACIONAL" localSheetId="5">#REF!</definedName>
    <definedName name="BASE_NACIONAL" localSheetId="6">#REF!</definedName>
    <definedName name="BASE_NACIONAL" localSheetId="7">#REF!</definedName>
    <definedName name="BASE_NACIONAL" localSheetId="9">'Cuadro 1.9'!#REF!</definedName>
    <definedName name="BASE_NACIONAL" localSheetId="36">#REF!</definedName>
    <definedName name="BASE_NACIONAL" localSheetId="20">'Gráfico 1.10'!#REF!</definedName>
    <definedName name="BASE_NACIONAL" localSheetId="21">#REF!</definedName>
    <definedName name="BASE_NACIONAL" localSheetId="22">#REF!</definedName>
    <definedName name="BASE_NACIONAL" localSheetId="28">#REF!</definedName>
    <definedName name="BASE_NACIONAL" localSheetId="12">#REF!</definedName>
    <definedName name="BASE_NACIONAL" localSheetId="13">#REF!</definedName>
    <definedName name="BASE_NACIONAL">#REF!</definedName>
    <definedName name="BASE2">#REF!</definedName>
    <definedName name="BASECAMPO">#REF!</definedName>
    <definedName name="basnac" localSheetId="8">#REF!</definedName>
    <definedName name="basnac" localSheetId="9">#REF!</definedName>
    <definedName name="basnac" localSheetId="15">#REF!</definedName>
    <definedName name="basnac" localSheetId="16">#REF!</definedName>
    <definedName name="basnac" localSheetId="17">#REF!</definedName>
    <definedName name="basnac">#REF!</definedName>
    <definedName name="basprp" localSheetId="8">#REF!</definedName>
    <definedName name="basprp" localSheetId="9">#REF!</definedName>
    <definedName name="basprp" localSheetId="15">#REF!</definedName>
    <definedName name="basprp" localSheetId="16">#REF!</definedName>
    <definedName name="basprp" localSheetId="17">#REF!</definedName>
    <definedName name="basprp">#REF!</definedName>
    <definedName name="BB" localSheetId="1">#REF!</definedName>
    <definedName name="BB" localSheetId="10">#REF!</definedName>
    <definedName name="BB" localSheetId="2">#REF!</definedName>
    <definedName name="BB" localSheetId="3">#REF!</definedName>
    <definedName name="BB" localSheetId="4">#REF!</definedName>
    <definedName name="BB" localSheetId="5">#REF!</definedName>
    <definedName name="BB" localSheetId="6">#REF!</definedName>
    <definedName name="BB" localSheetId="7">#REF!</definedName>
    <definedName name="BB" localSheetId="8">#REF!</definedName>
    <definedName name="BB" localSheetId="9">'Cuadro 1.9'!#REF!</definedName>
    <definedName name="BB" localSheetId="36">#REF!</definedName>
    <definedName name="BB" localSheetId="37">#REF!</definedName>
    <definedName name="BB" localSheetId="11">'Gráfico 1.1'!#REF!</definedName>
    <definedName name="BB" localSheetId="20">'Gráfico 1.10'!#REF!</definedName>
    <definedName name="BB" localSheetId="21">#REF!</definedName>
    <definedName name="BB" localSheetId="22">#REF!</definedName>
    <definedName name="BB" localSheetId="23">#REF!</definedName>
    <definedName name="BB" localSheetId="24">#REF!</definedName>
    <definedName name="BB" localSheetId="25">#REF!</definedName>
    <definedName name="BB" localSheetId="26">#REF!</definedName>
    <definedName name="BB" localSheetId="27">#REF!</definedName>
    <definedName name="BB" localSheetId="28">#REF!</definedName>
    <definedName name="BB" localSheetId="29">#REF!</definedName>
    <definedName name="BB" localSheetId="12">#REF!</definedName>
    <definedName name="BB" localSheetId="13">#REF!</definedName>
    <definedName name="BB" localSheetId="14">#REF!</definedName>
    <definedName name="BB" localSheetId="18">#REF!</definedName>
    <definedName name="BB" localSheetId="19">#REF!</definedName>
    <definedName name="BB">#REF!</definedName>
    <definedName name="BEC" localSheetId="1">#REF!</definedName>
    <definedName name="BEC" localSheetId="3">#REF!</definedName>
    <definedName name="BEC" localSheetId="4">#REF!</definedName>
    <definedName name="BEC" localSheetId="5">#REF!</definedName>
    <definedName name="BEC" localSheetId="6">#REF!</definedName>
    <definedName name="BEC" localSheetId="7">#REF!</definedName>
    <definedName name="BEC" localSheetId="9">'Cuadro 1.9'!#REF!</definedName>
    <definedName name="BEC" localSheetId="36">#REF!</definedName>
    <definedName name="BEC" localSheetId="37">#REF!</definedName>
    <definedName name="BEC" localSheetId="11">'Gráfico 1.1'!#REF!</definedName>
    <definedName name="BEC" localSheetId="20">'Gráfico 1.10'!#REF!</definedName>
    <definedName name="BEC" localSheetId="21">#REF!</definedName>
    <definedName name="BEC" localSheetId="22">#REF!</definedName>
    <definedName name="BEC" localSheetId="23">#REF!</definedName>
    <definedName name="BEC" localSheetId="24">#REF!</definedName>
    <definedName name="BEC" localSheetId="25">#REF!</definedName>
    <definedName name="BEC" localSheetId="26">#REF!</definedName>
    <definedName name="BEC" localSheetId="27">#REF!</definedName>
    <definedName name="BEC" localSheetId="28">#REF!</definedName>
    <definedName name="BEC" localSheetId="12">#REF!</definedName>
    <definedName name="BEC" localSheetId="13">#REF!</definedName>
    <definedName name="BEC" localSheetId="14">#REF!</definedName>
    <definedName name="BEC" localSheetId="18">#REF!</definedName>
    <definedName name="BEC" localSheetId="19">#REF!</definedName>
    <definedName name="BEC">#REF!</definedName>
    <definedName name="bnño4swrlnaplnmfgmn" localSheetId="114" hidden="1">{#N/A,#N/A,FALSE,"informes"}</definedName>
    <definedName name="bnño4swrlnaplnmfgmn" localSheetId="115" hidden="1">{#N/A,#N/A,FALSE,"informes"}</definedName>
    <definedName name="bnño4swrlnaplnmfgmn" localSheetId="116" hidden="1">{#N/A,#N/A,FALSE,"informes"}</definedName>
    <definedName name="bnño4swrlnaplnmfgmn" hidden="1">{#N/A,#N/A,FALSE,"informes"}</definedName>
    <definedName name="bogota" localSheetId="6">#REF!</definedName>
    <definedName name="bogota" localSheetId="7">#REF!</definedName>
    <definedName name="bogota" localSheetId="8">#REF!</definedName>
    <definedName name="bogota" localSheetId="9">#REF!</definedName>
    <definedName name="bogota" localSheetId="36">#REF!</definedName>
    <definedName name="bogota" localSheetId="20">#REF!</definedName>
    <definedName name="bogota" localSheetId="21">#REF!</definedName>
    <definedName name="bogota" localSheetId="22">#REF!</definedName>
    <definedName name="bogota" localSheetId="28">#REF!</definedName>
    <definedName name="bogota" localSheetId="12">#REF!</definedName>
    <definedName name="bogota" localSheetId="13">#REF!</definedName>
    <definedName name="bogota" localSheetId="15">#REF!</definedName>
    <definedName name="bogota" localSheetId="16">#REF!</definedName>
    <definedName name="bogota" localSheetId="17">#REF!</definedName>
    <definedName name="bogota">#REF!</definedName>
    <definedName name="bonser" localSheetId="1">#REF!</definedName>
    <definedName name="bonser" localSheetId="10">#REF!</definedName>
    <definedName name="bonser" localSheetId="2">#REF!</definedName>
    <definedName name="bonser" localSheetId="3">#REF!</definedName>
    <definedName name="bonser" localSheetId="4">#REF!</definedName>
    <definedName name="bonser" localSheetId="5">#REF!</definedName>
    <definedName name="bonser" localSheetId="6">#REF!</definedName>
    <definedName name="bonser" localSheetId="7">#REF!</definedName>
    <definedName name="bonser" localSheetId="8">#REF!</definedName>
    <definedName name="bonser" localSheetId="9">'Cuadro 1.9'!#REF!</definedName>
    <definedName name="bonser" localSheetId="36">#REF!</definedName>
    <definedName name="bonser" localSheetId="37">#REF!</definedName>
    <definedName name="bonser" localSheetId="11">'Gráfico 1.1'!#REF!</definedName>
    <definedName name="bonser" localSheetId="20">'Gráfico 1.10'!#REF!</definedName>
    <definedName name="bonser" localSheetId="21">#REF!</definedName>
    <definedName name="bonser" localSheetId="22">#REF!</definedName>
    <definedName name="bonser" localSheetId="23">#REF!</definedName>
    <definedName name="bonser" localSheetId="24">#REF!</definedName>
    <definedName name="bonser" localSheetId="25">#REF!</definedName>
    <definedName name="bonser" localSheetId="26">#REF!</definedName>
    <definedName name="bonser" localSheetId="27">#REF!</definedName>
    <definedName name="bonser" localSheetId="28">#REF!</definedName>
    <definedName name="bonser" localSheetId="29">#REF!</definedName>
    <definedName name="bonser" localSheetId="12">#REF!</definedName>
    <definedName name="bonser" localSheetId="13">#REF!</definedName>
    <definedName name="bonser" localSheetId="14">#REF!</definedName>
    <definedName name="bonser" localSheetId="18">#REF!</definedName>
    <definedName name="bonser" localSheetId="19">#REF!</definedName>
    <definedName name="bonser">#REF!</definedName>
    <definedName name="BORD1" localSheetId="1">#REF!</definedName>
    <definedName name="BORD1" localSheetId="10">#REF!</definedName>
    <definedName name="BORD1" localSheetId="2">#REF!</definedName>
    <definedName name="BORD1" localSheetId="3">#REF!</definedName>
    <definedName name="BORD1" localSheetId="4">#REF!</definedName>
    <definedName name="BORD1" localSheetId="5">#REF!</definedName>
    <definedName name="BORD1" localSheetId="8">#REF!</definedName>
    <definedName name="BORD1" localSheetId="9">#REF!</definedName>
    <definedName name="BORD1" localSheetId="37">#REF!</definedName>
    <definedName name="BORD1" localSheetId="11">#REF!</definedName>
    <definedName name="BORD1" localSheetId="23">#REF!</definedName>
    <definedName name="BORD1" localSheetId="24">#REF!</definedName>
    <definedName name="BORD1" localSheetId="25">#REF!</definedName>
    <definedName name="BORD1" localSheetId="26">#REF!</definedName>
    <definedName name="BORD1" localSheetId="27">#REF!</definedName>
    <definedName name="BORD1" localSheetId="29">#REF!</definedName>
    <definedName name="BORD1" localSheetId="14">#REF!</definedName>
    <definedName name="BORD1" localSheetId="18">#REF!</definedName>
    <definedName name="BORD1" localSheetId="19">#REF!</definedName>
    <definedName name="BORD1">#REF!</definedName>
    <definedName name="BORD2" localSheetId="1">#REF!</definedName>
    <definedName name="BORD2" localSheetId="10">#REF!</definedName>
    <definedName name="BORD2" localSheetId="2">#REF!</definedName>
    <definedName name="BORD2" localSheetId="3">#REF!</definedName>
    <definedName name="BORD2" localSheetId="4">#REF!</definedName>
    <definedName name="BORD2" localSheetId="5">#REF!</definedName>
    <definedName name="BORD2" localSheetId="8">#REF!</definedName>
    <definedName name="BORD2" localSheetId="9">#REF!</definedName>
    <definedName name="BORD2" localSheetId="37">#REF!</definedName>
    <definedName name="BORD2" localSheetId="11">#REF!</definedName>
    <definedName name="BORD2" localSheetId="23">#REF!</definedName>
    <definedName name="BORD2" localSheetId="24">#REF!</definedName>
    <definedName name="BORD2" localSheetId="25">#REF!</definedName>
    <definedName name="BORD2" localSheetId="26">#REF!</definedName>
    <definedName name="BORD2" localSheetId="27">#REF!</definedName>
    <definedName name="BORD2" localSheetId="14">#REF!</definedName>
    <definedName name="BORD2" localSheetId="18">#REF!</definedName>
    <definedName name="BORD2" localSheetId="19">#REF!</definedName>
    <definedName name="BORD2">#REF!</definedName>
    <definedName name="bsgdkjnbaklde" localSheetId="114" hidden="1">{"INGRESOS DOLARES",#N/A,FALSE,"informes"}</definedName>
    <definedName name="bsgdkjnbaklde" localSheetId="115" hidden="1">{"INGRESOS DOLARES",#N/A,FALSE,"informes"}</definedName>
    <definedName name="bsgdkjnbaklde" localSheetId="116" hidden="1">{"INGRESOS DOLARES",#N/A,FALSE,"informes"}</definedName>
    <definedName name="bsgdkjnbaklde" hidden="1">{"INGRESOS DOLARES",#N/A,FALSE,"informes"}</definedName>
    <definedName name="CAD" localSheetId="1">#REF!</definedName>
    <definedName name="CAD" localSheetId="10">#REF!</definedName>
    <definedName name="CAD" localSheetId="2">#REF!</definedName>
    <definedName name="CAD" localSheetId="3">#REF!</definedName>
    <definedName name="CAD" localSheetId="4">#REF!</definedName>
    <definedName name="CAD" localSheetId="5">#REF!</definedName>
    <definedName name="CAD" localSheetId="6">#REF!</definedName>
    <definedName name="CAD" localSheetId="7">#REF!</definedName>
    <definedName name="CAD" localSheetId="8">#REF!</definedName>
    <definedName name="CAD" localSheetId="9">'Cuadro 1.9'!#REF!</definedName>
    <definedName name="CAD" localSheetId="36">#REF!</definedName>
    <definedName name="CAD" localSheetId="37">#REF!</definedName>
    <definedName name="CAD" localSheetId="11">'Gráfico 1.1'!#REF!</definedName>
    <definedName name="CAD" localSheetId="20">'Gráfico 1.10'!#REF!</definedName>
    <definedName name="CAD" localSheetId="21">#REF!</definedName>
    <definedName name="CAD" localSheetId="22">#REF!</definedName>
    <definedName name="CAD" localSheetId="23">#REF!</definedName>
    <definedName name="CAD" localSheetId="24">#REF!</definedName>
    <definedName name="CAD" localSheetId="25">#REF!</definedName>
    <definedName name="CAD" localSheetId="26">#REF!</definedName>
    <definedName name="CAD" localSheetId="27">#REF!</definedName>
    <definedName name="CAD" localSheetId="28">#REF!</definedName>
    <definedName name="CAD" localSheetId="12">#REF!</definedName>
    <definedName name="CAD" localSheetId="13">#REF!</definedName>
    <definedName name="CAD" localSheetId="14">#REF!</definedName>
    <definedName name="CAD" localSheetId="18">#REF!</definedName>
    <definedName name="CAD" localSheetId="19">#REF!</definedName>
    <definedName name="CAD">#REF!</definedName>
    <definedName name="cali" localSheetId="6">#REF!</definedName>
    <definedName name="cali" localSheetId="7">#REF!</definedName>
    <definedName name="cali" localSheetId="8">#REF!</definedName>
    <definedName name="cali" localSheetId="9">#REF!</definedName>
    <definedName name="cali" localSheetId="36">#REF!</definedName>
    <definedName name="cali" localSheetId="20">#REF!</definedName>
    <definedName name="cali" localSheetId="21">#REF!</definedName>
    <definedName name="cali" localSheetId="22">#REF!</definedName>
    <definedName name="cali" localSheetId="28">#REF!</definedName>
    <definedName name="cali" localSheetId="12">#REF!</definedName>
    <definedName name="cali" localSheetId="13">#REF!</definedName>
    <definedName name="cali" localSheetId="15">#REF!</definedName>
    <definedName name="cali" localSheetId="16">#REF!</definedName>
    <definedName name="cali" localSheetId="17">#REF!</definedName>
    <definedName name="cali">#REF!</definedName>
    <definedName name="CAM" localSheetId="1">#REF!</definedName>
    <definedName name="CAM" localSheetId="10">#REF!</definedName>
    <definedName name="CAM" localSheetId="2">#REF!</definedName>
    <definedName name="CAM" localSheetId="3">#REF!</definedName>
    <definedName name="CAM" localSheetId="4">#REF!</definedName>
    <definedName name="CAM" localSheetId="5">#REF!</definedName>
    <definedName name="CAM" localSheetId="6">#REF!</definedName>
    <definedName name="CAM" localSheetId="7">#REF!</definedName>
    <definedName name="CAM" localSheetId="8">#REF!</definedName>
    <definedName name="CAM" localSheetId="9">'Cuadro 1.9'!#REF!</definedName>
    <definedName name="CAM" localSheetId="36">#REF!</definedName>
    <definedName name="CAM" localSheetId="37">#REF!</definedName>
    <definedName name="CAM" localSheetId="11">'Gráfico 1.1'!#REF!</definedName>
    <definedName name="CAM" localSheetId="20">'Gráfico 1.10'!#REF!</definedName>
    <definedName name="CAM" localSheetId="21">#REF!</definedName>
    <definedName name="CAM" localSheetId="22">#REF!</definedName>
    <definedName name="CAM" localSheetId="23">#REF!</definedName>
    <definedName name="CAM" localSheetId="24">#REF!</definedName>
    <definedName name="CAM" localSheetId="25">#REF!</definedName>
    <definedName name="CAM" localSheetId="26">#REF!</definedName>
    <definedName name="CAM" localSheetId="27">#REF!</definedName>
    <definedName name="CAM" localSheetId="28">#REF!</definedName>
    <definedName name="CAM" localSheetId="29">#REF!</definedName>
    <definedName name="CAM" localSheetId="12">#REF!</definedName>
    <definedName name="CAM" localSheetId="13">#REF!</definedName>
    <definedName name="CAM" localSheetId="14">#REF!</definedName>
    <definedName name="CAM" localSheetId="18">#REF!</definedName>
    <definedName name="CAM" localSheetId="19">#REF!</definedName>
    <definedName name="CAM">#REF!</definedName>
    <definedName name="capanual" localSheetId="1">#REF!</definedName>
    <definedName name="capanual" localSheetId="3">#REF!</definedName>
    <definedName name="capanual" localSheetId="4">#REF!</definedName>
    <definedName name="capanual" localSheetId="5">#REF!</definedName>
    <definedName name="capanual" localSheetId="6">#REF!</definedName>
    <definedName name="capanual" localSheetId="7">#REF!</definedName>
    <definedName name="capanual" localSheetId="9">'Cuadro 1.9'!#REF!</definedName>
    <definedName name="capanual" localSheetId="36">#REF!</definedName>
    <definedName name="capanual" localSheetId="37">#REF!</definedName>
    <definedName name="capanual" localSheetId="11">'Gráfico 1.1'!#REF!</definedName>
    <definedName name="capanual" localSheetId="20">'Gráfico 1.10'!#REF!</definedName>
    <definedName name="capanual" localSheetId="21">#REF!</definedName>
    <definedName name="capanual" localSheetId="22">#REF!</definedName>
    <definedName name="capanual" localSheetId="23">#REF!</definedName>
    <definedName name="capanual" localSheetId="24">#REF!</definedName>
    <definedName name="capanual" localSheetId="25">#REF!</definedName>
    <definedName name="capanual" localSheetId="26">#REF!</definedName>
    <definedName name="capanual" localSheetId="27">#REF!</definedName>
    <definedName name="capanual" localSheetId="28">#REF!</definedName>
    <definedName name="capanual" localSheetId="12">#REF!</definedName>
    <definedName name="capanual" localSheetId="13">#REF!</definedName>
    <definedName name="capanual" localSheetId="14">#REF!</definedName>
    <definedName name="capanual" localSheetId="18">#REF!</definedName>
    <definedName name="capanual" localSheetId="19">#REF!</definedName>
    <definedName name="capanual">#REF!</definedName>
    <definedName name="CAPTACIONcuadro1" localSheetId="1">#REF!</definedName>
    <definedName name="CAPTACIONcuadro1" localSheetId="3">#REF!</definedName>
    <definedName name="CAPTACIONcuadro1" localSheetId="4">#REF!</definedName>
    <definedName name="CAPTACIONcuadro1" localSheetId="5">#REF!</definedName>
    <definedName name="CAPTACIONcuadro1" localSheetId="6">#REF!</definedName>
    <definedName name="CAPTACIONcuadro1" localSheetId="7">#REF!</definedName>
    <definedName name="CAPTACIONcuadro1" localSheetId="9">'Cuadro 1.9'!#REF!</definedName>
    <definedName name="CAPTACIONcuadro1" localSheetId="36">#REF!</definedName>
    <definedName name="CAPTACIONcuadro1" localSheetId="37">#REF!</definedName>
    <definedName name="CAPTACIONcuadro1" localSheetId="11">'Gráfico 1.1'!#REF!</definedName>
    <definedName name="CAPTACIONcuadro1" localSheetId="20">'Gráfico 1.10'!#REF!</definedName>
    <definedName name="CAPTACIONcuadro1" localSheetId="21">#REF!</definedName>
    <definedName name="CAPTACIONcuadro1" localSheetId="22">#REF!</definedName>
    <definedName name="CAPTACIONcuadro1" localSheetId="23">#REF!</definedName>
    <definedName name="CAPTACIONcuadro1" localSheetId="24">#REF!</definedName>
    <definedName name="CAPTACIONcuadro1" localSheetId="25">#REF!</definedName>
    <definedName name="CAPTACIONcuadro1" localSheetId="26">#REF!</definedName>
    <definedName name="CAPTACIONcuadro1" localSheetId="27">#REF!</definedName>
    <definedName name="CAPTACIONcuadro1" localSheetId="28">#REF!</definedName>
    <definedName name="CAPTACIONcuadro1" localSheetId="12">#REF!</definedName>
    <definedName name="CAPTACIONcuadro1" localSheetId="13">#REF!</definedName>
    <definedName name="CAPTACIONcuadro1" localSheetId="14">#REF!</definedName>
    <definedName name="CAPTACIONcuadro1" localSheetId="18">#REF!</definedName>
    <definedName name="CAPTACIONcuadro1" localSheetId="19">#REF!</definedName>
    <definedName name="CAPTACIONcuadro1">#REF!</definedName>
    <definedName name="CAPTACIONcuadro2" localSheetId="4">#REF!</definedName>
    <definedName name="CAPTACIONcuadro2" localSheetId="5">#REF!</definedName>
    <definedName name="CAPTACIONcuadro2" localSheetId="6">#REF!</definedName>
    <definedName name="CAPTACIONcuadro2" localSheetId="7">#REF!</definedName>
    <definedName name="CAPTACIONcuadro2" localSheetId="9">'Cuadro 1.9'!#REF!</definedName>
    <definedName name="CAPTACIONcuadro2" localSheetId="36">#REF!</definedName>
    <definedName name="CAPTACIONcuadro2" localSheetId="20">'Gráfico 1.10'!#REF!</definedName>
    <definedName name="CAPTACIONcuadro2" localSheetId="21">#REF!</definedName>
    <definedName name="CAPTACIONcuadro2" localSheetId="22">#REF!</definedName>
    <definedName name="CAPTACIONcuadro2" localSheetId="28">#REF!</definedName>
    <definedName name="CAPTACIONcuadro2" localSheetId="12">#REF!</definedName>
    <definedName name="CAPTACIONcuadro2" localSheetId="13">#REF!</definedName>
    <definedName name="CAPTACIONcuadro2">#REF!</definedName>
    <definedName name="castigocuadro2" localSheetId="15">#REF!</definedName>
    <definedName name="castigocuadro2" localSheetId="16">#REF!</definedName>
    <definedName name="castigocuadro2" localSheetId="17">#REF!</definedName>
    <definedName name="castigocuadro2">#REF!</definedName>
    <definedName name="CC" localSheetId="1">#REF!</definedName>
    <definedName name="CC" localSheetId="10">#REF!</definedName>
    <definedName name="CC" localSheetId="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9">'Cuadro 1.9'!#REF!</definedName>
    <definedName name="CC" localSheetId="36">#REF!</definedName>
    <definedName name="CC" localSheetId="37">#REF!</definedName>
    <definedName name="CC" localSheetId="11">'Gráfico 1.1'!#REF!</definedName>
    <definedName name="CC" localSheetId="20">'Gráfico 1.10'!#REF!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12">#REF!</definedName>
    <definedName name="CC" localSheetId="13">#REF!</definedName>
    <definedName name="CC" localSheetId="14">#REF!</definedName>
    <definedName name="CC" localSheetId="18">#REF!</definedName>
    <definedName name="CC" localSheetId="19">#REF!</definedName>
    <definedName name="CC" localSheetId="114" hidden="1">{#N/A,#N/A,FALSE,"informes"}</definedName>
    <definedName name="CC" localSheetId="115" hidden="1">{#N/A,#N/A,FALSE,"informes"}</definedName>
    <definedName name="CC" localSheetId="116" hidden="1">{#N/A,#N/A,FALSE,"informes"}</definedName>
    <definedName name="CC" hidden="1">{#N/A,#N/A,FALSE,"informes"}</definedName>
    <definedName name="CHF" localSheetId="1">#REF!</definedName>
    <definedName name="CHF" localSheetId="3">#REF!</definedName>
    <definedName name="CHF" localSheetId="4">#REF!</definedName>
    <definedName name="CHF" localSheetId="5">#REF!</definedName>
    <definedName name="CHF" localSheetId="6">#REF!</definedName>
    <definedName name="CHF" localSheetId="7">#REF!</definedName>
    <definedName name="CHF" localSheetId="9">'Cuadro 1.9'!#REF!</definedName>
    <definedName name="CHF" localSheetId="36">#REF!</definedName>
    <definedName name="CHF" localSheetId="37">#REF!</definedName>
    <definedName name="CHF" localSheetId="11">'Gráfico 1.1'!#REF!</definedName>
    <definedName name="CHF" localSheetId="20">'Gráfico 1.10'!#REF!</definedName>
    <definedName name="CHF" localSheetId="21">#REF!</definedName>
    <definedName name="CHF" localSheetId="22">#REF!</definedName>
    <definedName name="CHF" localSheetId="23">#REF!</definedName>
    <definedName name="CHF" localSheetId="24">#REF!</definedName>
    <definedName name="CHF" localSheetId="25">#REF!</definedName>
    <definedName name="CHF" localSheetId="26">#REF!</definedName>
    <definedName name="CHF" localSheetId="27">#REF!</definedName>
    <definedName name="CHF" localSheetId="28">#REF!</definedName>
    <definedName name="CHF" localSheetId="12">#REF!</definedName>
    <definedName name="CHF" localSheetId="13">#REF!</definedName>
    <definedName name="CHF" localSheetId="14">#REF!</definedName>
    <definedName name="CHF" localSheetId="18">#REF!</definedName>
    <definedName name="CHF" localSheetId="19">#REF!</definedName>
    <definedName name="CHF">#REF!</definedName>
    <definedName name="CIU" localSheetId="9">'Cuadro 1.9'!#REF!</definedName>
    <definedName name="CIU">#REF!</definedName>
    <definedName name="CIUD" localSheetId="8">#REF!,#REF!,#REF!,#REF!,#REF!,#REF!,#REF!,#REF!,#REF!,#REF!,#REF!,#REF!,#REF!,#REF!,#REF!,#REF!,#REF!</definedName>
    <definedName name="CIUD" localSheetId="9">'Cuadro 1.9'!#REF!,'Cuadro 1.9'!#REF!,'Cuadro 1.9'!#REF!,'Cuadro 1.9'!#REF!,'Cuadro 1.9'!#REF!,'Cuadro 1.9'!#REF!,'Cuadro 1.9'!#REF!,'Cuadro 1.9'!#REF!,'Cuadro 1.9'!#REF!,'Cuadro 1.9'!#REF!,'Cuadro 1.9'!#REF!,'Cuadro 1.9'!#REF!,'Cuadro 1.9'!#REF!,'Cuadro 1.9'!#REF!,'Cuadro 1.9'!#REF!,'Cuadro 1.9'!#REF!,'Cuadro 1.9'!#REF!</definedName>
    <definedName name="CIUD" localSheetId="29">#REF!,#REF!,#REF!,#REF!,#REF!,#REF!,#REF!,#REF!,#REF!,#REF!,#REF!,#REF!,#REF!,#REF!,#REF!,#REF!,#REF!</definedName>
    <definedName name="CIUD">#REF!,#REF!,#REF!,#REF!,#REF!,#REF!,#REF!,#REF!,#REF!,#REF!,#REF!,#REF!,#REF!,#REF!,#REF!,#REF!,#REF!</definedName>
    <definedName name="CIUU" localSheetId="8">#REF!</definedName>
    <definedName name="CIUU" localSheetId="9">'Cuadro 1.9'!#REF!</definedName>
    <definedName name="CIUU">#REF!</definedName>
    <definedName name="CNY" localSheetId="1">#REF!</definedName>
    <definedName name="CNY" localSheetId="3">#REF!</definedName>
    <definedName name="CNY" localSheetId="4">#REF!</definedName>
    <definedName name="CNY" localSheetId="5">#REF!</definedName>
    <definedName name="CNY" localSheetId="6">#REF!</definedName>
    <definedName name="CNY" localSheetId="7">#REF!</definedName>
    <definedName name="CNY" localSheetId="9">'Cuadro 1.9'!#REF!</definedName>
    <definedName name="CNY" localSheetId="36">#REF!</definedName>
    <definedName name="CNY" localSheetId="37">#REF!</definedName>
    <definedName name="CNY" localSheetId="11">'Gráfico 1.1'!#REF!</definedName>
    <definedName name="CNY" localSheetId="20">'Gráfico 1.10'!#REF!</definedName>
    <definedName name="CNY" localSheetId="21">#REF!</definedName>
    <definedName name="CNY" localSheetId="22">#REF!</definedName>
    <definedName name="CNY" localSheetId="23">#REF!</definedName>
    <definedName name="CNY" localSheetId="24">#REF!</definedName>
    <definedName name="CNY" localSheetId="25">#REF!</definedName>
    <definedName name="CNY" localSheetId="26">#REF!</definedName>
    <definedName name="CNY" localSheetId="27">#REF!</definedName>
    <definedName name="CNY" localSheetId="28">#REF!</definedName>
    <definedName name="CNY" localSheetId="12">#REF!</definedName>
    <definedName name="CNY" localSheetId="13">#REF!</definedName>
    <definedName name="CNY" localSheetId="14">#REF!</definedName>
    <definedName name="CNY" localSheetId="18">#REF!</definedName>
    <definedName name="CNY" localSheetId="19">#REF!</definedName>
    <definedName name="CNY">#REF!</definedName>
    <definedName name="CODEPS">#REF!</definedName>
    <definedName name="colo1991" localSheetId="1">#REF!</definedName>
    <definedName name="colo1991" localSheetId="10">#REF!</definedName>
    <definedName name="colo1991" localSheetId="2">#REF!</definedName>
    <definedName name="colo1991" localSheetId="3">#REF!</definedName>
    <definedName name="colo1991" localSheetId="4">#REF!</definedName>
    <definedName name="colo1991" localSheetId="5">#REF!</definedName>
    <definedName name="colo1991" localSheetId="6">#REF!</definedName>
    <definedName name="colo1991" localSheetId="7">#REF!</definedName>
    <definedName name="colo1991" localSheetId="8">#REF!</definedName>
    <definedName name="colo1991" localSheetId="9">'Cuadro 1.9'!#REF!</definedName>
    <definedName name="colo1991" localSheetId="36">#REF!</definedName>
    <definedName name="colo1991" localSheetId="37">#REF!</definedName>
    <definedName name="colo1991" localSheetId="11">'Gráfico 1.1'!#REF!</definedName>
    <definedName name="colo1991" localSheetId="20">'Gráfico 1.10'!#REF!</definedName>
    <definedName name="colo1991" localSheetId="21">#REF!</definedName>
    <definedName name="colo1991" localSheetId="22">#REF!</definedName>
    <definedName name="colo1991" localSheetId="23">#REF!</definedName>
    <definedName name="colo1991" localSheetId="24">#REF!</definedName>
    <definedName name="colo1991" localSheetId="25">#REF!</definedName>
    <definedName name="colo1991" localSheetId="26">#REF!</definedName>
    <definedName name="colo1991" localSheetId="27">#REF!</definedName>
    <definedName name="colo1991" localSheetId="28">#REF!</definedName>
    <definedName name="colo1991" localSheetId="29">#REF!</definedName>
    <definedName name="colo1991" localSheetId="12">#REF!</definedName>
    <definedName name="colo1991" localSheetId="13">#REF!</definedName>
    <definedName name="colo1991" localSheetId="14">#REF!</definedName>
    <definedName name="colo1991" localSheetId="18">#REF!</definedName>
    <definedName name="colo1991" localSheetId="19">#REF!</definedName>
    <definedName name="colo1991">#REF!</definedName>
    <definedName name="coloanual" localSheetId="1">#REF!</definedName>
    <definedName name="coloanual" localSheetId="3">#REF!</definedName>
    <definedName name="coloanual" localSheetId="4">#REF!</definedName>
    <definedName name="coloanual" localSheetId="5">#REF!</definedName>
    <definedName name="coloanual" localSheetId="6">#REF!</definedName>
    <definedName name="coloanual" localSheetId="7">#REF!</definedName>
    <definedName name="coloanual" localSheetId="9">'Cuadro 1.9'!#REF!</definedName>
    <definedName name="coloanual" localSheetId="36">#REF!</definedName>
    <definedName name="coloanual" localSheetId="37">#REF!</definedName>
    <definedName name="coloanual" localSheetId="11">'Gráfico 1.1'!#REF!</definedName>
    <definedName name="coloanual" localSheetId="20">'Gráfico 1.10'!#REF!</definedName>
    <definedName name="coloanual" localSheetId="21">#REF!</definedName>
    <definedName name="coloanual" localSheetId="22">#REF!</definedName>
    <definedName name="coloanual" localSheetId="23">#REF!</definedName>
    <definedName name="coloanual" localSheetId="24">#REF!</definedName>
    <definedName name="coloanual" localSheetId="25">#REF!</definedName>
    <definedName name="coloanual" localSheetId="26">#REF!</definedName>
    <definedName name="coloanual" localSheetId="27">#REF!</definedName>
    <definedName name="coloanual" localSheetId="28">#REF!</definedName>
    <definedName name="coloanual" localSheetId="12">#REF!</definedName>
    <definedName name="coloanual" localSheetId="13">#REF!</definedName>
    <definedName name="coloanual" localSheetId="14">#REF!</definedName>
    <definedName name="coloanual" localSheetId="18">#REF!</definedName>
    <definedName name="coloanual" localSheetId="19">#REF!</definedName>
    <definedName name="coloanual">#REF!</definedName>
    <definedName name="COLOCACIÓNcuadro1" localSheetId="1">#REF!</definedName>
    <definedName name="COLOCACIÓNcuadro1" localSheetId="3">#REF!</definedName>
    <definedName name="COLOCACIÓNcuadro1" localSheetId="4">#REF!</definedName>
    <definedName name="COLOCACIÓNcuadro1" localSheetId="5">#REF!</definedName>
    <definedName name="COLOCACIÓNcuadro1" localSheetId="6">#REF!</definedName>
    <definedName name="COLOCACIÓNcuadro1" localSheetId="7">#REF!</definedName>
    <definedName name="COLOCACIÓNcuadro1" localSheetId="9">'Cuadro 1.9'!#REF!</definedName>
    <definedName name="COLOCACIÓNcuadro1" localSheetId="36">#REF!</definedName>
    <definedName name="COLOCACIÓNcuadro1" localSheetId="37">#REF!</definedName>
    <definedName name="COLOCACIÓNcuadro1" localSheetId="11">'Gráfico 1.1'!#REF!</definedName>
    <definedName name="COLOCACIÓNcuadro1" localSheetId="20">'Gráfico 1.10'!#REF!</definedName>
    <definedName name="COLOCACIÓNcuadro1" localSheetId="21">#REF!</definedName>
    <definedName name="COLOCACIÓNcuadro1" localSheetId="22">#REF!</definedName>
    <definedName name="COLOCACIÓNcuadro1" localSheetId="23">#REF!</definedName>
    <definedName name="COLOCACIÓNcuadro1" localSheetId="24">#REF!</definedName>
    <definedName name="COLOCACIÓNcuadro1" localSheetId="25">#REF!</definedName>
    <definedName name="COLOCACIÓNcuadro1" localSheetId="26">#REF!</definedName>
    <definedName name="COLOCACIÓNcuadro1" localSheetId="27">#REF!</definedName>
    <definedName name="COLOCACIÓNcuadro1" localSheetId="28">#REF!</definedName>
    <definedName name="COLOCACIÓNcuadro1" localSheetId="12">#REF!</definedName>
    <definedName name="COLOCACIÓNcuadro1" localSheetId="13">#REF!</definedName>
    <definedName name="COLOCACIÓNcuadro1" localSheetId="14">#REF!</definedName>
    <definedName name="COLOCACIÓNcuadro1" localSheetId="18">#REF!</definedName>
    <definedName name="COLOCACIÓNcuadro1" localSheetId="19">#REF!</definedName>
    <definedName name="COLOCACIÓNcuadro1">#REF!</definedName>
    <definedName name="COLOCACIÓNcuadro2" localSheetId="4">#REF!</definedName>
    <definedName name="COLOCACIÓNcuadro2" localSheetId="5">#REF!</definedName>
    <definedName name="COLOCACIÓNcuadro2" localSheetId="6">#REF!</definedName>
    <definedName name="COLOCACIÓNcuadro2" localSheetId="7">#REF!</definedName>
    <definedName name="COLOCACIÓNcuadro2" localSheetId="9">'Cuadro 1.9'!#REF!</definedName>
    <definedName name="COLOCACIÓNcuadro2" localSheetId="36">#REF!</definedName>
    <definedName name="COLOCACIÓNcuadro2" localSheetId="20">'Gráfico 1.10'!#REF!</definedName>
    <definedName name="COLOCACIÓNcuadro2" localSheetId="21">#REF!</definedName>
    <definedName name="COLOCACIÓNcuadro2" localSheetId="22">#REF!</definedName>
    <definedName name="COLOCACIÓNcuadro2" localSheetId="28">#REF!</definedName>
    <definedName name="COLOCACIÓNcuadro2" localSheetId="12">#REF!</definedName>
    <definedName name="COLOCACIÓNcuadro2" localSheetId="13">#REF!</definedName>
    <definedName name="COLOCACIÓNcuadro2">#REF!</definedName>
    <definedName name="composición" localSheetId="1" hidden="1">{"trimestre",#N/A,FALSE,"TRIMESTRE";"empresa",#N/A,FALSE,"xEMPRESA";"eaab",#N/A,FALSE,"EAAB";"epma",#N/A,FALSE,"EPMA";"emca",#N/A,FALSE,"EMCA"}</definedName>
    <definedName name="composición" localSheetId="10" hidden="1">{"trimestre",#N/A,FALSE,"TRIMESTRE";"empresa",#N/A,FALSE,"xEMPRESA";"eaab",#N/A,FALSE,"EAAB";"epma",#N/A,FALSE,"EPMA";"emca",#N/A,FALSE,"EMCA"}</definedName>
    <definedName name="composición" localSheetId="2" hidden="1">{"trimestre",#N/A,FALSE,"TRIMESTRE";"empresa",#N/A,FALSE,"xEMPRESA";"eaab",#N/A,FALSE,"EAAB";"epma",#N/A,FALSE,"EPMA";"emca",#N/A,FALSE,"EMCA"}</definedName>
    <definedName name="composición" localSheetId="3" hidden="1">{"trimestre",#N/A,FALSE,"TRIMESTRE";"empresa",#N/A,FALSE,"xEMPRESA";"eaab",#N/A,FALSE,"EAAB";"epma",#N/A,FALSE,"EPMA";"emca",#N/A,FALSE,"EMCA"}</definedName>
    <definedName name="composición" localSheetId="4" hidden="1">{"trimestre",#N/A,FALSE,"TRIMESTRE";"empresa",#N/A,FALSE,"xEMPRESA";"eaab",#N/A,FALSE,"EAAB";"epma",#N/A,FALSE,"EPMA";"emca",#N/A,FALSE,"EMCA"}</definedName>
    <definedName name="composición" localSheetId="5" hidden="1">{"trimestre",#N/A,FALSE,"TRIMESTRE";"empresa",#N/A,FALSE,"xEMPRESA";"eaab",#N/A,FALSE,"EAAB";"epma",#N/A,FALSE,"EPMA";"emca",#N/A,FALSE,"EMCA"}</definedName>
    <definedName name="composición" localSheetId="6" hidden="1">{"trimestre",#N/A,FALSE,"TRIMESTRE";"empresa",#N/A,FALSE,"xEMPRESA";"eaab",#N/A,FALSE,"EAAB";"epma",#N/A,FALSE,"EPMA";"emca",#N/A,FALSE,"EMCA"}</definedName>
    <definedName name="composición" localSheetId="7" hidden="1">{"trimestre",#N/A,FALSE,"TRIMESTRE";"empresa",#N/A,FALSE,"xEMPRESA";"eaab",#N/A,FALSE,"EAAB";"epma",#N/A,FALSE,"EPMA";"emca",#N/A,FALSE,"EMCA"}</definedName>
    <definedName name="composición" localSheetId="8" hidden="1">{"trimestre",#N/A,FALSE,"TRIMESTRE";"empresa",#N/A,FALSE,"xEMPRESA";"eaab",#N/A,FALSE,"EAAB";"epma",#N/A,FALSE,"EPMA";"emca",#N/A,FALSE,"EMCA"}</definedName>
    <definedName name="composición" localSheetId="9" hidden="1">{"trimestre",#N/A,FALSE,"TRIMESTRE";"empresa",#N/A,FALSE,"xEMPRESA";"eaab",#N/A,FALSE,"EAAB";"epma",#N/A,FALSE,"EPMA";"emca",#N/A,FALSE,"EMCA"}</definedName>
    <definedName name="composición" localSheetId="36" hidden="1">{"trimestre",#N/A,FALSE,"TRIMESTRE";"empresa",#N/A,FALSE,"xEMPRESA";"eaab",#N/A,FALSE,"EAAB";"epma",#N/A,FALSE,"EPMA";"emca",#N/A,FALSE,"EMCA"}</definedName>
    <definedName name="composición" localSheetId="37" hidden="1">{"trimestre",#N/A,FALSE,"TRIMESTRE";"empresa",#N/A,FALSE,"xEMPRESA";"eaab",#N/A,FALSE,"EAAB";"epma",#N/A,FALSE,"EPMA";"emca",#N/A,FALSE,"EMCA"}</definedName>
    <definedName name="composición" localSheetId="11" hidden="1">{"trimestre",#N/A,FALSE,"TRIMESTRE";"empresa",#N/A,FALSE,"xEMPRESA";"eaab",#N/A,FALSE,"EAAB";"epma",#N/A,FALSE,"EPMA";"emca",#N/A,FALSE,"EMCA"}</definedName>
    <definedName name="composición" localSheetId="20" hidden="1">{"trimestre",#N/A,FALSE,"TRIMESTRE";"empresa",#N/A,FALSE,"xEMPRESA";"eaab",#N/A,FALSE,"EAAB";"epma",#N/A,FALSE,"EPMA";"emca",#N/A,FALSE,"EMCA"}</definedName>
    <definedName name="composición" localSheetId="21" hidden="1">{"trimestre",#N/A,FALSE,"TRIMESTRE";"empresa",#N/A,FALSE,"xEMPRESA";"eaab",#N/A,FALSE,"EAAB";"epma",#N/A,FALSE,"EPMA";"emca",#N/A,FALSE,"EMCA"}</definedName>
    <definedName name="composición" localSheetId="22" hidden="1">{"trimestre",#N/A,FALSE,"TRIMESTRE";"empresa",#N/A,FALSE,"xEMPRESA";"eaab",#N/A,FALSE,"EAAB";"epma",#N/A,FALSE,"EPMA";"emca",#N/A,FALSE,"EMCA"}</definedName>
    <definedName name="composición" localSheetId="23" hidden="1">{"trimestre",#N/A,FALSE,"TRIMESTRE";"empresa",#N/A,FALSE,"xEMPRESA";"eaab",#N/A,FALSE,"EAAB";"epma",#N/A,FALSE,"EPMA";"emca",#N/A,FALSE,"EMCA"}</definedName>
    <definedName name="composición" localSheetId="24" hidden="1">{"trimestre",#N/A,FALSE,"TRIMESTRE";"empresa",#N/A,FALSE,"xEMPRESA";"eaab",#N/A,FALSE,"EAAB";"epma",#N/A,FALSE,"EPMA";"emca",#N/A,FALSE,"EMCA"}</definedName>
    <definedName name="composición" localSheetId="25" hidden="1">{"trimestre",#N/A,FALSE,"TRIMESTRE";"empresa",#N/A,FALSE,"xEMPRESA";"eaab",#N/A,FALSE,"EAAB";"epma",#N/A,FALSE,"EPMA";"emca",#N/A,FALSE,"EMCA"}</definedName>
    <definedName name="composición" localSheetId="26" hidden="1">{"trimestre",#N/A,FALSE,"TRIMESTRE";"empresa",#N/A,FALSE,"xEMPRESA";"eaab",#N/A,FALSE,"EAAB";"epma",#N/A,FALSE,"EPMA";"emca",#N/A,FALSE,"EMCA"}</definedName>
    <definedName name="composición" localSheetId="27" hidden="1">{"trimestre",#N/A,FALSE,"TRIMESTRE";"empresa",#N/A,FALSE,"xEMPRESA";"eaab",#N/A,FALSE,"EAAB";"epma",#N/A,FALSE,"EPMA";"emca",#N/A,FALSE,"EMCA"}</definedName>
    <definedName name="composición" localSheetId="28" hidden="1">{"trimestre",#N/A,FALSE,"TRIMESTRE";"empresa",#N/A,FALSE,"xEMPRESA";"eaab",#N/A,FALSE,"EAAB";"epma",#N/A,FALSE,"EPMA";"emca",#N/A,FALSE,"EMCA"}</definedName>
    <definedName name="composición" localSheetId="29" hidden="1">{"trimestre",#N/A,FALSE,"TRIMESTRE";"empresa",#N/A,FALSE,"xEMPRESA";"eaab",#N/A,FALSE,"EAAB";"epma",#N/A,FALSE,"EPMA";"emca",#N/A,FALSE,"EMCA"}</definedName>
    <definedName name="composición" localSheetId="12" hidden="1">{"trimestre",#N/A,FALSE,"TRIMESTRE";"empresa",#N/A,FALSE,"xEMPRESA";"eaab",#N/A,FALSE,"EAAB";"epma",#N/A,FALSE,"EPMA";"emca",#N/A,FALSE,"EMCA"}</definedName>
    <definedName name="composición" localSheetId="31" hidden="1">{"trimestre",#N/A,FALSE,"TRIMESTRE";"empresa",#N/A,FALSE,"xEMPRESA";"eaab",#N/A,FALSE,"EAAB";"epma",#N/A,FALSE,"EPMA";"emca",#N/A,FALSE,"EMCA"}</definedName>
    <definedName name="composición" localSheetId="33" hidden="1">{"trimestre",#N/A,FALSE,"TRIMESTRE";"empresa",#N/A,FALSE,"xEMPRESA";"eaab",#N/A,FALSE,"EAAB";"epma",#N/A,FALSE,"EPMA";"emca",#N/A,FALSE,"EMCA"}</definedName>
    <definedName name="composición" localSheetId="34" hidden="1">{"trimestre",#N/A,FALSE,"TRIMESTRE";"empresa",#N/A,FALSE,"xEMPRESA";"eaab",#N/A,FALSE,"EAAB";"epma",#N/A,FALSE,"EPMA";"emca",#N/A,FALSE,"EMCA"}</definedName>
    <definedName name="composición" localSheetId="35" hidden="1">{"trimestre",#N/A,FALSE,"TRIMESTRE";"empresa",#N/A,FALSE,"xEMPRESA";"eaab",#N/A,FALSE,"EAAB";"epma",#N/A,FALSE,"EPMA";"emca",#N/A,FALSE,"EMCA"}</definedName>
    <definedName name="composición" localSheetId="13" hidden="1">{"trimestre",#N/A,FALSE,"TRIMESTRE";"empresa",#N/A,FALSE,"xEMPRESA";"eaab",#N/A,FALSE,"EAAB";"epma",#N/A,FALSE,"EPMA";"emca",#N/A,FALSE,"EMCA"}</definedName>
    <definedName name="composición" localSheetId="14" hidden="1">{"trimestre",#N/A,FALSE,"TRIMESTRE";"empresa",#N/A,FALSE,"xEMPRESA";"eaab",#N/A,FALSE,"EAAB";"epma",#N/A,FALSE,"EPMA";"emca",#N/A,FALSE,"EMCA"}</definedName>
    <definedName name="composición" localSheetId="15" hidden="1">{"trimestre",#N/A,FALSE,"TRIMESTRE";"empresa",#N/A,FALSE,"xEMPRESA";"eaab",#N/A,FALSE,"EAAB";"epma",#N/A,FALSE,"EPMA";"emca",#N/A,FALSE,"EMCA"}</definedName>
    <definedName name="composición" localSheetId="16" hidden="1">{"trimestre",#N/A,FALSE,"TRIMESTRE";"empresa",#N/A,FALSE,"xEMPRESA";"eaab",#N/A,FALSE,"EAAB";"epma",#N/A,FALSE,"EPMA";"emca",#N/A,FALSE,"EMCA"}</definedName>
    <definedName name="composición" localSheetId="17" hidden="1">{"trimestre",#N/A,FALSE,"TRIMESTRE";"empresa",#N/A,FALSE,"xEMPRESA";"eaab",#N/A,FALSE,"EAAB";"epma",#N/A,FALSE,"EPMA";"emca",#N/A,FALSE,"EMCA"}</definedName>
    <definedName name="composición" localSheetId="18" hidden="1">{"trimestre",#N/A,FALSE,"TRIMESTRE";"empresa",#N/A,FALSE,"xEMPRESA";"eaab",#N/A,FALSE,"EAAB";"epma",#N/A,FALSE,"EPMA";"emca",#N/A,FALSE,"EMCA"}</definedName>
    <definedName name="composición" localSheetId="19" hidden="1">{"trimestre",#N/A,FALSE,"TRIMESTRE";"empresa",#N/A,FALSE,"xEMPRESA";"eaab",#N/A,FALSE,"EAAB";"epma",#N/A,FALSE,"EPMA";"emca",#N/A,FALSE,"EMCA"}</definedName>
    <definedName name="composición" hidden="1">{"trimestre",#N/A,FALSE,"TRIMESTRE";"empresa",#N/A,FALSE,"xEMPRESA";"eaab",#N/A,FALSE,"EAAB";"epma",#N/A,FALSE,"EPMA";"emca",#N/A,FALSE,"EMCA"}</definedName>
    <definedName name="consol" localSheetId="8">#REF!</definedName>
    <definedName name="consol" localSheetId="9">'Cuadro 1.9'!#REF!</definedName>
    <definedName name="consol">#REF!</definedName>
    <definedName name="CONSOLIDADO" localSheetId="10">#REF!</definedName>
    <definedName name="CONSOLIDADO" localSheetId="4">#REF!</definedName>
    <definedName name="CONSOLIDADO" localSheetId="5">#REF!</definedName>
    <definedName name="CONSOLIDADO" localSheetId="6">#REF!</definedName>
    <definedName name="CONSOLIDADO" localSheetId="7">#REF!</definedName>
    <definedName name="CONSOLIDADO" localSheetId="9">'Cuadro 1.9'!#REF!</definedName>
    <definedName name="CONSOLIDADO" localSheetId="36">#REF!</definedName>
    <definedName name="CONSOLIDADO" localSheetId="37">#REF!</definedName>
    <definedName name="CONSOLIDADO" localSheetId="20">'Gráfico 1.10'!#REF!</definedName>
    <definedName name="CONSOLIDADO" localSheetId="21">#REF!</definedName>
    <definedName name="CONSOLIDADO" localSheetId="22">#REF!</definedName>
    <definedName name="CONSOLIDADO" localSheetId="23">#REF!</definedName>
    <definedName name="CONSOLIDADO" localSheetId="24">#REF!</definedName>
    <definedName name="CONSOLIDADO" localSheetId="25">#REF!</definedName>
    <definedName name="CONSOLIDADO" localSheetId="26">#REF!</definedName>
    <definedName name="CONSOLIDADO" localSheetId="27">#REF!</definedName>
    <definedName name="CONSOLIDADO" localSheetId="28">#REF!</definedName>
    <definedName name="CONSOLIDADO" localSheetId="12">#REF!</definedName>
    <definedName name="CONSOLIDADO" localSheetId="33">#REF!</definedName>
    <definedName name="CONSOLIDADO" localSheetId="34">#REF!</definedName>
    <definedName name="CONSOLIDADO" localSheetId="35">#REF!</definedName>
    <definedName name="CONSOLIDADO" localSheetId="13">#REF!</definedName>
    <definedName name="CONSOLIDADO" localSheetId="14">#REF!</definedName>
    <definedName name="CONSOLIDADO" localSheetId="18">#REF!</definedName>
    <definedName name="CONSOLIDADO">#REF!</definedName>
    <definedName name="CONTRIBU">#REF!</definedName>
    <definedName name="COP" localSheetId="1">#REF!</definedName>
    <definedName name="COP" localSheetId="10">#REF!</definedName>
    <definedName name="COP" localSheetId="2">#REF!</definedName>
    <definedName name="COP" localSheetId="3">#REF!</definedName>
    <definedName name="COP" localSheetId="4">#REF!</definedName>
    <definedName name="COP" localSheetId="5">#REF!</definedName>
    <definedName name="COP" localSheetId="6">#REF!</definedName>
    <definedName name="COP" localSheetId="7">#REF!</definedName>
    <definedName name="COP" localSheetId="8">#REF!</definedName>
    <definedName name="COP" localSheetId="9">'Cuadro 1.9'!#REF!</definedName>
    <definedName name="COP" localSheetId="36">#REF!</definedName>
    <definedName name="COP" localSheetId="37">#REF!</definedName>
    <definedName name="COP" localSheetId="11">'Gráfico 1.1'!#REF!</definedName>
    <definedName name="COP" localSheetId="20">'Gráfico 1.10'!#REF!</definedName>
    <definedName name="COP" localSheetId="21">#REF!</definedName>
    <definedName name="COP" localSheetId="22">#REF!</definedName>
    <definedName name="COP" localSheetId="23">#REF!</definedName>
    <definedName name="COP" localSheetId="24">#REF!</definedName>
    <definedName name="COP" localSheetId="25">#REF!</definedName>
    <definedName name="COP" localSheetId="26">#REF!</definedName>
    <definedName name="COP" localSheetId="27">#REF!</definedName>
    <definedName name="COP" localSheetId="28">#REF!</definedName>
    <definedName name="COP" localSheetId="29">#REF!</definedName>
    <definedName name="COP" localSheetId="12">#REF!</definedName>
    <definedName name="COP" localSheetId="13">#REF!</definedName>
    <definedName name="COP" localSheetId="14">#REF!</definedName>
    <definedName name="COP" localSheetId="18">#REF!</definedName>
    <definedName name="COP" localSheetId="19">#REF!</definedName>
    <definedName name="COP">#REF!</definedName>
    <definedName name="costa" localSheetId="6">#REF!</definedName>
    <definedName name="costa" localSheetId="7">#REF!</definedName>
    <definedName name="costa" localSheetId="8">#REF!</definedName>
    <definedName name="costa" localSheetId="9">#REF!</definedName>
    <definedName name="costa" localSheetId="36">#REF!</definedName>
    <definedName name="costa" localSheetId="20">#REF!</definedName>
    <definedName name="costa" localSheetId="21">#REF!</definedName>
    <definedName name="costa" localSheetId="22">#REF!</definedName>
    <definedName name="costa" localSheetId="28">#REF!</definedName>
    <definedName name="costa" localSheetId="12">#REF!</definedName>
    <definedName name="costa" localSheetId="13">#REF!</definedName>
    <definedName name="costa" localSheetId="15">#REF!</definedName>
    <definedName name="costa" localSheetId="16">#REF!</definedName>
    <definedName name="costa" localSheetId="17">#REF!</definedName>
    <definedName name="costa">#REF!</definedName>
    <definedName name="CUA" localSheetId="1">#REF!</definedName>
    <definedName name="CUA" localSheetId="10">#REF!</definedName>
    <definedName name="CUA" localSheetId="2">#REF!</definedName>
    <definedName name="CUA" localSheetId="3">#REF!</definedName>
    <definedName name="CUA" localSheetId="4">#REF!</definedName>
    <definedName name="CUA" localSheetId="5">#REF!</definedName>
    <definedName name="CUA" localSheetId="6">#REF!</definedName>
    <definedName name="CUA" localSheetId="7">#REF!</definedName>
    <definedName name="CUA" localSheetId="8">#REF!</definedName>
    <definedName name="CUA" localSheetId="9">'Cuadro 1.9'!#REF!</definedName>
    <definedName name="CUA" localSheetId="36">#REF!</definedName>
    <definedName name="CUA" localSheetId="37">#REF!</definedName>
    <definedName name="CUA" localSheetId="11">'Gráfico 1.1'!#REF!</definedName>
    <definedName name="CUA" localSheetId="20">'Gráfico 1.10'!#REF!</definedName>
    <definedName name="CUA" localSheetId="21">#REF!</definedName>
    <definedName name="CUA" localSheetId="22">#REF!</definedName>
    <definedName name="CUA" localSheetId="23">#REF!</definedName>
    <definedName name="CUA" localSheetId="24">#REF!</definedName>
    <definedName name="CUA" localSheetId="25">#REF!</definedName>
    <definedName name="CUA" localSheetId="26">#REF!</definedName>
    <definedName name="CUA" localSheetId="27">#REF!</definedName>
    <definedName name="CUA" localSheetId="28">#REF!</definedName>
    <definedName name="CUA" localSheetId="29">#REF!</definedName>
    <definedName name="CUA" localSheetId="12">#REF!</definedName>
    <definedName name="CUA" localSheetId="13">#REF!</definedName>
    <definedName name="CUA" localSheetId="14">#REF!</definedName>
    <definedName name="CUA" localSheetId="18">#REF!</definedName>
    <definedName name="CUA" localSheetId="19">#REF!</definedName>
    <definedName name="CUA">#REF!</definedName>
    <definedName name="CUA18A" localSheetId="1" hidden="1">{"trimestre",#N/A,FALSE,"TRIMESTRE";"empresa",#N/A,FALSE,"xEMPRESA";"eaab",#N/A,FALSE,"EAAB";"epma",#N/A,FALSE,"EPMA";"emca",#N/A,FALSE,"EMCA"}</definedName>
    <definedName name="CUA18A" localSheetId="10" hidden="1">{"trimestre",#N/A,FALSE,"TRIMESTRE";"empresa",#N/A,FALSE,"xEMPRESA";"eaab",#N/A,FALSE,"EAAB";"epma",#N/A,FALSE,"EPMA";"emca",#N/A,FALSE,"EMCA"}</definedName>
    <definedName name="CUA18A" localSheetId="2" hidden="1">{"trimestre",#N/A,FALSE,"TRIMESTRE";"empresa",#N/A,FALSE,"xEMPRESA";"eaab",#N/A,FALSE,"EAAB";"epma",#N/A,FALSE,"EPMA";"emca",#N/A,FALSE,"EMCA"}</definedName>
    <definedName name="CUA18A" localSheetId="3" hidden="1">{"trimestre",#N/A,FALSE,"TRIMESTRE";"empresa",#N/A,FALSE,"xEMPRESA";"eaab",#N/A,FALSE,"EAAB";"epma",#N/A,FALSE,"EPMA";"emca",#N/A,FALSE,"EMCA"}</definedName>
    <definedName name="CUA18A" localSheetId="4" hidden="1">{"trimestre",#N/A,FALSE,"TRIMESTRE";"empresa",#N/A,FALSE,"xEMPRESA";"eaab",#N/A,FALSE,"EAAB";"epma",#N/A,FALSE,"EPMA";"emca",#N/A,FALSE,"EMCA"}</definedName>
    <definedName name="CUA18A" localSheetId="5" hidden="1">{"trimestre",#N/A,FALSE,"TRIMESTRE";"empresa",#N/A,FALSE,"xEMPRESA";"eaab",#N/A,FALSE,"EAAB";"epma",#N/A,FALSE,"EPMA";"emca",#N/A,FALSE,"EMCA"}</definedName>
    <definedName name="CUA18A" localSheetId="6" hidden="1">{"trimestre",#N/A,FALSE,"TRIMESTRE";"empresa",#N/A,FALSE,"xEMPRESA";"eaab",#N/A,FALSE,"EAAB";"epma",#N/A,FALSE,"EPMA";"emca",#N/A,FALSE,"EMCA"}</definedName>
    <definedName name="CUA18A" localSheetId="7" hidden="1">{"trimestre",#N/A,FALSE,"TRIMESTRE";"empresa",#N/A,FALSE,"xEMPRESA";"eaab",#N/A,FALSE,"EAAB";"epma",#N/A,FALSE,"EPMA";"emca",#N/A,FALSE,"EMCA"}</definedName>
    <definedName name="CUA18A" localSheetId="8" hidden="1">{"trimestre",#N/A,FALSE,"TRIMESTRE";"empresa",#N/A,FALSE,"xEMPRESA";"eaab",#N/A,FALSE,"EAAB";"epma",#N/A,FALSE,"EPMA";"emca",#N/A,FALSE,"EMCA"}</definedName>
    <definedName name="CUA18A" localSheetId="9" hidden="1">{"trimestre",#N/A,FALSE,"TRIMESTRE";"empresa",#N/A,FALSE,"xEMPRESA";"eaab",#N/A,FALSE,"EAAB";"epma",#N/A,FALSE,"EPMA";"emca",#N/A,FALSE,"EMCA"}</definedName>
    <definedName name="CUA18A" localSheetId="36" hidden="1">{"trimestre",#N/A,FALSE,"TRIMESTRE";"empresa",#N/A,FALSE,"xEMPRESA";"eaab",#N/A,FALSE,"EAAB";"epma",#N/A,FALSE,"EPMA";"emca",#N/A,FALSE,"EMCA"}</definedName>
    <definedName name="CUA18A" localSheetId="37" hidden="1">{"trimestre",#N/A,FALSE,"TRIMESTRE";"empresa",#N/A,FALSE,"xEMPRESA";"eaab",#N/A,FALSE,"EAAB";"epma",#N/A,FALSE,"EPMA";"emca",#N/A,FALSE,"EMCA"}</definedName>
    <definedName name="CUA18A" localSheetId="11" hidden="1">{"trimestre",#N/A,FALSE,"TRIMESTRE";"empresa",#N/A,FALSE,"xEMPRESA";"eaab",#N/A,FALSE,"EAAB";"epma",#N/A,FALSE,"EPMA";"emca",#N/A,FALSE,"EMCA"}</definedName>
    <definedName name="CUA18A" localSheetId="20" hidden="1">{"trimestre",#N/A,FALSE,"TRIMESTRE";"empresa",#N/A,FALSE,"xEMPRESA";"eaab",#N/A,FALSE,"EAAB";"epma",#N/A,FALSE,"EPMA";"emca",#N/A,FALSE,"EMCA"}</definedName>
    <definedName name="CUA18A" localSheetId="21" hidden="1">{"trimestre",#N/A,FALSE,"TRIMESTRE";"empresa",#N/A,FALSE,"xEMPRESA";"eaab",#N/A,FALSE,"EAAB";"epma",#N/A,FALSE,"EPMA";"emca",#N/A,FALSE,"EMCA"}</definedName>
    <definedName name="CUA18A" localSheetId="22" hidden="1">{"trimestre",#N/A,FALSE,"TRIMESTRE";"empresa",#N/A,FALSE,"xEMPRESA";"eaab",#N/A,FALSE,"EAAB";"epma",#N/A,FALSE,"EPMA";"emca",#N/A,FALSE,"EMCA"}</definedName>
    <definedName name="CUA18A" localSheetId="23" hidden="1">{"trimestre",#N/A,FALSE,"TRIMESTRE";"empresa",#N/A,FALSE,"xEMPRESA";"eaab",#N/A,FALSE,"EAAB";"epma",#N/A,FALSE,"EPMA";"emca",#N/A,FALSE,"EMCA"}</definedName>
    <definedName name="CUA18A" localSheetId="24" hidden="1">{"trimestre",#N/A,FALSE,"TRIMESTRE";"empresa",#N/A,FALSE,"xEMPRESA";"eaab",#N/A,FALSE,"EAAB";"epma",#N/A,FALSE,"EPMA";"emca",#N/A,FALSE,"EMCA"}</definedName>
    <definedName name="CUA18A" localSheetId="25" hidden="1">{"trimestre",#N/A,FALSE,"TRIMESTRE";"empresa",#N/A,FALSE,"xEMPRESA";"eaab",#N/A,FALSE,"EAAB";"epma",#N/A,FALSE,"EPMA";"emca",#N/A,FALSE,"EMCA"}</definedName>
    <definedName name="CUA18A" localSheetId="26" hidden="1">{"trimestre",#N/A,FALSE,"TRIMESTRE";"empresa",#N/A,FALSE,"xEMPRESA";"eaab",#N/A,FALSE,"EAAB";"epma",#N/A,FALSE,"EPMA";"emca",#N/A,FALSE,"EMCA"}</definedName>
    <definedName name="CUA18A" localSheetId="27" hidden="1">{"trimestre",#N/A,FALSE,"TRIMESTRE";"empresa",#N/A,FALSE,"xEMPRESA";"eaab",#N/A,FALSE,"EAAB";"epma",#N/A,FALSE,"EPMA";"emca",#N/A,FALSE,"EMCA"}</definedName>
    <definedName name="CUA18A" localSheetId="28" hidden="1">{"trimestre",#N/A,FALSE,"TRIMESTRE";"empresa",#N/A,FALSE,"xEMPRESA";"eaab",#N/A,FALSE,"EAAB";"epma",#N/A,FALSE,"EPMA";"emca",#N/A,FALSE,"EMCA"}</definedName>
    <definedName name="CUA18A" localSheetId="29" hidden="1">{"trimestre",#N/A,FALSE,"TRIMESTRE";"empresa",#N/A,FALSE,"xEMPRESA";"eaab",#N/A,FALSE,"EAAB";"epma",#N/A,FALSE,"EPMA";"emca",#N/A,FALSE,"EMCA"}</definedName>
    <definedName name="CUA18A" localSheetId="12" hidden="1">{"trimestre",#N/A,FALSE,"TRIMESTRE";"empresa",#N/A,FALSE,"xEMPRESA";"eaab",#N/A,FALSE,"EAAB";"epma",#N/A,FALSE,"EPMA";"emca",#N/A,FALSE,"EMCA"}</definedName>
    <definedName name="CUA18A" localSheetId="31" hidden="1">{"trimestre",#N/A,FALSE,"TRIMESTRE";"empresa",#N/A,FALSE,"xEMPRESA";"eaab",#N/A,FALSE,"EAAB";"epma",#N/A,FALSE,"EPMA";"emca",#N/A,FALSE,"EMCA"}</definedName>
    <definedName name="CUA18A" localSheetId="33" hidden="1">{"trimestre",#N/A,FALSE,"TRIMESTRE";"empresa",#N/A,FALSE,"xEMPRESA";"eaab",#N/A,FALSE,"EAAB";"epma",#N/A,FALSE,"EPMA";"emca",#N/A,FALSE,"EMCA"}</definedName>
    <definedName name="CUA18A" localSheetId="34" hidden="1">{"trimestre",#N/A,FALSE,"TRIMESTRE";"empresa",#N/A,FALSE,"xEMPRESA";"eaab",#N/A,FALSE,"EAAB";"epma",#N/A,FALSE,"EPMA";"emca",#N/A,FALSE,"EMCA"}</definedName>
    <definedName name="CUA18A" localSheetId="35" hidden="1">{"trimestre",#N/A,FALSE,"TRIMESTRE";"empresa",#N/A,FALSE,"xEMPRESA";"eaab",#N/A,FALSE,"EAAB";"epma",#N/A,FALSE,"EPMA";"emca",#N/A,FALSE,"EMCA"}</definedName>
    <definedName name="CUA18A" localSheetId="13" hidden="1">{"trimestre",#N/A,FALSE,"TRIMESTRE";"empresa",#N/A,FALSE,"xEMPRESA";"eaab",#N/A,FALSE,"EAAB";"epma",#N/A,FALSE,"EPMA";"emca",#N/A,FALSE,"EMCA"}</definedName>
    <definedName name="CUA18A" localSheetId="14" hidden="1">{"trimestre",#N/A,FALSE,"TRIMESTRE";"empresa",#N/A,FALSE,"xEMPRESA";"eaab",#N/A,FALSE,"EAAB";"epma",#N/A,FALSE,"EPMA";"emca",#N/A,FALSE,"EMCA"}</definedName>
    <definedName name="CUA18A" localSheetId="15" hidden="1">{"trimestre",#N/A,FALSE,"TRIMESTRE";"empresa",#N/A,FALSE,"xEMPRESA";"eaab",#N/A,FALSE,"EAAB";"epma",#N/A,FALSE,"EPMA";"emca",#N/A,FALSE,"EMCA"}</definedName>
    <definedName name="CUA18A" localSheetId="16" hidden="1">{"trimestre",#N/A,FALSE,"TRIMESTRE";"empresa",#N/A,FALSE,"xEMPRESA";"eaab",#N/A,FALSE,"EAAB";"epma",#N/A,FALSE,"EPMA";"emca",#N/A,FALSE,"EMCA"}</definedName>
    <definedName name="CUA18A" localSheetId="17" hidden="1">{"trimestre",#N/A,FALSE,"TRIMESTRE";"empresa",#N/A,FALSE,"xEMPRESA";"eaab",#N/A,FALSE,"EAAB";"epma",#N/A,FALSE,"EPMA";"emca",#N/A,FALSE,"EMCA"}</definedName>
    <definedName name="CUA18A" localSheetId="18" hidden="1">{"trimestre",#N/A,FALSE,"TRIMESTRE";"empresa",#N/A,FALSE,"xEMPRESA";"eaab",#N/A,FALSE,"EAAB";"epma",#N/A,FALSE,"EPMA";"emca",#N/A,FALSE,"EMCA"}</definedName>
    <definedName name="CUA18A" localSheetId="19" hidden="1">{"trimestre",#N/A,FALSE,"TRIMESTRE";"empresa",#N/A,FALSE,"xEMPRESA";"eaab",#N/A,FALSE,"EAAB";"epma",#N/A,FALSE,"EPMA";"emca",#N/A,FALSE,"EMCA"}</definedName>
    <definedName name="CUA18A" hidden="1">{"trimestre",#N/A,FALSE,"TRIMESTRE";"empresa",#N/A,FALSE,"xEMPRESA";"eaab",#N/A,FALSE,"EAAB";"epma",#N/A,FALSE,"EPMA";"emca",#N/A,FALSE,"EMCA"}</definedName>
    <definedName name="Cua1a">#REF!</definedName>
    <definedName name="Cuadro_de_Gasolina">#REF!</definedName>
    <definedName name="CUADRO_No._1" localSheetId="1">#REF!</definedName>
    <definedName name="CUADRO_No._1" localSheetId="10">#REF!</definedName>
    <definedName name="CUADRO_No._1" localSheetId="2">#REF!</definedName>
    <definedName name="CUADRO_No._1" localSheetId="3">#REF!</definedName>
    <definedName name="CUADRO_No._1" localSheetId="4">#REF!</definedName>
    <definedName name="CUADRO_No._1" localSheetId="5">#REF!</definedName>
    <definedName name="CUADRO_No._1" localSheetId="6">#REF!</definedName>
    <definedName name="CUADRO_No._1" localSheetId="7">#REF!</definedName>
    <definedName name="CUADRO_No._1" localSheetId="8">#REF!</definedName>
    <definedName name="CUADRO_No._1" localSheetId="9">'Cuadro 1.9'!#REF!</definedName>
    <definedName name="CUADRO_No._1" localSheetId="36">#REF!</definedName>
    <definedName name="CUADRO_No._1" localSheetId="37">#REF!</definedName>
    <definedName name="CUADRO_No._1" localSheetId="11">'Gráfico 1.1'!#REF!</definedName>
    <definedName name="CUADRO_No._1" localSheetId="20">'Gráfico 1.10'!#REF!</definedName>
    <definedName name="CUADRO_No._1" localSheetId="21">#REF!</definedName>
    <definedName name="CUADRO_No._1" localSheetId="22">#REF!</definedName>
    <definedName name="CUADRO_No._1" localSheetId="23">#REF!</definedName>
    <definedName name="CUADRO_No._1" localSheetId="24">#REF!</definedName>
    <definedName name="CUADRO_No._1" localSheetId="25">#REF!</definedName>
    <definedName name="CUADRO_No._1" localSheetId="26">#REF!</definedName>
    <definedName name="CUADRO_No._1" localSheetId="27">#REF!</definedName>
    <definedName name="CUADRO_No._1" localSheetId="28">#REF!</definedName>
    <definedName name="CUADRO_No._1" localSheetId="29">#REF!</definedName>
    <definedName name="CUADRO_No._1" localSheetId="12">#REF!</definedName>
    <definedName name="CUADRO_No._1" localSheetId="13">#REF!</definedName>
    <definedName name="CUADRO_No._1" localSheetId="14">#REF!</definedName>
    <definedName name="CUADRO_No._1" localSheetId="18">#REF!</definedName>
    <definedName name="CUADRO_No._1" localSheetId="19">#REF!</definedName>
    <definedName name="CUADRO_No._1">#REF!</definedName>
    <definedName name="CUADRO_No._10" localSheetId="1">#REF!</definedName>
    <definedName name="CUADRO_No._10" localSheetId="3">#REF!</definedName>
    <definedName name="CUADRO_No._10" localSheetId="4">#REF!</definedName>
    <definedName name="CUADRO_No._10" localSheetId="5">#REF!</definedName>
    <definedName name="CUADRO_No._10" localSheetId="6">#REF!</definedName>
    <definedName name="CUADRO_No._10" localSheetId="7">#REF!</definedName>
    <definedName name="CUADRO_No._10" localSheetId="9">'Cuadro 1.9'!#REF!</definedName>
    <definedName name="CUADRO_No._10" localSheetId="36">#REF!</definedName>
    <definedName name="CUADRO_No._10" localSheetId="37">#REF!</definedName>
    <definedName name="CUADRO_No._10" localSheetId="11">'Gráfico 1.1'!#REF!</definedName>
    <definedName name="CUADRO_No._10" localSheetId="20">'Gráfico 1.10'!#REF!</definedName>
    <definedName name="CUADRO_No._10" localSheetId="21">#REF!</definedName>
    <definedName name="CUADRO_No._10" localSheetId="22">#REF!</definedName>
    <definedName name="CUADRO_No._10" localSheetId="23">#REF!</definedName>
    <definedName name="CUADRO_No._10" localSheetId="24">#REF!</definedName>
    <definedName name="CUADRO_No._10" localSheetId="25">#REF!</definedName>
    <definedName name="CUADRO_No._10" localSheetId="26">#REF!</definedName>
    <definedName name="CUADRO_No._10" localSheetId="27">#REF!</definedName>
    <definedName name="CUADRO_No._10" localSheetId="28">#REF!</definedName>
    <definedName name="CUADRO_No._10" localSheetId="12">#REF!</definedName>
    <definedName name="CUADRO_No._10" localSheetId="13">#REF!</definedName>
    <definedName name="CUADRO_No._10" localSheetId="14">#REF!</definedName>
    <definedName name="CUADRO_No._10" localSheetId="18">#REF!</definedName>
    <definedName name="CUADRO_No._10" localSheetId="19">#REF!</definedName>
    <definedName name="CUADRO_No._10">#REF!</definedName>
    <definedName name="CUADRO_No._12" localSheetId="1">#REF!</definedName>
    <definedName name="CUADRO_No._12" localSheetId="3">#REF!</definedName>
    <definedName name="CUADRO_No._12" localSheetId="4">#REF!</definedName>
    <definedName name="CUADRO_No._12" localSheetId="5">#REF!</definedName>
    <definedName name="CUADRO_No._12" localSheetId="6">#REF!</definedName>
    <definedName name="CUADRO_No._12" localSheetId="7">#REF!</definedName>
    <definedName name="CUADRO_No._12" localSheetId="9">'Cuadro 1.9'!#REF!</definedName>
    <definedName name="CUADRO_No._12" localSheetId="36">#REF!</definedName>
    <definedName name="CUADRO_No._12" localSheetId="37">#REF!</definedName>
    <definedName name="CUADRO_No._12" localSheetId="11">'Gráfico 1.1'!#REF!</definedName>
    <definedName name="CUADRO_No._12" localSheetId="20">'Gráfico 1.10'!#REF!</definedName>
    <definedName name="CUADRO_No._12" localSheetId="21">#REF!</definedName>
    <definedName name="CUADRO_No._12" localSheetId="22">#REF!</definedName>
    <definedName name="CUADRO_No._12" localSheetId="23">#REF!</definedName>
    <definedName name="CUADRO_No._12" localSheetId="24">#REF!</definedName>
    <definedName name="CUADRO_No._12" localSheetId="25">#REF!</definedName>
    <definedName name="CUADRO_No._12" localSheetId="26">#REF!</definedName>
    <definedName name="CUADRO_No._12" localSheetId="27">#REF!</definedName>
    <definedName name="CUADRO_No._12" localSheetId="28">#REF!</definedName>
    <definedName name="CUADRO_No._12" localSheetId="12">#REF!</definedName>
    <definedName name="CUADRO_No._12" localSheetId="13">#REF!</definedName>
    <definedName name="CUADRO_No._12" localSheetId="14">#REF!</definedName>
    <definedName name="CUADRO_No._12" localSheetId="18">#REF!</definedName>
    <definedName name="CUADRO_No._12" localSheetId="19">#REF!</definedName>
    <definedName name="CUADRO_No._12">#REF!</definedName>
    <definedName name="CUADRO_No._13" localSheetId="4">#REF!</definedName>
    <definedName name="CUADRO_No._13" localSheetId="5">#REF!</definedName>
    <definedName name="CUADRO_No._13" localSheetId="6">#REF!</definedName>
    <definedName name="CUADRO_No._13" localSheetId="7">#REF!</definedName>
    <definedName name="CUADRO_No._13" localSheetId="9">'Cuadro 1.9'!#REF!</definedName>
    <definedName name="CUADRO_No._13" localSheetId="36">#REF!</definedName>
    <definedName name="CUADRO_No._13" localSheetId="20">'Gráfico 1.10'!#REF!</definedName>
    <definedName name="CUADRO_No._13" localSheetId="21">#REF!</definedName>
    <definedName name="CUADRO_No._13" localSheetId="22">#REF!</definedName>
    <definedName name="CUADRO_No._13" localSheetId="28">#REF!</definedName>
    <definedName name="CUADRO_No._13" localSheetId="12">#REF!</definedName>
    <definedName name="CUADRO_No._13" localSheetId="13">#REF!</definedName>
    <definedName name="CUADRO_No._13">#REF!</definedName>
    <definedName name="Cuadro_No._1a" localSheetId="15">#REF!</definedName>
    <definedName name="Cuadro_No._1a" localSheetId="16">#REF!</definedName>
    <definedName name="Cuadro_No._1a" localSheetId="17">#REF!</definedName>
    <definedName name="Cuadro_No._1a">#REF!</definedName>
    <definedName name="Cuadro_No._1b" localSheetId="15">#REF!</definedName>
    <definedName name="Cuadro_No._1b" localSheetId="16">#REF!</definedName>
    <definedName name="Cuadro_No._1b" localSheetId="17">#REF!</definedName>
    <definedName name="Cuadro_No._1b">#REF!</definedName>
    <definedName name="Cuadro_No._1C" localSheetId="15">#REF!</definedName>
    <definedName name="Cuadro_No._1C" localSheetId="16">#REF!</definedName>
    <definedName name="Cuadro_No._1C" localSheetId="17">#REF!</definedName>
    <definedName name="Cuadro_No._1C">#REF!</definedName>
    <definedName name="CUADRO_No._2" localSheetId="1">#REF!</definedName>
    <definedName name="CUADRO_No._2" localSheetId="10">#REF!</definedName>
    <definedName name="CUADRO_No._2" localSheetId="2">#REF!</definedName>
    <definedName name="CUADRO_No._2" localSheetId="3">#REF!</definedName>
    <definedName name="CUADRO_No._2" localSheetId="4">#REF!</definedName>
    <definedName name="CUADRO_No._2" localSheetId="5">#REF!</definedName>
    <definedName name="CUADRO_No._2" localSheetId="6">#REF!</definedName>
    <definedName name="CUADRO_No._2" localSheetId="7">#REF!</definedName>
    <definedName name="CUADRO_No._2" localSheetId="8">#REF!</definedName>
    <definedName name="CUADRO_No._2" localSheetId="9">'Cuadro 1.9'!#REF!</definedName>
    <definedName name="CUADRO_No._2" localSheetId="36">#REF!</definedName>
    <definedName name="CUADRO_No._2" localSheetId="37">#REF!</definedName>
    <definedName name="CUADRO_No._2" localSheetId="11">'Gráfico 1.1'!#REF!</definedName>
    <definedName name="CUADRO_No._2" localSheetId="20">'Gráfico 1.10'!#REF!</definedName>
    <definedName name="CUADRO_No._2" localSheetId="21">#REF!</definedName>
    <definedName name="CUADRO_No._2" localSheetId="22">#REF!</definedName>
    <definedName name="CUADRO_No._2" localSheetId="23">#REF!</definedName>
    <definedName name="CUADRO_No._2" localSheetId="24">#REF!</definedName>
    <definedName name="CUADRO_No._2" localSheetId="25">#REF!</definedName>
    <definedName name="CUADRO_No._2" localSheetId="26">#REF!</definedName>
    <definedName name="CUADRO_No._2" localSheetId="27">#REF!</definedName>
    <definedName name="CUADRO_No._2" localSheetId="28">#REF!</definedName>
    <definedName name="CUADRO_No._2" localSheetId="29">#REF!</definedName>
    <definedName name="CUADRO_No._2" localSheetId="12">#REF!</definedName>
    <definedName name="CUADRO_No._2" localSheetId="13">#REF!</definedName>
    <definedName name="CUADRO_No._2" localSheetId="14">#REF!</definedName>
    <definedName name="CUADRO_No._2" localSheetId="18">#REF!</definedName>
    <definedName name="CUADRO_No._2" localSheetId="19">#REF!</definedName>
    <definedName name="CUADRO_No._2">#REF!</definedName>
    <definedName name="CUADRO_No._3" localSheetId="1">#REF!</definedName>
    <definedName name="CUADRO_No._3" localSheetId="3">#REF!</definedName>
    <definedName name="CUADRO_No._3" localSheetId="4">#REF!</definedName>
    <definedName name="CUADRO_No._3" localSheetId="5">#REF!</definedName>
    <definedName name="CUADRO_No._3" localSheetId="6">#REF!</definedName>
    <definedName name="CUADRO_No._3" localSheetId="7">#REF!</definedName>
    <definedName name="CUADRO_No._3" localSheetId="9">'Cuadro 1.9'!#REF!</definedName>
    <definedName name="CUADRO_No._3" localSheetId="36">#REF!</definedName>
    <definedName name="CUADRO_No._3" localSheetId="37">#REF!</definedName>
    <definedName name="CUADRO_No._3" localSheetId="11">'Gráfico 1.1'!#REF!</definedName>
    <definedName name="CUADRO_No._3" localSheetId="20">'Gráfico 1.10'!#REF!</definedName>
    <definedName name="CUADRO_No._3" localSheetId="21">#REF!</definedName>
    <definedName name="CUADRO_No._3" localSheetId="22">#REF!</definedName>
    <definedName name="CUADRO_No._3" localSheetId="23">#REF!</definedName>
    <definedName name="CUADRO_No._3" localSheetId="24">#REF!</definedName>
    <definedName name="CUADRO_No._3" localSheetId="25">#REF!</definedName>
    <definedName name="CUADRO_No._3" localSheetId="26">#REF!</definedName>
    <definedName name="CUADRO_No._3" localSheetId="27">#REF!</definedName>
    <definedName name="CUADRO_No._3" localSheetId="28">#REF!</definedName>
    <definedName name="CUADRO_No._3" localSheetId="12">#REF!</definedName>
    <definedName name="CUADRO_No._3" localSheetId="13">#REF!</definedName>
    <definedName name="CUADRO_No._3" localSheetId="14">#REF!</definedName>
    <definedName name="CUADRO_No._3" localSheetId="18">#REF!</definedName>
    <definedName name="CUADRO_No._3" localSheetId="19">#REF!</definedName>
    <definedName name="CUADRO_No._3">#REF!</definedName>
    <definedName name="CUADRO_No._4" localSheetId="1">#REF!</definedName>
    <definedName name="CUADRO_No._4" localSheetId="3">#REF!</definedName>
    <definedName name="CUADRO_No._4" localSheetId="4">#REF!</definedName>
    <definedName name="CUADRO_No._4" localSheetId="5">#REF!</definedName>
    <definedName name="CUADRO_No._4" localSheetId="6">#REF!</definedName>
    <definedName name="CUADRO_No._4" localSheetId="7">#REF!</definedName>
    <definedName name="CUADRO_No._4" localSheetId="9">'Cuadro 1.9'!#REF!</definedName>
    <definedName name="CUADRO_No._4" localSheetId="36">#REF!</definedName>
    <definedName name="CUADRO_No._4" localSheetId="37">#REF!</definedName>
    <definedName name="CUADRO_No._4" localSheetId="11">'Gráfico 1.1'!#REF!</definedName>
    <definedName name="CUADRO_No._4" localSheetId="20">'Gráfico 1.10'!#REF!</definedName>
    <definedName name="CUADRO_No._4" localSheetId="21">#REF!</definedName>
    <definedName name="CUADRO_No._4" localSheetId="22">#REF!</definedName>
    <definedName name="CUADRO_No._4" localSheetId="23">#REF!</definedName>
    <definedName name="CUADRO_No._4" localSheetId="24">#REF!</definedName>
    <definedName name="CUADRO_No._4" localSheetId="25">#REF!</definedName>
    <definedName name="CUADRO_No._4" localSheetId="26">#REF!</definedName>
    <definedName name="CUADRO_No._4" localSheetId="27">#REF!</definedName>
    <definedName name="CUADRO_No._4" localSheetId="28">#REF!</definedName>
    <definedName name="CUADRO_No._4" localSheetId="12">#REF!</definedName>
    <definedName name="CUADRO_No._4" localSheetId="13">#REF!</definedName>
    <definedName name="CUADRO_No._4" localSheetId="14">#REF!</definedName>
    <definedName name="CUADRO_No._4" localSheetId="18">#REF!</definedName>
    <definedName name="CUADRO_No._4" localSheetId="19">#REF!</definedName>
    <definedName name="CUADRO_No._4">#REF!</definedName>
    <definedName name="CUADRO_No._5" localSheetId="4">#REF!</definedName>
    <definedName name="CUADRO_No._5" localSheetId="5">#REF!</definedName>
    <definedName name="CUADRO_No._5" localSheetId="6">#REF!</definedName>
    <definedName name="CUADRO_No._5" localSheetId="7">#REF!</definedName>
    <definedName name="CUADRO_No._5" localSheetId="9">'Cuadro 1.9'!#REF!</definedName>
    <definedName name="CUADRO_No._5" localSheetId="36">#REF!</definedName>
    <definedName name="CUADRO_No._5" localSheetId="20">'Gráfico 1.10'!#REF!</definedName>
    <definedName name="CUADRO_No._5" localSheetId="21">#REF!</definedName>
    <definedName name="CUADRO_No._5" localSheetId="22">#REF!</definedName>
    <definedName name="CUADRO_No._5" localSheetId="28">#REF!</definedName>
    <definedName name="CUADRO_No._5" localSheetId="12">#REF!</definedName>
    <definedName name="CUADRO_No._5" localSheetId="13">#REF!</definedName>
    <definedName name="CUADRO_No._5">#REF!</definedName>
    <definedName name="CUADRO_No._6" localSheetId="4">#REF!</definedName>
    <definedName name="CUADRO_No._6" localSheetId="5">#REF!</definedName>
    <definedName name="CUADRO_No._6" localSheetId="6">#REF!</definedName>
    <definedName name="CUADRO_No._6" localSheetId="7">#REF!</definedName>
    <definedName name="CUADRO_No._6" localSheetId="9">'Cuadro 1.9'!#REF!</definedName>
    <definedName name="CUADRO_No._6" localSheetId="36">#REF!</definedName>
    <definedName name="CUADRO_No._6" localSheetId="20">'Gráfico 1.10'!#REF!</definedName>
    <definedName name="CUADRO_No._6" localSheetId="21">#REF!</definedName>
    <definedName name="CUADRO_No._6" localSheetId="22">#REF!</definedName>
    <definedName name="CUADRO_No._6" localSheetId="28">#REF!</definedName>
    <definedName name="CUADRO_No._6" localSheetId="12">#REF!</definedName>
    <definedName name="CUADRO_No._6" localSheetId="13">#REF!</definedName>
    <definedName name="CUADRO_No._6">#REF!</definedName>
    <definedName name="CUADRO_No._6A" localSheetId="4">#REF!</definedName>
    <definedName name="CUADRO_No._6A" localSheetId="5">#REF!</definedName>
    <definedName name="CUADRO_No._6A" localSheetId="6">#REF!</definedName>
    <definedName name="CUADRO_No._6A" localSheetId="7">#REF!</definedName>
    <definedName name="CUADRO_No._6A" localSheetId="9">'Cuadro 1.9'!#REF!</definedName>
    <definedName name="CUADRO_No._6A" localSheetId="36">#REF!</definedName>
    <definedName name="CUADRO_No._6A" localSheetId="20">'Gráfico 1.10'!#REF!</definedName>
    <definedName name="CUADRO_No._6A" localSheetId="21">#REF!</definedName>
    <definedName name="CUADRO_No._6A" localSheetId="22">#REF!</definedName>
    <definedName name="CUADRO_No._6A" localSheetId="28">#REF!</definedName>
    <definedName name="CUADRO_No._6A" localSheetId="12">#REF!</definedName>
    <definedName name="CUADRO_No._6A" localSheetId="13">#REF!</definedName>
    <definedName name="CUADRO_No._6A">#REF!</definedName>
    <definedName name="CUADRO_No._7" localSheetId="4">#REF!</definedName>
    <definedName name="CUADRO_No._7" localSheetId="5">#REF!</definedName>
    <definedName name="CUADRO_No._7" localSheetId="6">#REF!</definedName>
    <definedName name="CUADRO_No._7" localSheetId="7">#REF!</definedName>
    <definedName name="CUADRO_No._7" localSheetId="9">'Cuadro 1.9'!#REF!</definedName>
    <definedName name="CUADRO_No._7" localSheetId="36">#REF!</definedName>
    <definedName name="CUADRO_No._7" localSheetId="20">'Gráfico 1.10'!#REF!</definedName>
    <definedName name="CUADRO_No._7" localSheetId="21">#REF!</definedName>
    <definedName name="CUADRO_No._7" localSheetId="22">#REF!</definedName>
    <definedName name="CUADRO_No._7" localSheetId="28">#REF!</definedName>
    <definedName name="CUADRO_No._7" localSheetId="12">#REF!</definedName>
    <definedName name="CUADRO_No._7" localSheetId="13">#REF!</definedName>
    <definedName name="CUADRO_No._7">#REF!</definedName>
    <definedName name="CUADRO_No._8" localSheetId="4">#REF!</definedName>
    <definedName name="CUADRO_No._8" localSheetId="5">#REF!</definedName>
    <definedName name="CUADRO_No._8" localSheetId="6">#REF!</definedName>
    <definedName name="CUADRO_No._8" localSheetId="7">#REF!</definedName>
    <definedName name="CUADRO_No._8" localSheetId="9">'Cuadro 1.9'!#REF!</definedName>
    <definedName name="CUADRO_No._8" localSheetId="36">#REF!</definedName>
    <definedName name="CUADRO_No._8" localSheetId="20">'Gráfico 1.10'!#REF!</definedName>
    <definedName name="CUADRO_No._8" localSheetId="21">#REF!</definedName>
    <definedName name="CUADRO_No._8" localSheetId="22">#REF!</definedName>
    <definedName name="CUADRO_No._8" localSheetId="28">#REF!</definedName>
    <definedName name="CUADRO_No._8" localSheetId="12">#REF!</definedName>
    <definedName name="CUADRO_No._8" localSheetId="13">#REF!</definedName>
    <definedName name="CUADRO_No._8">#REF!</definedName>
    <definedName name="CUADRO_No._9" localSheetId="4">#REF!</definedName>
    <definedName name="CUADRO_No._9" localSheetId="5">#REF!</definedName>
    <definedName name="CUADRO_No._9" localSheetId="6">#REF!</definedName>
    <definedName name="CUADRO_No._9" localSheetId="7">#REF!</definedName>
    <definedName name="CUADRO_No._9" localSheetId="9">'Cuadro 1.9'!#REF!</definedName>
    <definedName name="CUADRO_No._9" localSheetId="36">#REF!</definedName>
    <definedName name="CUADRO_No._9" localSheetId="20">'Gráfico 1.10'!#REF!</definedName>
    <definedName name="CUADRO_No._9" localSheetId="21">#REF!</definedName>
    <definedName name="CUADRO_No._9" localSheetId="22">#REF!</definedName>
    <definedName name="CUADRO_No._9" localSheetId="28">#REF!</definedName>
    <definedName name="CUADRO_No._9" localSheetId="12">#REF!</definedName>
    <definedName name="CUADRO_No._9" localSheetId="13">#REF!</definedName>
    <definedName name="CUADRO_No._9">#REF!</definedName>
    <definedName name="Cuadro_Transferencias">#REF!</definedName>
    <definedName name="CurrVintage">#REF!</definedName>
    <definedName name="Cwvu.ComparEneMar9697." localSheetId="1" hidden="1">#REF!,#REF!,#REF!,#REF!,#REF!,#REF!</definedName>
    <definedName name="Cwvu.ComparEneMar9697." localSheetId="10" hidden="1">#REF!,#REF!,#REF!,#REF!,#REF!,#REF!</definedName>
    <definedName name="Cwvu.ComparEneMar9697." localSheetId="2" hidden="1">#REF!,#REF!,#REF!,#REF!,#REF!,#REF!</definedName>
    <definedName name="Cwvu.ComparEneMar9697." localSheetId="3" hidden="1">#REF!,#REF!,#REF!,#REF!,#REF!,#REF!</definedName>
    <definedName name="Cwvu.ComparEneMar9697." localSheetId="4" hidden="1">#REF!,#REF!,#REF!,#REF!,#REF!,#REF!</definedName>
    <definedName name="Cwvu.ComparEneMar9697." localSheetId="5" hidden="1">#REF!,#REF!,#REF!,#REF!,#REF!,#REF!</definedName>
    <definedName name="Cwvu.ComparEneMar9697." localSheetId="6" hidden="1">#REF!,#REF!,#REF!,#REF!,#REF!,#REF!</definedName>
    <definedName name="Cwvu.ComparEneMar9697." localSheetId="7" hidden="1">#REF!,#REF!,#REF!,#REF!,#REF!,#REF!</definedName>
    <definedName name="Cwvu.ComparEneMar9697." localSheetId="8" hidden="1">#REF!,#REF!,#REF!,#REF!,#REF!,#REF!</definedName>
    <definedName name="Cwvu.ComparEneMar9697." localSheetId="9" hidden="1">#REF!,#REF!,#REF!,#REF!,#REF!,#REF!</definedName>
    <definedName name="Cwvu.ComparEneMar9697." localSheetId="36" hidden="1">#REF!,#REF!,#REF!,#REF!,#REF!,#REF!</definedName>
    <definedName name="Cwvu.ComparEneMar9697." localSheetId="37" hidden="1">#REF!,#REF!,#REF!,#REF!,#REF!,#REF!</definedName>
    <definedName name="Cwvu.ComparEneMar9697." localSheetId="11" hidden="1">#REF!,#REF!,#REF!,#REF!,#REF!,#REF!</definedName>
    <definedName name="Cwvu.ComparEneMar9697." localSheetId="20" hidden="1">#REF!,#REF!,#REF!,#REF!,#REF!,#REF!</definedName>
    <definedName name="Cwvu.ComparEneMar9697." localSheetId="21" hidden="1">#REF!,#REF!,#REF!,#REF!,#REF!,#REF!</definedName>
    <definedName name="Cwvu.ComparEneMar9697." localSheetId="22" hidden="1">#REF!,#REF!,#REF!,#REF!,#REF!,#REF!</definedName>
    <definedName name="Cwvu.ComparEneMar9697." localSheetId="23" hidden="1">#REF!,#REF!,#REF!,#REF!,#REF!,#REF!</definedName>
    <definedName name="Cwvu.ComparEneMar9697." localSheetId="24" hidden="1">#REF!,#REF!,#REF!,#REF!,#REF!,#REF!</definedName>
    <definedName name="Cwvu.ComparEneMar9697." localSheetId="25" hidden="1">#REF!,#REF!,#REF!,#REF!,#REF!,#REF!</definedName>
    <definedName name="Cwvu.ComparEneMar9697." localSheetId="26" hidden="1">#REF!,#REF!,#REF!,#REF!,#REF!,#REF!</definedName>
    <definedName name="Cwvu.ComparEneMar9697." localSheetId="27" hidden="1">#REF!,#REF!,#REF!,#REF!,#REF!,#REF!</definedName>
    <definedName name="Cwvu.ComparEneMar9697." localSheetId="28" hidden="1">#REF!,#REF!,#REF!,#REF!,#REF!,#REF!</definedName>
    <definedName name="Cwvu.ComparEneMar9697." localSheetId="29" hidden="1">#REF!,#REF!,#REF!,#REF!,#REF!,#REF!</definedName>
    <definedName name="Cwvu.ComparEneMar9697." localSheetId="12" hidden="1">#REF!,#REF!,#REF!,#REF!,#REF!,#REF!</definedName>
    <definedName name="Cwvu.ComparEneMar9697." localSheetId="33" hidden="1">#REF!,#REF!,#REF!,#REF!,#REF!,#REF!</definedName>
    <definedName name="Cwvu.ComparEneMar9697." localSheetId="34" hidden="1">#REF!,#REF!,#REF!,#REF!,#REF!,#REF!</definedName>
    <definedName name="Cwvu.ComparEneMar9697." localSheetId="35" hidden="1">#REF!,#REF!,#REF!,#REF!,#REF!,#REF!</definedName>
    <definedName name="Cwvu.ComparEneMar9697." localSheetId="13" hidden="1">#REF!,#REF!,#REF!,#REF!,#REF!,#REF!</definedName>
    <definedName name="Cwvu.ComparEneMar9697." localSheetId="14" hidden="1">#REF!,#REF!,#REF!,#REF!,#REF!,#REF!</definedName>
    <definedName name="Cwvu.ComparEneMar9697." localSheetId="15" hidden="1">#REF!,#REF!,#REF!,#REF!,#REF!,#REF!</definedName>
    <definedName name="Cwvu.ComparEneMar9697." localSheetId="16" hidden="1">#REF!,#REF!,#REF!,#REF!,#REF!,#REF!</definedName>
    <definedName name="Cwvu.ComparEneMar9697." localSheetId="17" hidden="1">#REF!,#REF!,#REF!,#REF!,#REF!,#REF!</definedName>
    <definedName name="Cwvu.ComparEneMar9697." localSheetId="18" hidden="1">#REF!,#REF!,#REF!,#REF!,#REF!,#REF!</definedName>
    <definedName name="Cwvu.ComparEneMar9697." localSheetId="19" hidden="1">#REF!,#REF!,#REF!,#REF!,#REF!,#REF!</definedName>
    <definedName name="Cwvu.ComparEneMar9697." hidden="1">#REF!,#REF!,#REF!,#REF!,#REF!,#REF!</definedName>
    <definedName name="Cwvu.EneFeb." localSheetId="1" hidden="1">#REF!,#REF!</definedName>
    <definedName name="Cwvu.EneFeb." localSheetId="10" hidden="1">#REF!,#REF!</definedName>
    <definedName name="Cwvu.EneFeb." localSheetId="2" hidden="1">#REF!,#REF!</definedName>
    <definedName name="Cwvu.EneFeb." localSheetId="3" hidden="1">#REF!,#REF!</definedName>
    <definedName name="Cwvu.EneFeb." localSheetId="4" hidden="1">#REF!,#REF!</definedName>
    <definedName name="Cwvu.EneFeb." localSheetId="5" hidden="1">#REF!,#REF!</definedName>
    <definedName name="Cwvu.EneFeb." localSheetId="6" hidden="1">#REF!,#REF!</definedName>
    <definedName name="Cwvu.EneFeb." localSheetId="7" hidden="1">#REF!,#REF!</definedName>
    <definedName name="Cwvu.EneFeb." localSheetId="8" hidden="1">#REF!,#REF!</definedName>
    <definedName name="Cwvu.EneFeb." localSheetId="9" hidden="1">#REF!,#REF!</definedName>
    <definedName name="Cwvu.EneFeb." localSheetId="36" hidden="1">#REF!,#REF!</definedName>
    <definedName name="Cwvu.EneFeb." localSheetId="37" hidden="1">#REF!,#REF!</definedName>
    <definedName name="Cwvu.EneFeb." localSheetId="11" hidden="1">#REF!,#REF!</definedName>
    <definedName name="Cwvu.EneFeb." localSheetId="20" hidden="1">#REF!,#REF!</definedName>
    <definedName name="Cwvu.EneFeb." localSheetId="21" hidden="1">#REF!,#REF!</definedName>
    <definedName name="Cwvu.EneFeb." localSheetId="22" hidden="1">#REF!,#REF!</definedName>
    <definedName name="Cwvu.EneFeb." localSheetId="23" hidden="1">#REF!,#REF!</definedName>
    <definedName name="Cwvu.EneFeb." localSheetId="24" hidden="1">#REF!,#REF!</definedName>
    <definedName name="Cwvu.EneFeb." localSheetId="25" hidden="1">#REF!,#REF!</definedName>
    <definedName name="Cwvu.EneFeb." localSheetId="26" hidden="1">#REF!,#REF!</definedName>
    <definedName name="Cwvu.EneFeb." localSheetId="27" hidden="1">#REF!,#REF!</definedName>
    <definedName name="Cwvu.EneFeb." localSheetId="28" hidden="1">#REF!,#REF!</definedName>
    <definedName name="Cwvu.EneFeb." localSheetId="29" hidden="1">#REF!,#REF!</definedName>
    <definedName name="Cwvu.EneFeb." localSheetId="12" hidden="1">#REF!,#REF!</definedName>
    <definedName name="Cwvu.EneFeb." localSheetId="33" hidden="1">#REF!,#REF!</definedName>
    <definedName name="Cwvu.EneFeb." localSheetId="34" hidden="1">#REF!,#REF!</definedName>
    <definedName name="Cwvu.EneFeb." localSheetId="35" hidden="1">#REF!,#REF!</definedName>
    <definedName name="Cwvu.EneFeb." localSheetId="13" hidden="1">#REF!,#REF!</definedName>
    <definedName name="Cwvu.EneFeb." localSheetId="14" hidden="1">#REF!,#REF!</definedName>
    <definedName name="Cwvu.EneFeb." localSheetId="15" hidden="1">#REF!,#REF!</definedName>
    <definedName name="Cwvu.EneFeb." localSheetId="16" hidden="1">#REF!,#REF!</definedName>
    <definedName name="Cwvu.EneFeb." localSheetId="17" hidden="1">#REF!,#REF!</definedName>
    <definedName name="Cwvu.EneFeb." localSheetId="18" hidden="1">#REF!,#REF!</definedName>
    <definedName name="Cwvu.EneFeb." localSheetId="19" hidden="1">#REF!,#REF!</definedName>
    <definedName name="Cwvu.EneFeb." hidden="1">#REF!,#REF!</definedName>
    <definedName name="Cwvu.EneMar." localSheetId="1" hidden="1">#REF!,#REF!,#REF!,#REF!</definedName>
    <definedName name="Cwvu.EneMar." localSheetId="10" hidden="1">#REF!,#REF!,#REF!,#REF!</definedName>
    <definedName name="Cwvu.EneMar." localSheetId="2" hidden="1">#REF!,#REF!,#REF!,#REF!</definedName>
    <definedName name="Cwvu.EneMar." localSheetId="3" hidden="1">#REF!,#REF!,#REF!,#REF!</definedName>
    <definedName name="Cwvu.EneMar." localSheetId="4" hidden="1">#REF!,#REF!,#REF!,#REF!</definedName>
    <definedName name="Cwvu.EneMar." localSheetId="5" hidden="1">#REF!,#REF!,#REF!,#REF!</definedName>
    <definedName name="Cwvu.EneMar." localSheetId="6" hidden="1">#REF!,#REF!,#REF!,#REF!</definedName>
    <definedName name="Cwvu.EneMar." localSheetId="7" hidden="1">#REF!,#REF!,#REF!,#REF!</definedName>
    <definedName name="Cwvu.EneMar." localSheetId="8" hidden="1">#REF!,#REF!,#REF!,#REF!</definedName>
    <definedName name="Cwvu.EneMar." localSheetId="9" hidden="1">#REF!,#REF!,#REF!,#REF!</definedName>
    <definedName name="Cwvu.EneMar." localSheetId="36" hidden="1">#REF!,#REF!,#REF!,#REF!</definedName>
    <definedName name="Cwvu.EneMar." localSheetId="37" hidden="1">#REF!,#REF!,#REF!,#REF!</definedName>
    <definedName name="Cwvu.EneMar." localSheetId="11" hidden="1">#REF!,#REF!,#REF!,#REF!</definedName>
    <definedName name="Cwvu.EneMar." localSheetId="20" hidden="1">#REF!,#REF!,#REF!,#REF!</definedName>
    <definedName name="Cwvu.EneMar." localSheetId="21" hidden="1">#REF!,#REF!,#REF!,#REF!</definedName>
    <definedName name="Cwvu.EneMar." localSheetId="22" hidden="1">#REF!,#REF!,#REF!,#REF!</definedName>
    <definedName name="Cwvu.EneMar." localSheetId="23" hidden="1">#REF!,#REF!,#REF!,#REF!</definedName>
    <definedName name="Cwvu.EneMar." localSheetId="24" hidden="1">#REF!,#REF!,#REF!,#REF!</definedName>
    <definedName name="Cwvu.EneMar." localSheetId="25" hidden="1">#REF!,#REF!,#REF!,#REF!</definedName>
    <definedName name="Cwvu.EneMar." localSheetId="26" hidden="1">#REF!,#REF!,#REF!,#REF!</definedName>
    <definedName name="Cwvu.EneMar." localSheetId="27" hidden="1">#REF!,#REF!,#REF!,#REF!</definedName>
    <definedName name="Cwvu.EneMar." localSheetId="28" hidden="1">#REF!,#REF!,#REF!,#REF!</definedName>
    <definedName name="Cwvu.EneMar." localSheetId="29" hidden="1">#REF!,#REF!,#REF!,#REF!</definedName>
    <definedName name="Cwvu.EneMar." localSheetId="12" hidden="1">#REF!,#REF!,#REF!,#REF!</definedName>
    <definedName name="Cwvu.EneMar." localSheetId="33" hidden="1">#REF!,#REF!,#REF!,#REF!</definedName>
    <definedName name="Cwvu.EneMar." localSheetId="34" hidden="1">#REF!,#REF!,#REF!,#REF!</definedName>
    <definedName name="Cwvu.EneMar." localSheetId="35" hidden="1">#REF!,#REF!,#REF!,#REF!</definedName>
    <definedName name="Cwvu.EneMar." localSheetId="13" hidden="1">#REF!,#REF!,#REF!,#REF!</definedName>
    <definedName name="Cwvu.EneMar." localSheetId="14" hidden="1">#REF!,#REF!,#REF!,#REF!</definedName>
    <definedName name="Cwvu.EneMar." localSheetId="15" hidden="1">#REF!,#REF!,#REF!,#REF!</definedName>
    <definedName name="Cwvu.EneMar." localSheetId="16" hidden="1">#REF!,#REF!,#REF!,#REF!</definedName>
    <definedName name="Cwvu.EneMar." localSheetId="17" hidden="1">#REF!,#REF!,#REF!,#REF!</definedName>
    <definedName name="Cwvu.EneMar." localSheetId="18" hidden="1">#REF!,#REF!,#REF!,#REF!</definedName>
    <definedName name="Cwvu.EneMar." localSheetId="19" hidden="1">#REF!,#REF!,#REF!,#REF!</definedName>
    <definedName name="Cwvu.EneMar." hidden="1">#REF!,#REF!,#REF!,#REF!</definedName>
    <definedName name="Cwvu.Formato._.Corto." localSheetId="15" hidden="1">#REF!,#REF!,#REF!,#REF!,#REF!,#REF!,#REF!,#REF!,#REF!,#REF!,#REF!,#REF!</definedName>
    <definedName name="Cwvu.Formato._.Corto." localSheetId="16" hidden="1">#REF!,#REF!,#REF!,#REF!,#REF!,#REF!,#REF!,#REF!,#REF!,#REF!,#REF!,#REF!</definedName>
    <definedName name="Cwvu.Formato._.Corto." localSheetId="17" hidden="1">#REF!,#REF!,#REF!,#REF!,#REF!,#REF!,#REF!,#REF!,#REF!,#REF!,#REF!,#REF!</definedName>
    <definedName name="Cwvu.Formato._.Corto." hidden="1">#REF!,#REF!,#REF!,#REF!,#REF!,#REF!,#REF!,#REF!,#REF!,#REF!,#REF!,#REF!</definedName>
    <definedName name="Cwvu.Formato._.Total." localSheetId="1" hidden="1">#REF!,#REF!,#REF!</definedName>
    <definedName name="Cwvu.Formato._.Total." localSheetId="10" hidden="1">#REF!,#REF!,#REF!</definedName>
    <definedName name="Cwvu.Formato._.Total." localSheetId="2" hidden="1">#REF!,#REF!,#REF!</definedName>
    <definedName name="Cwvu.Formato._.Total." localSheetId="3" hidden="1">#REF!,#REF!,#REF!</definedName>
    <definedName name="Cwvu.Formato._.Total." localSheetId="4" hidden="1">#REF!,#REF!,#REF!</definedName>
    <definedName name="Cwvu.Formato._.Total." localSheetId="5" hidden="1">#REF!,#REF!,#REF!</definedName>
    <definedName name="Cwvu.Formato._.Total." localSheetId="6" hidden="1">#REF!,#REF!,#REF!</definedName>
    <definedName name="Cwvu.Formato._.Total." localSheetId="7" hidden="1">#REF!,#REF!,#REF!</definedName>
    <definedName name="Cwvu.Formato._.Total." localSheetId="8" hidden="1">#REF!,#REF!,#REF!</definedName>
    <definedName name="Cwvu.Formato._.Total." localSheetId="9" hidden="1">#REF!,#REF!,#REF!</definedName>
    <definedName name="Cwvu.Formato._.Total." localSheetId="36" hidden="1">#REF!,#REF!,#REF!</definedName>
    <definedName name="Cwvu.Formato._.Total." localSheetId="37" hidden="1">#REF!,#REF!,#REF!</definedName>
    <definedName name="Cwvu.Formato._.Total." localSheetId="11" hidden="1">#REF!,#REF!,#REF!</definedName>
    <definedName name="Cwvu.Formato._.Total." localSheetId="20" hidden="1">#REF!,#REF!,#REF!</definedName>
    <definedName name="Cwvu.Formato._.Total." localSheetId="21" hidden="1">#REF!,#REF!,#REF!</definedName>
    <definedName name="Cwvu.Formato._.Total." localSheetId="22" hidden="1">#REF!,#REF!,#REF!</definedName>
    <definedName name="Cwvu.Formato._.Total." localSheetId="23" hidden="1">#REF!,#REF!,#REF!</definedName>
    <definedName name="Cwvu.Formato._.Total." localSheetId="24" hidden="1">#REF!,#REF!,#REF!</definedName>
    <definedName name="Cwvu.Formato._.Total." localSheetId="25" hidden="1">#REF!,#REF!,#REF!</definedName>
    <definedName name="Cwvu.Formato._.Total." localSheetId="26" hidden="1">#REF!,#REF!,#REF!</definedName>
    <definedName name="Cwvu.Formato._.Total." localSheetId="27" hidden="1">#REF!,#REF!,#REF!</definedName>
    <definedName name="Cwvu.Formato._.Total." localSheetId="28" hidden="1">#REF!,#REF!,#REF!</definedName>
    <definedName name="Cwvu.Formato._.Total." localSheetId="29" hidden="1">#REF!,#REF!,#REF!</definedName>
    <definedName name="Cwvu.Formato._.Total." localSheetId="12" hidden="1">#REF!,#REF!,#REF!</definedName>
    <definedName name="Cwvu.Formato._.Total." localSheetId="33" hidden="1">#REF!,#REF!,#REF!</definedName>
    <definedName name="Cwvu.Formato._.Total." localSheetId="34" hidden="1">#REF!,#REF!,#REF!</definedName>
    <definedName name="Cwvu.Formato._.Total." localSheetId="35" hidden="1">#REF!,#REF!,#REF!</definedName>
    <definedName name="Cwvu.Formato._.Total." localSheetId="13" hidden="1">#REF!,#REF!,#REF!</definedName>
    <definedName name="Cwvu.Formato._.Total." localSheetId="14" hidden="1">#REF!,#REF!,#REF!</definedName>
    <definedName name="Cwvu.Formato._.Total." localSheetId="15" hidden="1">#REF!,#REF!,#REF!</definedName>
    <definedName name="Cwvu.Formato._.Total." localSheetId="16" hidden="1">#REF!,#REF!,#REF!</definedName>
    <definedName name="Cwvu.Formato._.Total." localSheetId="17" hidden="1">#REF!,#REF!,#REF!</definedName>
    <definedName name="Cwvu.Formato._.Total." localSheetId="18" hidden="1">#REF!,#REF!,#REF!</definedName>
    <definedName name="Cwvu.Formato._.Total." localSheetId="19" hidden="1">#REF!,#REF!,#REF!</definedName>
    <definedName name="Cwvu.Formato._.Total." hidden="1">#REF!,#REF!,#REF!</definedName>
    <definedName name="d" localSheetId="15">#REF!</definedName>
    <definedName name="d" localSheetId="16">#REF!</definedName>
    <definedName name="d" localSheetId="17">#REF!</definedName>
    <definedName name="d" localSheetId="114" hidden="1">{#N/A,#N/A,FALSE,"informes"}</definedName>
    <definedName name="d" localSheetId="115" hidden="1">{#N/A,#N/A,FALSE,"informes"}</definedName>
    <definedName name="d" localSheetId="116" hidden="1">{#N/A,#N/A,FALSE,"informes"}</definedName>
    <definedName name="d" hidden="1">{#N/A,#N/A,FALSE,"informes"}</definedName>
    <definedName name="Date">#REF!</definedName>
    <definedName name="debajo98" localSheetId="1">#REF!</definedName>
    <definedName name="debajo98" localSheetId="10">#REF!</definedName>
    <definedName name="debajo98" localSheetId="2">#REF!</definedName>
    <definedName name="debajo98" localSheetId="3">#REF!</definedName>
    <definedName name="debajo98" localSheetId="4">#REF!</definedName>
    <definedName name="debajo98" localSheetId="5">#REF!</definedName>
    <definedName name="debajo98" localSheetId="6">#REF!</definedName>
    <definedName name="debajo98" localSheetId="7">#REF!</definedName>
    <definedName name="debajo98" localSheetId="8">#REF!</definedName>
    <definedName name="debajo98" localSheetId="9">'Cuadro 1.9'!#REF!</definedName>
    <definedName name="debajo98" localSheetId="36">#REF!</definedName>
    <definedName name="debajo98" localSheetId="37">#REF!</definedName>
    <definedName name="debajo98" localSheetId="11">'Gráfico 1.1'!#REF!</definedName>
    <definedName name="debajo98" localSheetId="20">'Gráfico 1.10'!#REF!</definedName>
    <definedName name="debajo98" localSheetId="21">#REF!</definedName>
    <definedName name="debajo98" localSheetId="22">#REF!</definedName>
    <definedName name="debajo98" localSheetId="23">#REF!</definedName>
    <definedName name="debajo98" localSheetId="24">#REF!</definedName>
    <definedName name="debajo98" localSheetId="25">#REF!</definedName>
    <definedName name="debajo98" localSheetId="26">#REF!</definedName>
    <definedName name="debajo98" localSheetId="27">#REF!</definedName>
    <definedName name="debajo98" localSheetId="28">#REF!</definedName>
    <definedName name="debajo98" localSheetId="29">#REF!</definedName>
    <definedName name="debajo98" localSheetId="12">#REF!</definedName>
    <definedName name="debajo98" localSheetId="13">#REF!</definedName>
    <definedName name="debajo98" localSheetId="14">#REF!</definedName>
    <definedName name="debajo98" localSheetId="18">#REF!</definedName>
    <definedName name="debajo98" localSheetId="19">#REF!</definedName>
    <definedName name="debajo98">#REF!</definedName>
    <definedName name="deef">#REF!</definedName>
    <definedName name="DEG" localSheetId="1">#REF!</definedName>
    <definedName name="DEG" localSheetId="3">#REF!</definedName>
    <definedName name="DEG" localSheetId="4">#REF!</definedName>
    <definedName name="DEG" localSheetId="5">#REF!</definedName>
    <definedName name="DEG" localSheetId="6">#REF!</definedName>
    <definedName name="DEG" localSheetId="7">#REF!</definedName>
    <definedName name="DEG" localSheetId="9">'Cuadro 1.9'!#REF!</definedName>
    <definedName name="DEG" localSheetId="36">#REF!</definedName>
    <definedName name="DEG" localSheetId="37">#REF!</definedName>
    <definedName name="DEG" localSheetId="11">'Gráfico 1.1'!#REF!</definedName>
    <definedName name="DEG" localSheetId="20">'Gráfico 1.10'!#REF!</definedName>
    <definedName name="DEG" localSheetId="21">#REF!</definedName>
    <definedName name="DEG" localSheetId="22">#REF!</definedName>
    <definedName name="DEG" localSheetId="23">#REF!</definedName>
    <definedName name="DEG" localSheetId="24">#REF!</definedName>
    <definedName name="DEG" localSheetId="25">#REF!</definedName>
    <definedName name="DEG" localSheetId="26">#REF!</definedName>
    <definedName name="DEG" localSheetId="27">#REF!</definedName>
    <definedName name="DEG" localSheetId="28">#REF!</definedName>
    <definedName name="DEG" localSheetId="29">#REF!</definedName>
    <definedName name="DEG" localSheetId="12">#REF!</definedName>
    <definedName name="DEG" localSheetId="13">#REF!</definedName>
    <definedName name="DEG" localSheetId="14">#REF!</definedName>
    <definedName name="DEG" localSheetId="18">#REF!</definedName>
    <definedName name="DEG" localSheetId="19">#REF!</definedName>
    <definedName name="DEG">#REF!</definedName>
    <definedName name="DEM" localSheetId="1">#REF!</definedName>
    <definedName name="DEM" localSheetId="3">#REF!</definedName>
    <definedName name="DEM" localSheetId="4">#REF!</definedName>
    <definedName name="DEM" localSheetId="5">#REF!</definedName>
    <definedName name="DEM" localSheetId="6">#REF!</definedName>
    <definedName name="DEM" localSheetId="7">#REF!</definedName>
    <definedName name="DEM" localSheetId="9">'Cuadro 1.9'!#REF!</definedName>
    <definedName name="DEM" localSheetId="36">#REF!</definedName>
    <definedName name="DEM" localSheetId="37">#REF!</definedName>
    <definedName name="DEM" localSheetId="11">'Gráfico 1.1'!#REF!</definedName>
    <definedName name="DEM" localSheetId="20">'Gráfico 1.10'!#REF!</definedName>
    <definedName name="DEM" localSheetId="21">#REF!</definedName>
    <definedName name="DEM" localSheetId="22">#REF!</definedName>
    <definedName name="DEM" localSheetId="23">#REF!</definedName>
    <definedName name="DEM" localSheetId="24">#REF!</definedName>
    <definedName name="DEM" localSheetId="25">#REF!</definedName>
    <definedName name="DEM" localSheetId="26">#REF!</definedName>
    <definedName name="DEM" localSheetId="27">#REF!</definedName>
    <definedName name="DEM" localSheetId="28">#REF!</definedName>
    <definedName name="DEM" localSheetId="12">#REF!</definedName>
    <definedName name="DEM" localSheetId="13">#REF!</definedName>
    <definedName name="DEM" localSheetId="14">#REF!</definedName>
    <definedName name="DEM" localSheetId="18">#REF!</definedName>
    <definedName name="DEM" localSheetId="19">#REF!</definedName>
    <definedName name="DEM">#REF!</definedName>
    <definedName name="DEQ" localSheetId="4">#REF!</definedName>
    <definedName name="DEQ" localSheetId="5">#REF!</definedName>
    <definedName name="DEQ" localSheetId="6">#REF!</definedName>
    <definedName name="DEQ" localSheetId="7">#REF!</definedName>
    <definedName name="DEQ" localSheetId="9">'Cuadro 1.9'!#REF!</definedName>
    <definedName name="DEQ" localSheetId="36">#REF!</definedName>
    <definedName name="DEQ" localSheetId="20">'Gráfico 1.10'!#REF!</definedName>
    <definedName name="DEQ" localSheetId="21">#REF!</definedName>
    <definedName name="DEQ" localSheetId="22">#REF!</definedName>
    <definedName name="DEQ" localSheetId="28">#REF!</definedName>
    <definedName name="DEQ" localSheetId="12">#REF!</definedName>
    <definedName name="DEQ" localSheetId="13">#REF!</definedName>
    <definedName name="DEQ">#REF!</definedName>
    <definedName name="DETALLE_" localSheetId="4">#REF!</definedName>
    <definedName name="DETALLE_" localSheetId="5">#REF!</definedName>
    <definedName name="DETALLE_" localSheetId="6">#REF!</definedName>
    <definedName name="DETALLE_" localSheetId="7">#REF!</definedName>
    <definedName name="DETALLE_" localSheetId="9">'Cuadro 1.9'!#REF!</definedName>
    <definedName name="DETALLE_" localSheetId="36">#REF!</definedName>
    <definedName name="DETALLE_" localSheetId="20">'Gráfico 1.10'!#REF!</definedName>
    <definedName name="DETALLE_" localSheetId="21">#REF!</definedName>
    <definedName name="DETALLE_" localSheetId="22">#REF!</definedName>
    <definedName name="DETALLE_" localSheetId="28">#REF!</definedName>
    <definedName name="DETALLE_" localSheetId="12">#REF!</definedName>
    <definedName name="DETALLE_" localSheetId="13">#REF!</definedName>
    <definedName name="DETALLE_">#REF!</definedName>
    <definedName name="DETALLING" localSheetId="4">#REF!</definedName>
    <definedName name="DETALLING" localSheetId="5">#REF!</definedName>
    <definedName name="DETALLING" localSheetId="6">#REF!</definedName>
    <definedName name="DETALLING" localSheetId="7">#REF!</definedName>
    <definedName name="DETALLING" localSheetId="9">'Cuadro 1.9'!#REF!</definedName>
    <definedName name="DETALLING" localSheetId="36">#REF!</definedName>
    <definedName name="DETALLING" localSheetId="20">'Gráfico 1.10'!#REF!</definedName>
    <definedName name="DETALLING" localSheetId="21">#REF!</definedName>
    <definedName name="DETALLING" localSheetId="22">#REF!</definedName>
    <definedName name="DETALLING" localSheetId="28">#REF!</definedName>
    <definedName name="DETALLING" localSheetId="12">#REF!</definedName>
    <definedName name="DETALLING" localSheetId="13">#REF!</definedName>
    <definedName name="DETALLING">#REF!</definedName>
    <definedName name="deuda" localSheetId="1" hidden="1">{"emca",#N/A,FALSE,"EMCA"}</definedName>
    <definedName name="deuda" localSheetId="10" hidden="1">{"emca",#N/A,FALSE,"EMCA"}</definedName>
    <definedName name="deuda" localSheetId="2" hidden="1">{"emca",#N/A,FALSE,"EMCA"}</definedName>
    <definedName name="deuda" localSheetId="3" hidden="1">{"emca",#N/A,FALSE,"EMCA"}</definedName>
    <definedName name="deuda" localSheetId="4" hidden="1">{"emca",#N/A,FALSE,"EMCA"}</definedName>
    <definedName name="deuda" localSheetId="5" hidden="1">{"emca",#N/A,FALSE,"EMCA"}</definedName>
    <definedName name="deuda" localSheetId="6" hidden="1">{"emca",#N/A,FALSE,"EMCA"}</definedName>
    <definedName name="deuda" localSheetId="7" hidden="1">{"emca",#N/A,FALSE,"EMCA"}</definedName>
    <definedName name="deuda" localSheetId="8" hidden="1">{"emca",#N/A,FALSE,"EMCA"}</definedName>
    <definedName name="deuda" localSheetId="9" hidden="1">{"emca",#N/A,FALSE,"EMCA"}</definedName>
    <definedName name="deuda" localSheetId="36" hidden="1">{"emca",#N/A,FALSE,"EMCA"}</definedName>
    <definedName name="deuda" localSheetId="37" hidden="1">{"emca",#N/A,FALSE,"EMCA"}</definedName>
    <definedName name="deuda" localSheetId="11" hidden="1">{"emca",#N/A,FALSE,"EMCA"}</definedName>
    <definedName name="deuda" localSheetId="20" hidden="1">{"emca",#N/A,FALSE,"EMCA"}</definedName>
    <definedName name="deuda" localSheetId="21" hidden="1">{"emca",#N/A,FALSE,"EMCA"}</definedName>
    <definedName name="deuda" localSheetId="22" hidden="1">{"emca",#N/A,FALSE,"EMCA"}</definedName>
    <definedName name="deuda" localSheetId="23" hidden="1">{"emca",#N/A,FALSE,"EMCA"}</definedName>
    <definedName name="deuda" localSheetId="24" hidden="1">{"emca",#N/A,FALSE,"EMCA"}</definedName>
    <definedName name="deuda" localSheetId="25" hidden="1">{"emca",#N/A,FALSE,"EMCA"}</definedName>
    <definedName name="deuda" localSheetId="26" hidden="1">{"emca",#N/A,FALSE,"EMCA"}</definedName>
    <definedName name="deuda" localSheetId="27" hidden="1">{"emca",#N/A,FALSE,"EMCA"}</definedName>
    <definedName name="deuda" localSheetId="28" hidden="1">{"emca",#N/A,FALSE,"EMCA"}</definedName>
    <definedName name="deuda" localSheetId="29" hidden="1">{"emca",#N/A,FALSE,"EMCA"}</definedName>
    <definedName name="deuda" localSheetId="12" hidden="1">{"emca",#N/A,FALSE,"EMCA"}</definedName>
    <definedName name="deuda" localSheetId="31" hidden="1">{"emca",#N/A,FALSE,"EMCA"}</definedName>
    <definedName name="deuda" localSheetId="33" hidden="1">{"emca",#N/A,FALSE,"EMCA"}</definedName>
    <definedName name="deuda" localSheetId="34" hidden="1">{"emca",#N/A,FALSE,"EMCA"}</definedName>
    <definedName name="deuda" localSheetId="35" hidden="1">{"emca",#N/A,FALSE,"EMCA"}</definedName>
    <definedName name="deuda" localSheetId="13" hidden="1">{"emca",#N/A,FALSE,"EMCA"}</definedName>
    <definedName name="deuda" localSheetId="14" hidden="1">{"emca",#N/A,FALSE,"EMCA"}</definedName>
    <definedName name="deuda" localSheetId="15" hidden="1">{"emca",#N/A,FALSE,"EMCA"}</definedName>
    <definedName name="deuda" localSheetId="16" hidden="1">{"emca",#N/A,FALSE,"EMCA"}</definedName>
    <definedName name="deuda" localSheetId="17" hidden="1">{"emca",#N/A,FALSE,"EMCA"}</definedName>
    <definedName name="deuda" localSheetId="18" hidden="1">{"emca",#N/A,FALSE,"EMCA"}</definedName>
    <definedName name="deuda" localSheetId="19" hidden="1">{"emca",#N/A,FALSE,"EMCA"}</definedName>
    <definedName name="Deuda">{"emca",#N/A,FALSE,"EMCA"}</definedName>
    <definedName name="DEUDA_FLOTANTE_1990_1998" localSheetId="15">#REF!</definedName>
    <definedName name="DEUDA_FLOTANTE_1990_1998" localSheetId="16">#REF!</definedName>
    <definedName name="DEUDA_FLOTANTE_1990_1998" localSheetId="17">#REF!</definedName>
    <definedName name="DEUDA_FLOTANTE_1990_1998">#REF!</definedName>
    <definedName name="DEV" localSheetId="1">#REF!</definedName>
    <definedName name="DEV" localSheetId="10">#REF!</definedName>
    <definedName name="DEV" localSheetId="2">#REF!</definedName>
    <definedName name="DEV" localSheetId="3">#REF!</definedName>
    <definedName name="DEV" localSheetId="4">#REF!</definedName>
    <definedName name="DEV" localSheetId="5">#REF!</definedName>
    <definedName name="DEV" localSheetId="6">#REF!</definedName>
    <definedName name="DEV" localSheetId="7">#REF!</definedName>
    <definedName name="DEV" localSheetId="8">#REF!</definedName>
    <definedName name="DEV" localSheetId="9">'Cuadro 1.9'!#REF!</definedName>
    <definedName name="DEV" localSheetId="36">#REF!</definedName>
    <definedName name="DEV" localSheetId="37">#REF!</definedName>
    <definedName name="DEV" localSheetId="11">'Gráfico 1.1'!#REF!</definedName>
    <definedName name="DEV" localSheetId="20">'Gráfico 1.10'!#REF!</definedName>
    <definedName name="DEV" localSheetId="21">#REF!</definedName>
    <definedName name="DEV" localSheetId="22">#REF!</definedName>
    <definedName name="DEV" localSheetId="23">#REF!</definedName>
    <definedName name="DEV" localSheetId="24">#REF!</definedName>
    <definedName name="DEV" localSheetId="25">#REF!</definedName>
    <definedName name="DEV" localSheetId="26">#REF!</definedName>
    <definedName name="DEV" localSheetId="27">#REF!</definedName>
    <definedName name="DEV" localSheetId="28">#REF!</definedName>
    <definedName name="DEV" localSheetId="29">#REF!</definedName>
    <definedName name="DEV" localSheetId="12">#REF!</definedName>
    <definedName name="DEV" localSheetId="13">#REF!</definedName>
    <definedName name="DEV" localSheetId="14">#REF!</definedName>
    <definedName name="DEV" localSheetId="18">#REF!</definedName>
    <definedName name="DEV" localSheetId="19">#REF!</definedName>
    <definedName name="DEV">#REF!</definedName>
    <definedName name="Dev00" localSheetId="1">#REF!</definedName>
    <definedName name="Dev00" localSheetId="10">#REF!</definedName>
    <definedName name="Dev00" localSheetId="2">#REF!</definedName>
    <definedName name="Dev00" localSheetId="3">#REF!</definedName>
    <definedName name="Dev00" localSheetId="4">#REF!</definedName>
    <definedName name="Dev00" localSheetId="5">#REF!</definedName>
    <definedName name="Dev00" localSheetId="8">#REF!</definedName>
    <definedName name="Dev00" localSheetId="9">#REF!</definedName>
    <definedName name="Dev00" localSheetId="37">#REF!</definedName>
    <definedName name="Dev00" localSheetId="11">#REF!</definedName>
    <definedName name="Dev00" localSheetId="23">#REF!</definedName>
    <definedName name="Dev00" localSheetId="24">#REF!</definedName>
    <definedName name="Dev00" localSheetId="25">#REF!</definedName>
    <definedName name="Dev00" localSheetId="26">#REF!</definedName>
    <definedName name="Dev00" localSheetId="27">#REF!</definedName>
    <definedName name="Dev00" localSheetId="29">#REF!</definedName>
    <definedName name="Dev00" localSheetId="14">#REF!</definedName>
    <definedName name="Dev00" localSheetId="15">#REF!</definedName>
    <definedName name="Dev00" localSheetId="16">#REF!</definedName>
    <definedName name="Dev00" localSheetId="17">#REF!</definedName>
    <definedName name="Dev00" localSheetId="18">#REF!</definedName>
    <definedName name="Dev00" localSheetId="19">#REF!</definedName>
    <definedName name="Dev00">#REF!</definedName>
    <definedName name="dgdfh" localSheetId="1" hidden="1">{"epma",#N/A,FALSE,"EPMA"}</definedName>
    <definedName name="dgdfh" localSheetId="10" hidden="1">{"epma",#N/A,FALSE,"EPMA"}</definedName>
    <definedName name="dgdfh" localSheetId="2" hidden="1">{"epma",#N/A,FALSE,"EPMA"}</definedName>
    <definedName name="dgdfh" localSheetId="3" hidden="1">{"epma",#N/A,FALSE,"EPMA"}</definedName>
    <definedName name="dgdfh" localSheetId="4" hidden="1">{"epma",#N/A,FALSE,"EPMA"}</definedName>
    <definedName name="dgdfh" localSheetId="5" hidden="1">{"epma",#N/A,FALSE,"EPMA"}</definedName>
    <definedName name="dgdfh" localSheetId="6" hidden="1">{"epma",#N/A,FALSE,"EPMA"}</definedName>
    <definedName name="dgdfh" localSheetId="7" hidden="1">{"epma",#N/A,FALSE,"EPMA"}</definedName>
    <definedName name="dgdfh" localSheetId="8" hidden="1">{"epma",#N/A,FALSE,"EPMA"}</definedName>
    <definedName name="dgdfh" localSheetId="9" hidden="1">{"epma",#N/A,FALSE,"EPMA"}</definedName>
    <definedName name="dgdfh" localSheetId="36" hidden="1">{"epma",#N/A,FALSE,"EPMA"}</definedName>
    <definedName name="dgdfh" localSheetId="37" hidden="1">{"epma",#N/A,FALSE,"EPMA"}</definedName>
    <definedName name="dgdfh" localSheetId="11" hidden="1">{"epma",#N/A,FALSE,"EPMA"}</definedName>
    <definedName name="dgdfh" localSheetId="20" hidden="1">{"epma",#N/A,FALSE,"EPMA"}</definedName>
    <definedName name="dgdfh" localSheetId="21" hidden="1">{"epma",#N/A,FALSE,"EPMA"}</definedName>
    <definedName name="dgdfh" localSheetId="22" hidden="1">{"epma",#N/A,FALSE,"EPMA"}</definedName>
    <definedName name="dgdfh" localSheetId="23" hidden="1">{"epma",#N/A,FALSE,"EPMA"}</definedName>
    <definedName name="dgdfh" localSheetId="24" hidden="1">{"epma",#N/A,FALSE,"EPMA"}</definedName>
    <definedName name="dgdfh" localSheetId="25" hidden="1">{"epma",#N/A,FALSE,"EPMA"}</definedName>
    <definedName name="dgdfh" localSheetId="26" hidden="1">{"epma",#N/A,FALSE,"EPMA"}</definedName>
    <definedName name="dgdfh" localSheetId="27" hidden="1">{"epma",#N/A,FALSE,"EPMA"}</definedName>
    <definedName name="dgdfh" localSheetId="28" hidden="1">{"epma",#N/A,FALSE,"EPMA"}</definedName>
    <definedName name="dgdfh" localSheetId="29" hidden="1">{"epma",#N/A,FALSE,"EPMA"}</definedName>
    <definedName name="dgdfh" localSheetId="12" hidden="1">{"epma",#N/A,FALSE,"EPMA"}</definedName>
    <definedName name="dgdfh" localSheetId="31" hidden="1">{"epma",#N/A,FALSE,"EPMA"}</definedName>
    <definedName name="dgdfh" localSheetId="33" hidden="1">{"epma",#N/A,FALSE,"EPMA"}</definedName>
    <definedName name="dgdfh" localSheetId="34" hidden="1">{"epma",#N/A,FALSE,"EPMA"}</definedName>
    <definedName name="dgdfh" localSheetId="35" hidden="1">{"epma",#N/A,FALSE,"EPMA"}</definedName>
    <definedName name="dgdfh" localSheetId="13" hidden="1">{"epma",#N/A,FALSE,"EPMA"}</definedName>
    <definedName name="dgdfh" localSheetId="14" hidden="1">{"epma",#N/A,FALSE,"EPMA"}</definedName>
    <definedName name="dgdfh" localSheetId="15" hidden="1">{"epma",#N/A,FALSE,"EPMA"}</definedName>
    <definedName name="dgdfh" localSheetId="16" hidden="1">{"epma",#N/A,FALSE,"EPMA"}</definedName>
    <definedName name="dgdfh" localSheetId="17" hidden="1">{"epma",#N/A,FALSE,"EPMA"}</definedName>
    <definedName name="dgdfh" localSheetId="18" hidden="1">{"epma",#N/A,FALSE,"EPMA"}</definedName>
    <definedName name="dgdfh" localSheetId="19" hidden="1">{"epma",#N/A,FALSE,"EPMA"}</definedName>
    <definedName name="dgdfh" hidden="1">{"epma",#N/A,FALSE,"EPMA"}</definedName>
    <definedName name="DIA" localSheetId="1">#REF!</definedName>
    <definedName name="DIA">#REF!</definedName>
    <definedName name="Dic">#REF!</definedName>
    <definedName name="DOLARES" localSheetId="15">#REF!</definedName>
    <definedName name="DOLARES" localSheetId="16">#REF!</definedName>
    <definedName name="DOLARES" localSheetId="17">#REF!</definedName>
    <definedName name="DOLARES">#REF!</definedName>
    <definedName name="dos" localSheetId="1">#REF!</definedName>
    <definedName name="dos" localSheetId="10">#REF!</definedName>
    <definedName name="dos" localSheetId="2">#REF!</definedName>
    <definedName name="dos" localSheetId="3">#REF!</definedName>
    <definedName name="dos" localSheetId="4">#REF!</definedName>
    <definedName name="dos" localSheetId="5">#REF!</definedName>
    <definedName name="dos" localSheetId="6">#REF!</definedName>
    <definedName name="dos" localSheetId="7">#REF!</definedName>
    <definedName name="dos" localSheetId="8">#REF!</definedName>
    <definedName name="dos" localSheetId="9">'Cuadro 1.9'!#REF!</definedName>
    <definedName name="dos" localSheetId="36">#REF!</definedName>
    <definedName name="dos" localSheetId="37">#REF!</definedName>
    <definedName name="dos" localSheetId="11">'Gráfico 1.1'!#REF!</definedName>
    <definedName name="dos" localSheetId="20">'Gráfico 1.10'!#REF!</definedName>
    <definedName name="dos" localSheetId="21">#REF!</definedName>
    <definedName name="dos" localSheetId="22">#REF!</definedName>
    <definedName name="dos" localSheetId="23">#REF!</definedName>
    <definedName name="dos" localSheetId="24">#REF!</definedName>
    <definedName name="dos" localSheetId="25">#REF!</definedName>
    <definedName name="dos" localSheetId="26">#REF!</definedName>
    <definedName name="dos" localSheetId="27">#REF!</definedName>
    <definedName name="dos" localSheetId="28">#REF!</definedName>
    <definedName name="dos" localSheetId="29">#REF!</definedName>
    <definedName name="dos" localSheetId="12">#REF!</definedName>
    <definedName name="dos" localSheetId="13">#REF!</definedName>
    <definedName name="dos" localSheetId="14">#REF!</definedName>
    <definedName name="dos" localSheetId="18">#REF!</definedName>
    <definedName name="dos" localSheetId="19">#REF!</definedName>
    <definedName name="dos">#REF!</definedName>
    <definedName name="ED" localSheetId="8">#REF!</definedName>
    <definedName name="ED" localSheetId="9">#REF!</definedName>
    <definedName name="ED" localSheetId="29">#REF!</definedName>
    <definedName name="ED">#REF!</definedName>
    <definedName name="EE" localSheetId="114" hidden="1">{#N/A,#N/A,FALSE,"informes"}</definedName>
    <definedName name="EE" localSheetId="115" hidden="1">{#N/A,#N/A,FALSE,"informes"}</definedName>
    <definedName name="EE" localSheetId="116" hidden="1">{#N/A,#N/A,FALSE,"informes"}</definedName>
    <definedName name="EE" hidden="1">{#N/A,#N/A,FALSE,"informes"}</definedName>
    <definedName name="Ej" localSheetId="8">#REF!</definedName>
    <definedName name="Ej" localSheetId="9">'Cuadro 1.9'!#REF!</definedName>
    <definedName name="Ej" localSheetId="29">#REF!</definedName>
    <definedName name="Ej">#REF!</definedName>
    <definedName name="ejcprp" localSheetId="1">#REF!</definedName>
    <definedName name="ejcprp" localSheetId="10">#REF!</definedName>
    <definedName name="ejcprp" localSheetId="2">#REF!</definedName>
    <definedName name="ejcprp" localSheetId="3">#REF!</definedName>
    <definedName name="ejcprp" localSheetId="4">#REF!</definedName>
    <definedName name="ejcprp" localSheetId="5">#REF!</definedName>
    <definedName name="ejcprp" localSheetId="8">#REF!</definedName>
    <definedName name="ejcprp" localSheetId="9">#REF!</definedName>
    <definedName name="ejcprp" localSheetId="37">#REF!</definedName>
    <definedName name="ejcprp" localSheetId="11">#REF!</definedName>
    <definedName name="ejcprp" localSheetId="23">#REF!</definedName>
    <definedName name="ejcprp" localSheetId="24">#REF!</definedName>
    <definedName name="ejcprp" localSheetId="25">#REF!</definedName>
    <definedName name="ejcprp" localSheetId="26">#REF!</definedName>
    <definedName name="ejcprp" localSheetId="27">#REF!</definedName>
    <definedName name="ejcprp" localSheetId="29">#REF!</definedName>
    <definedName name="ejcprp" localSheetId="14">#REF!</definedName>
    <definedName name="ejcprp" localSheetId="15">#REF!</definedName>
    <definedName name="ejcprp" localSheetId="16">#REF!</definedName>
    <definedName name="ejcprp" localSheetId="17">#REF!</definedName>
    <definedName name="ejcprp" localSheetId="18">#REF!</definedName>
    <definedName name="ejcprp" localSheetId="19">#REF!</definedName>
    <definedName name="ejcprp">#REF!</definedName>
    <definedName name="eje" localSheetId="6">#REF!</definedName>
    <definedName name="eje" localSheetId="7">#REF!</definedName>
    <definedName name="eje" localSheetId="8">#REF!</definedName>
    <definedName name="eje" localSheetId="9">#REF!</definedName>
    <definedName name="eje" localSheetId="36">#REF!</definedName>
    <definedName name="eje" localSheetId="20">#REF!</definedName>
    <definedName name="eje" localSheetId="21">#REF!</definedName>
    <definedName name="eje" localSheetId="22">#REF!</definedName>
    <definedName name="eje" localSheetId="28">#REF!</definedName>
    <definedName name="eje" localSheetId="12">#REF!</definedName>
    <definedName name="eje" localSheetId="13">#REF!</definedName>
    <definedName name="eje" localSheetId="15">#REF!</definedName>
    <definedName name="eje" localSheetId="16">#REF!</definedName>
    <definedName name="eje" localSheetId="17">#REF!</definedName>
    <definedName name="eje">#REF!</definedName>
    <definedName name="EMMETENE2019" localSheetId="1">#REF!</definedName>
    <definedName name="EMMETENE2019" localSheetId="10">#REF!</definedName>
    <definedName name="EMMETENE2019" localSheetId="2">#REF!</definedName>
    <definedName name="EMMETENE2019" localSheetId="3">#REF!</definedName>
    <definedName name="EMMETENE2019" localSheetId="4">#REF!</definedName>
    <definedName name="EMMETENE2019" localSheetId="5">#REF!</definedName>
    <definedName name="EMMETENE2019" localSheetId="6">#REF!</definedName>
    <definedName name="EMMETENE2019" localSheetId="7">#REF!</definedName>
    <definedName name="EMMETENE2019" localSheetId="8">#REF!</definedName>
    <definedName name="EMMETENE2019" localSheetId="9">'Cuadro 1.9'!#REF!</definedName>
    <definedName name="EMMETENE2019" localSheetId="36">#REF!</definedName>
    <definedName name="EMMETENE2019" localSheetId="37">#REF!</definedName>
    <definedName name="EMMETENE2019" localSheetId="11">'Gráfico 1.1'!#REF!</definedName>
    <definedName name="EMMETENE2019" localSheetId="20">'Gráfico 1.10'!#REF!</definedName>
    <definedName name="EMMETENE2019" localSheetId="21">#REF!</definedName>
    <definedName name="EMMETENE2019" localSheetId="22">#REF!</definedName>
    <definedName name="EMMETENE2019" localSheetId="23">#REF!</definedName>
    <definedName name="EMMETENE2019" localSheetId="24">#REF!</definedName>
    <definedName name="EMMETENE2019" localSheetId="25">#REF!</definedName>
    <definedName name="EMMETENE2019" localSheetId="26">#REF!</definedName>
    <definedName name="EMMETENE2019" localSheetId="27">#REF!</definedName>
    <definedName name="EMMETENE2019" localSheetId="28">#REF!</definedName>
    <definedName name="EMMETENE2019" localSheetId="29">#REF!</definedName>
    <definedName name="EMMETENE2019" localSheetId="12">#REF!</definedName>
    <definedName name="EMMETENE2019" localSheetId="13">#REF!</definedName>
    <definedName name="EMMETENE2019" localSheetId="14">#REF!</definedName>
    <definedName name="EMMETENE2019" localSheetId="18">#REF!</definedName>
    <definedName name="EMMETENE2019" localSheetId="19">#REF!</definedName>
    <definedName name="EMMETENE2019">#REF!</definedName>
    <definedName name="Empalme3" localSheetId="3">#REF!</definedName>
    <definedName name="Empalme3" localSheetId="4">#REF!</definedName>
    <definedName name="Empalme3" localSheetId="5">#REF!</definedName>
    <definedName name="Empalme3" localSheetId="6">#REF!</definedName>
    <definedName name="Empalme3" localSheetId="7">#REF!</definedName>
    <definedName name="Empalme3" localSheetId="9">'Cuadro 1.9'!#REF!</definedName>
    <definedName name="Empalme3" localSheetId="36">#REF!</definedName>
    <definedName name="Empalme3" localSheetId="37">#REF!</definedName>
    <definedName name="Empalme3" localSheetId="11">'Gráfico 1.1'!#REF!</definedName>
    <definedName name="Empalme3" localSheetId="20">'Gráfico 1.10'!#REF!</definedName>
    <definedName name="Empalme3" localSheetId="21">#REF!</definedName>
    <definedName name="Empalme3" localSheetId="22">#REF!</definedName>
    <definedName name="Empalme3" localSheetId="23">#REF!</definedName>
    <definedName name="Empalme3" localSheetId="24">#REF!</definedName>
    <definedName name="Empalme3" localSheetId="25">#REF!</definedName>
    <definedName name="Empalme3" localSheetId="26">#REF!</definedName>
    <definedName name="Empalme3" localSheetId="27">#REF!</definedName>
    <definedName name="Empalme3" localSheetId="28">#REF!</definedName>
    <definedName name="Empalme3" localSheetId="12">#REF!</definedName>
    <definedName name="Empalme3" localSheetId="13">#REF!</definedName>
    <definedName name="Empalme3" localSheetId="14">#REF!</definedName>
    <definedName name="Empalme3" localSheetId="18">#REF!</definedName>
    <definedName name="Empalme3" localSheetId="19">#REF!</definedName>
    <definedName name="Empalme3">#REF!</definedName>
    <definedName name="emppln" localSheetId="3">#REF!</definedName>
    <definedName name="emppln" localSheetId="4">#REF!</definedName>
    <definedName name="emppln" localSheetId="5">#REF!</definedName>
    <definedName name="emppln" localSheetId="6">#REF!</definedName>
    <definedName name="emppln" localSheetId="7">#REF!</definedName>
    <definedName name="emppln" localSheetId="9">'Cuadro 1.9'!#REF!</definedName>
    <definedName name="emppln" localSheetId="36">#REF!</definedName>
    <definedName name="emppln" localSheetId="37">#REF!</definedName>
    <definedName name="emppln" localSheetId="11">'Gráfico 1.1'!#REF!</definedName>
    <definedName name="emppln" localSheetId="20">'Gráfico 1.10'!#REF!</definedName>
    <definedName name="emppln" localSheetId="21">#REF!</definedName>
    <definedName name="emppln" localSheetId="22">#REF!</definedName>
    <definedName name="emppln" localSheetId="23">#REF!</definedName>
    <definedName name="emppln" localSheetId="24">#REF!</definedName>
    <definedName name="emppln" localSheetId="25">#REF!</definedName>
    <definedName name="emppln" localSheetId="26">#REF!</definedName>
    <definedName name="emppln" localSheetId="27">#REF!</definedName>
    <definedName name="emppln" localSheetId="28">#REF!</definedName>
    <definedName name="emppln" localSheetId="12">#REF!</definedName>
    <definedName name="emppln" localSheetId="13">#REF!</definedName>
    <definedName name="emppln" localSheetId="14">#REF!</definedName>
    <definedName name="emppln" localSheetId="18">#REF!</definedName>
    <definedName name="emppln" localSheetId="19">#REF!</definedName>
    <definedName name="emppln">#REF!</definedName>
    <definedName name="encima98" localSheetId="4">#REF!</definedName>
    <definedName name="encima98" localSheetId="5">#REF!</definedName>
    <definedName name="encima98" localSheetId="6">#REF!</definedName>
    <definedName name="encima98" localSheetId="7">#REF!</definedName>
    <definedName name="encima98" localSheetId="9">'Cuadro 1.9'!#REF!</definedName>
    <definedName name="encima98" localSheetId="36">#REF!</definedName>
    <definedName name="encima98" localSheetId="20">'Gráfico 1.10'!#REF!</definedName>
    <definedName name="encima98" localSheetId="21">#REF!</definedName>
    <definedName name="encima98" localSheetId="22">#REF!</definedName>
    <definedName name="encima98" localSheetId="28">#REF!</definedName>
    <definedName name="encima98" localSheetId="12">#REF!</definedName>
    <definedName name="encima98" localSheetId="13">#REF!</definedName>
    <definedName name="encima98">#REF!</definedName>
    <definedName name="Ene">#REF!</definedName>
    <definedName name="ENERO">#REF!</definedName>
    <definedName name="ENEROP" localSheetId="1">#REF!</definedName>
    <definedName name="ENEROP" localSheetId="10">#REF!</definedName>
    <definedName name="ENEROP" localSheetId="2">#REF!</definedName>
    <definedName name="ENEROP" localSheetId="3">#REF!</definedName>
    <definedName name="ENEROP" localSheetId="4">#REF!</definedName>
    <definedName name="ENEROP" localSheetId="5">#REF!</definedName>
    <definedName name="ENEROP" localSheetId="6">#REF!</definedName>
    <definedName name="ENEROP" localSheetId="7">#REF!</definedName>
    <definedName name="ENEROP" localSheetId="8">#REF!</definedName>
    <definedName name="ENEROP" localSheetId="9">'Cuadro 1.9'!#REF!</definedName>
    <definedName name="ENEROP" localSheetId="36">#REF!</definedName>
    <definedName name="ENEROP" localSheetId="37">#REF!</definedName>
    <definedName name="ENEROP" localSheetId="11">'Gráfico 1.1'!#REF!</definedName>
    <definedName name="ENEROP" localSheetId="20">'Gráfico 1.10'!#REF!</definedName>
    <definedName name="ENEROP" localSheetId="21">#REF!</definedName>
    <definedName name="ENEROP" localSheetId="22">#REF!</definedName>
    <definedName name="ENEROP" localSheetId="23">#REF!</definedName>
    <definedName name="ENEROP" localSheetId="24">#REF!</definedName>
    <definedName name="ENEROP" localSheetId="25">#REF!</definedName>
    <definedName name="ENEROP" localSheetId="26">#REF!</definedName>
    <definedName name="ENEROP" localSheetId="27">#REF!</definedName>
    <definedName name="ENEROP" localSheetId="28">#REF!</definedName>
    <definedName name="ENEROP" localSheetId="29">#REF!</definedName>
    <definedName name="ENEROP" localSheetId="12">#REF!</definedName>
    <definedName name="ENEROP" localSheetId="13">#REF!</definedName>
    <definedName name="ENEROP" localSheetId="14">#REF!</definedName>
    <definedName name="ENEROP" localSheetId="18">#REF!</definedName>
    <definedName name="ENEROP" localSheetId="19">#REF!</definedName>
    <definedName name="ENEROP">#REF!</definedName>
    <definedName name="ENERORN" localSheetId="1">#REF!</definedName>
    <definedName name="ENERORN" localSheetId="3">#REF!</definedName>
    <definedName name="ENERORN" localSheetId="4">#REF!</definedName>
    <definedName name="ENERORN" localSheetId="5">#REF!</definedName>
    <definedName name="ENERORN" localSheetId="6">#REF!</definedName>
    <definedName name="ENERORN" localSheetId="7">#REF!</definedName>
    <definedName name="ENERORN" localSheetId="9">'Cuadro 1.9'!#REF!</definedName>
    <definedName name="ENERORN" localSheetId="36">#REF!</definedName>
    <definedName name="ENERORN" localSheetId="37">#REF!</definedName>
    <definedName name="ENERORN" localSheetId="11">'Gráfico 1.1'!#REF!</definedName>
    <definedName name="ENERORN" localSheetId="20">'Gráfico 1.10'!#REF!</definedName>
    <definedName name="ENERORN" localSheetId="21">#REF!</definedName>
    <definedName name="ENERORN" localSheetId="22">#REF!</definedName>
    <definedName name="ENERORN" localSheetId="23">#REF!</definedName>
    <definedName name="ENERORN" localSheetId="24">#REF!</definedName>
    <definedName name="ENERORN" localSheetId="25">#REF!</definedName>
    <definedName name="ENERORN" localSheetId="26">#REF!</definedName>
    <definedName name="ENERORN" localSheetId="27">#REF!</definedName>
    <definedName name="ENERORN" localSheetId="28">#REF!</definedName>
    <definedName name="ENERORN" localSheetId="12">#REF!</definedName>
    <definedName name="ENERORN" localSheetId="13">#REF!</definedName>
    <definedName name="ENERORN" localSheetId="14">#REF!</definedName>
    <definedName name="ENERORN" localSheetId="18">#REF!</definedName>
    <definedName name="ENERORN" localSheetId="19">#REF!</definedName>
    <definedName name="ENERORN">#REF!</definedName>
    <definedName name="ENERORP" localSheetId="1">#REF!</definedName>
    <definedName name="ENERORP" localSheetId="3">#REF!</definedName>
    <definedName name="ENERORP" localSheetId="4">#REF!</definedName>
    <definedName name="ENERORP" localSheetId="5">#REF!</definedName>
    <definedName name="ENERORP" localSheetId="6">#REF!</definedName>
    <definedName name="ENERORP" localSheetId="7">#REF!</definedName>
    <definedName name="ENERORP" localSheetId="9">'Cuadro 1.9'!#REF!</definedName>
    <definedName name="ENERORP" localSheetId="36">#REF!</definedName>
    <definedName name="ENERORP" localSheetId="37">#REF!</definedName>
    <definedName name="ENERORP" localSheetId="11">'Gráfico 1.1'!#REF!</definedName>
    <definedName name="ENERORP" localSheetId="20">'Gráfico 1.10'!#REF!</definedName>
    <definedName name="ENERORP" localSheetId="21">#REF!</definedName>
    <definedName name="ENERORP" localSheetId="22">#REF!</definedName>
    <definedName name="ENERORP" localSheetId="23">#REF!</definedName>
    <definedName name="ENERORP" localSheetId="24">#REF!</definedName>
    <definedName name="ENERORP" localSheetId="25">#REF!</definedName>
    <definedName name="ENERORP" localSheetId="26">#REF!</definedName>
    <definedName name="ENERORP" localSheetId="27">#REF!</definedName>
    <definedName name="ENERORP" localSheetId="28">#REF!</definedName>
    <definedName name="ENERORP" localSheetId="12">#REF!</definedName>
    <definedName name="ENERORP" localSheetId="13">#REF!</definedName>
    <definedName name="ENERORP" localSheetId="14">#REF!</definedName>
    <definedName name="ENERORP" localSheetId="18">#REF!</definedName>
    <definedName name="ENERORP" localSheetId="19">#REF!</definedName>
    <definedName name="ENERORP">#REF!</definedName>
    <definedName name="ESP" localSheetId="4">#REF!</definedName>
    <definedName name="ESP" localSheetId="5">#REF!</definedName>
    <definedName name="ESP" localSheetId="6">#REF!</definedName>
    <definedName name="ESP" localSheetId="7">#REF!</definedName>
    <definedName name="ESP" localSheetId="9">'Cuadro 1.9'!#REF!</definedName>
    <definedName name="ESP" localSheetId="36">#REF!</definedName>
    <definedName name="ESP" localSheetId="20">'Gráfico 1.10'!#REF!</definedName>
    <definedName name="ESP" localSheetId="21">#REF!</definedName>
    <definedName name="ESP" localSheetId="22">#REF!</definedName>
    <definedName name="ESP" localSheetId="28">#REF!</definedName>
    <definedName name="ESP" localSheetId="12">#REF!</definedName>
    <definedName name="ESP" localSheetId="13">#REF!</definedName>
    <definedName name="ESP">#REF!</definedName>
    <definedName name="FBAWV" localSheetId="114" hidden="1">{#N/A,#N/A,FALSE,"informes"}</definedName>
    <definedName name="FBAWV" localSheetId="115" hidden="1">{#N/A,#N/A,FALSE,"informes"}</definedName>
    <definedName name="FBAWV" localSheetId="116" hidden="1">{#N/A,#N/A,FALSE,"informes"}</definedName>
    <definedName name="FBAWV" hidden="1">{#N/A,#N/A,FALSE,"informes"}</definedName>
    <definedName name="fds" localSheetId="1" hidden="1">{"epma",#N/A,FALSE,"EPMA"}</definedName>
    <definedName name="fds" localSheetId="10" hidden="1">{"epma",#N/A,FALSE,"EPMA"}</definedName>
    <definedName name="fds" localSheetId="2" hidden="1">{"epma",#N/A,FALSE,"EPMA"}</definedName>
    <definedName name="fds" localSheetId="3" hidden="1">{"epma",#N/A,FALSE,"EPMA"}</definedName>
    <definedName name="fds" localSheetId="4" hidden="1">{"epma",#N/A,FALSE,"EPMA"}</definedName>
    <definedName name="fds" localSheetId="5" hidden="1">{"epma",#N/A,FALSE,"EPMA"}</definedName>
    <definedName name="fds" localSheetId="6" hidden="1">{"epma",#N/A,FALSE,"EPMA"}</definedName>
    <definedName name="fds" localSheetId="7" hidden="1">{"epma",#N/A,FALSE,"EPMA"}</definedName>
    <definedName name="fds" localSheetId="8" hidden="1">{"epma",#N/A,FALSE,"EPMA"}</definedName>
    <definedName name="fds" localSheetId="9" hidden="1">{"epma",#N/A,FALSE,"EPMA"}</definedName>
    <definedName name="fds" localSheetId="36" hidden="1">{"epma",#N/A,FALSE,"EPMA"}</definedName>
    <definedName name="fds" localSheetId="37" hidden="1">{"epma",#N/A,FALSE,"EPMA"}</definedName>
    <definedName name="fds" localSheetId="11" hidden="1">{"epma",#N/A,FALSE,"EPMA"}</definedName>
    <definedName name="fds" localSheetId="20" hidden="1">{"epma",#N/A,FALSE,"EPMA"}</definedName>
    <definedName name="fds" localSheetId="21" hidden="1">{"epma",#N/A,FALSE,"EPMA"}</definedName>
    <definedName name="fds" localSheetId="22" hidden="1">{"epma",#N/A,FALSE,"EPMA"}</definedName>
    <definedName name="fds" localSheetId="23" hidden="1">{"epma",#N/A,FALSE,"EPMA"}</definedName>
    <definedName name="fds" localSheetId="24" hidden="1">{"epma",#N/A,FALSE,"EPMA"}</definedName>
    <definedName name="fds" localSheetId="25" hidden="1">{"epma",#N/A,FALSE,"EPMA"}</definedName>
    <definedName name="fds" localSheetId="26" hidden="1">{"epma",#N/A,FALSE,"EPMA"}</definedName>
    <definedName name="fds" localSheetId="27" hidden="1">{"epma",#N/A,FALSE,"EPMA"}</definedName>
    <definedName name="fds" localSheetId="28" hidden="1">{"epma",#N/A,FALSE,"EPMA"}</definedName>
    <definedName name="fds" localSheetId="29" hidden="1">{"epma",#N/A,FALSE,"EPMA"}</definedName>
    <definedName name="fds" localSheetId="12" hidden="1">{"epma",#N/A,FALSE,"EPMA"}</definedName>
    <definedName name="fds" localSheetId="31" hidden="1">{"epma",#N/A,FALSE,"EPMA"}</definedName>
    <definedName name="fds" localSheetId="33" hidden="1">{"epma",#N/A,FALSE,"EPMA"}</definedName>
    <definedName name="fds" localSheetId="34" hidden="1">{"epma",#N/A,FALSE,"EPMA"}</definedName>
    <definedName name="fds" localSheetId="35" hidden="1">{"epma",#N/A,FALSE,"EPMA"}</definedName>
    <definedName name="fds" localSheetId="13" hidden="1">{"epma",#N/A,FALSE,"EPMA"}</definedName>
    <definedName name="fds" localSheetId="14" hidden="1">{"epma",#N/A,FALSE,"EPMA"}</definedName>
    <definedName name="fds" localSheetId="15" hidden="1">{"epma",#N/A,FALSE,"EPMA"}</definedName>
    <definedName name="fds" localSheetId="16" hidden="1">{"epma",#N/A,FALSE,"EPMA"}</definedName>
    <definedName name="fds" localSheetId="17" hidden="1">{"epma",#N/A,FALSE,"EPMA"}</definedName>
    <definedName name="fds" localSheetId="18" hidden="1">{"epma",#N/A,FALSE,"EPMA"}</definedName>
    <definedName name="fds" localSheetId="19" hidden="1">{"epma",#N/A,FALSE,"EPMA"}</definedName>
    <definedName name="fds" hidden="1">{"epma",#N/A,FALSE,"EPMA"}</definedName>
    <definedName name="Feb">#REF!</definedName>
    <definedName name="FEBRERO">#REF!</definedName>
    <definedName name="FEBRERON" localSheetId="15">#REF!</definedName>
    <definedName name="FEBRERON" localSheetId="16">#REF!</definedName>
    <definedName name="FEBRERON" localSheetId="17">#REF!</definedName>
    <definedName name="FEBRERON">#REF!</definedName>
    <definedName name="FEBREROP" localSheetId="1">#REF!</definedName>
    <definedName name="FEBREROP" localSheetId="10">#REF!</definedName>
    <definedName name="FEBREROP" localSheetId="2">#REF!</definedName>
    <definedName name="FEBREROP" localSheetId="3">#REF!</definedName>
    <definedName name="FEBREROP" localSheetId="4">#REF!</definedName>
    <definedName name="FEBREROP" localSheetId="5">#REF!</definedName>
    <definedName name="FEBREROP" localSheetId="6">#REF!</definedName>
    <definedName name="FEBREROP" localSheetId="7">#REF!</definedName>
    <definedName name="FEBREROP" localSheetId="8">#REF!</definedName>
    <definedName name="FEBREROP" localSheetId="9">'Cuadro 1.9'!#REF!</definedName>
    <definedName name="FEBREROP" localSheetId="36">#REF!</definedName>
    <definedName name="FEBREROP" localSheetId="37">#REF!</definedName>
    <definedName name="FEBREROP" localSheetId="11">'Gráfico 1.1'!#REF!</definedName>
    <definedName name="FEBREROP" localSheetId="20">'Gráfico 1.10'!#REF!</definedName>
    <definedName name="FEBREROP" localSheetId="21">#REF!</definedName>
    <definedName name="FEBREROP" localSheetId="22">#REF!</definedName>
    <definedName name="FEBREROP" localSheetId="23">#REF!</definedName>
    <definedName name="FEBREROP" localSheetId="24">#REF!</definedName>
    <definedName name="FEBREROP" localSheetId="25">#REF!</definedName>
    <definedName name="FEBREROP" localSheetId="26">#REF!</definedName>
    <definedName name="FEBREROP" localSheetId="27">#REF!</definedName>
    <definedName name="FEBREROP" localSheetId="28">#REF!</definedName>
    <definedName name="FEBREROP" localSheetId="29">#REF!</definedName>
    <definedName name="FEBREROP" localSheetId="12">#REF!</definedName>
    <definedName name="FEBREROP" localSheetId="13">#REF!</definedName>
    <definedName name="FEBREROP" localSheetId="14">#REF!</definedName>
    <definedName name="FEBREROP" localSheetId="18">#REF!</definedName>
    <definedName name="FEBREROP" localSheetId="19">#REF!</definedName>
    <definedName name="FEBREROP">#REF!</definedName>
    <definedName name="FEBRERORN" localSheetId="1">#REF!</definedName>
    <definedName name="FEBRERORN" localSheetId="3">#REF!</definedName>
    <definedName name="FEBRERORN" localSheetId="4">#REF!</definedName>
    <definedName name="FEBRERORN" localSheetId="5">#REF!</definedName>
    <definedName name="FEBRERORN" localSheetId="6">#REF!</definedName>
    <definedName name="FEBRERORN" localSheetId="7">#REF!</definedName>
    <definedName name="FEBRERORN" localSheetId="9">'Cuadro 1.9'!#REF!</definedName>
    <definedName name="FEBRERORN" localSheetId="36">#REF!</definedName>
    <definedName name="FEBRERORN" localSheetId="37">#REF!</definedName>
    <definedName name="FEBRERORN" localSheetId="11">'Gráfico 1.1'!#REF!</definedName>
    <definedName name="FEBRERORN" localSheetId="20">'Gráfico 1.10'!#REF!</definedName>
    <definedName name="FEBRERORN" localSheetId="21">#REF!</definedName>
    <definedName name="FEBRERORN" localSheetId="22">#REF!</definedName>
    <definedName name="FEBRERORN" localSheetId="23">#REF!</definedName>
    <definedName name="FEBRERORN" localSheetId="24">#REF!</definedName>
    <definedName name="FEBRERORN" localSheetId="25">#REF!</definedName>
    <definedName name="FEBRERORN" localSheetId="26">#REF!</definedName>
    <definedName name="FEBRERORN" localSheetId="27">#REF!</definedName>
    <definedName name="FEBRERORN" localSheetId="28">#REF!</definedName>
    <definedName name="FEBRERORN" localSheetId="12">#REF!</definedName>
    <definedName name="FEBRERORN" localSheetId="13">#REF!</definedName>
    <definedName name="FEBRERORN" localSheetId="14">#REF!</definedName>
    <definedName name="FEBRERORN" localSheetId="18">#REF!</definedName>
    <definedName name="FEBRERORN" localSheetId="19">#REF!</definedName>
    <definedName name="FEBRERORN">#REF!</definedName>
    <definedName name="FEBRERORP" localSheetId="1">#REF!</definedName>
    <definedName name="FEBRERORP" localSheetId="3">#REF!</definedName>
    <definedName name="FEBRERORP" localSheetId="4">#REF!</definedName>
    <definedName name="FEBRERORP" localSheetId="5">#REF!</definedName>
    <definedName name="FEBRERORP" localSheetId="6">#REF!</definedName>
    <definedName name="FEBRERORP" localSheetId="7">#REF!</definedName>
    <definedName name="FEBRERORP" localSheetId="9">'Cuadro 1.9'!#REF!</definedName>
    <definedName name="FEBRERORP" localSheetId="36">#REF!</definedName>
    <definedName name="FEBRERORP" localSheetId="37">#REF!</definedName>
    <definedName name="FEBRERORP" localSheetId="11">'Gráfico 1.1'!#REF!</definedName>
    <definedName name="FEBRERORP" localSheetId="20">'Gráfico 1.10'!#REF!</definedName>
    <definedName name="FEBRERORP" localSheetId="21">#REF!</definedName>
    <definedName name="FEBRERORP" localSheetId="22">#REF!</definedName>
    <definedName name="FEBRERORP" localSheetId="23">#REF!</definedName>
    <definedName name="FEBRERORP" localSheetId="24">#REF!</definedName>
    <definedName name="FEBRERORP" localSheetId="25">#REF!</definedName>
    <definedName name="FEBRERORP" localSheetId="26">#REF!</definedName>
    <definedName name="FEBRERORP" localSheetId="27">#REF!</definedName>
    <definedName name="FEBRERORP" localSheetId="28">#REF!</definedName>
    <definedName name="FEBRERORP" localSheetId="12">#REF!</definedName>
    <definedName name="FEBRERORP" localSheetId="13">#REF!</definedName>
    <definedName name="FEBRERORP" localSheetId="14">#REF!</definedName>
    <definedName name="FEBRERORP" localSheetId="18">#REF!</definedName>
    <definedName name="FEBRERORP" localSheetId="19">#REF!</definedName>
    <definedName name="FEBRERORP">#REF!</definedName>
    <definedName name="ff" localSheetId="114" hidden="1">{#N/A,#N/A,FALSE,"informes"}</definedName>
    <definedName name="ff" localSheetId="115" hidden="1">{#N/A,#N/A,FALSE,"informes"}</definedName>
    <definedName name="ff" localSheetId="116" hidden="1">{#N/A,#N/A,FALSE,"informes"}</definedName>
    <definedName name="ff" hidden="1">{#N/A,#N/A,FALSE,"informes"}</definedName>
    <definedName name="fff" localSheetId="1" hidden="1">{#N/A,#N/A,FALSE,"ACUM-REAL"}</definedName>
    <definedName name="fff" localSheetId="10" hidden="1">{#N/A,#N/A,FALSE,"ACUM-REAL"}</definedName>
    <definedName name="fff" localSheetId="2" hidden="1">{#N/A,#N/A,FALSE,"ACUM-REAL"}</definedName>
    <definedName name="fff" localSheetId="4" hidden="1">{#N/A,#N/A,FALSE,"ACUM-REAL"}</definedName>
    <definedName name="fff" localSheetId="5" hidden="1">{#N/A,#N/A,FALSE,"ACUM-REAL"}</definedName>
    <definedName name="fff" localSheetId="6" hidden="1">{#N/A,#N/A,FALSE,"ACUM-REAL"}</definedName>
    <definedName name="fff" localSheetId="7" hidden="1">{#N/A,#N/A,FALSE,"ACUM-REAL"}</definedName>
    <definedName name="fff" localSheetId="8" hidden="1">{#N/A,#N/A,FALSE,"ACUM-REAL"}</definedName>
    <definedName name="fff" localSheetId="9" hidden="1">{#N/A,#N/A,FALSE,"ACUM-REAL"}</definedName>
    <definedName name="fff" localSheetId="36" hidden="1">{#N/A,#N/A,FALSE,"ACUM-REAL"}</definedName>
    <definedName name="fff" localSheetId="37" hidden="1">{#N/A,#N/A,FALSE,"ACUM-REAL"}</definedName>
    <definedName name="fff" localSheetId="20" hidden="1">{#N/A,#N/A,FALSE,"ACUM-REAL"}</definedName>
    <definedName name="fff" localSheetId="21" hidden="1">{#N/A,#N/A,FALSE,"ACUM-REAL"}</definedName>
    <definedName name="fff" localSheetId="22" hidden="1">{#N/A,#N/A,FALSE,"ACUM-REAL"}</definedName>
    <definedName name="fff" localSheetId="23" hidden="1">{#N/A,#N/A,FALSE,"ACUM-REAL"}</definedName>
    <definedName name="fff" localSheetId="24" hidden="1">{#N/A,#N/A,FALSE,"ACUM-REAL"}</definedName>
    <definedName name="fff" localSheetId="25" hidden="1">{#N/A,#N/A,FALSE,"ACUM-REAL"}</definedName>
    <definedName name="fff" localSheetId="26" hidden="1">{#N/A,#N/A,FALSE,"ACUM-REAL"}</definedName>
    <definedName name="fff" localSheetId="27" hidden="1">{#N/A,#N/A,FALSE,"ACUM-REAL"}</definedName>
    <definedName name="fff" localSheetId="28" hidden="1">{#N/A,#N/A,FALSE,"ACUM-REAL"}</definedName>
    <definedName name="fff" localSheetId="29" hidden="1">{#N/A,#N/A,FALSE,"ACUM-REAL"}</definedName>
    <definedName name="fff" localSheetId="12" hidden="1">{#N/A,#N/A,FALSE,"ACUM-REAL"}</definedName>
    <definedName name="fff" localSheetId="31" hidden="1">{#N/A,#N/A,FALSE,"ACUM-REAL"}</definedName>
    <definedName name="fff" localSheetId="33" hidden="1">{#N/A,#N/A,FALSE,"ACUM-REAL"}</definedName>
    <definedName name="fff" localSheetId="34" hidden="1">{#N/A,#N/A,FALSE,"ACUM-REAL"}</definedName>
    <definedName name="fff" localSheetId="35" hidden="1">{#N/A,#N/A,FALSE,"ACUM-REAL"}</definedName>
    <definedName name="fff" localSheetId="13" hidden="1">{#N/A,#N/A,FALSE,"ACUM-REAL"}</definedName>
    <definedName name="fff" localSheetId="14" hidden="1">{#N/A,#N/A,FALSE,"ACUM-REAL"}</definedName>
    <definedName name="fff" localSheetId="15" hidden="1">{#N/A,#N/A,FALSE,"ACUM-REAL"}</definedName>
    <definedName name="fff" localSheetId="16" hidden="1">{#N/A,#N/A,FALSE,"ACUM-REAL"}</definedName>
    <definedName name="fff" localSheetId="17" hidden="1">{#N/A,#N/A,FALSE,"ACUM-REAL"}</definedName>
    <definedName name="fff" localSheetId="18" hidden="1">{#N/A,#N/A,FALSE,"ACUM-REAL"}</definedName>
    <definedName name="fff" hidden="1">{#N/A,#N/A,FALSE,"ACUM-REAL"}</definedName>
    <definedName name="FHKJBEARNKBW" localSheetId="114" hidden="1">{"INGRESOS DOLARES",#N/A,FALSE,"informes"}</definedName>
    <definedName name="FHKJBEARNKBW" localSheetId="115" hidden="1">{"INGRESOS DOLARES",#N/A,FALSE,"informes"}</definedName>
    <definedName name="FHKJBEARNKBW" localSheetId="116" hidden="1">{"INGRESOS DOLARES",#N/A,FALSE,"informes"}</definedName>
    <definedName name="FHKJBEARNKBW" hidden="1">{"INGRESOS DOLARES",#N/A,FALSE,"informes"}</definedName>
    <definedName name="fkjrthnk3t" localSheetId="114" hidden="1">{"PAGOS DOLARES",#N/A,FALSE,"informes"}</definedName>
    <definedName name="fkjrthnk3t" localSheetId="115" hidden="1">{"PAGOS DOLARES",#N/A,FALSE,"informes"}</definedName>
    <definedName name="fkjrthnk3t" localSheetId="116" hidden="1">{"PAGOS DOLARES",#N/A,FALSE,"informes"}</definedName>
    <definedName name="fkjrthnk3t" hidden="1">{"PAGOS DOLARES",#N/A,FALSE,"informes"}</definedName>
    <definedName name="fmdñklje" localSheetId="114" hidden="1">{#N/A,#N/A,FALSE,"informes"}</definedName>
    <definedName name="fmdñklje" localSheetId="115" hidden="1">{#N/A,#N/A,FALSE,"informes"}</definedName>
    <definedName name="fmdñklje" localSheetId="116" hidden="1">{#N/A,#N/A,FALSE,"informes"}</definedName>
    <definedName name="fmdñklje" hidden="1">{#N/A,#N/A,FALSE,"informes"}</definedName>
    <definedName name="FRF" localSheetId="1">#REF!</definedName>
    <definedName name="FRF" localSheetId="10">#REF!</definedName>
    <definedName name="FRF" localSheetId="2">#REF!</definedName>
    <definedName name="FRF" localSheetId="3">#REF!</definedName>
    <definedName name="FRF" localSheetId="4">#REF!</definedName>
    <definedName name="FRF" localSheetId="5">#REF!</definedName>
    <definedName name="FRF" localSheetId="6">#REF!</definedName>
    <definedName name="FRF" localSheetId="7">#REF!</definedName>
    <definedName name="FRF" localSheetId="8">#REF!</definedName>
    <definedName name="FRF" localSheetId="9">'Cuadro 1.9'!#REF!</definedName>
    <definedName name="FRF" localSheetId="36">#REF!</definedName>
    <definedName name="FRF" localSheetId="37">#REF!</definedName>
    <definedName name="FRF" localSheetId="11">'Gráfico 1.1'!#REF!</definedName>
    <definedName name="FRF" localSheetId="20">'Gráfico 1.10'!#REF!</definedName>
    <definedName name="FRF" localSheetId="21">#REF!</definedName>
    <definedName name="FRF" localSheetId="22">#REF!</definedName>
    <definedName name="FRF" localSheetId="23">#REF!</definedName>
    <definedName name="FRF" localSheetId="24">#REF!</definedName>
    <definedName name="FRF" localSheetId="25">#REF!</definedName>
    <definedName name="FRF" localSheetId="26">#REF!</definedName>
    <definedName name="FRF" localSheetId="27">#REF!</definedName>
    <definedName name="FRF" localSheetId="28">#REF!</definedName>
    <definedName name="FRF" localSheetId="12">#REF!</definedName>
    <definedName name="FRF" localSheetId="13">#REF!</definedName>
    <definedName name="FRF" localSheetId="14">#REF!</definedName>
    <definedName name="FRF" localSheetId="18">#REF!</definedName>
    <definedName name="FRF" localSheetId="19">#REF!</definedName>
    <definedName name="FRF">#REF!</definedName>
    <definedName name="fs" localSheetId="1" hidden="1">{"empresa",#N/A,FALSE,"xEMPRESA"}</definedName>
    <definedName name="fs" localSheetId="10" hidden="1">{"empresa",#N/A,FALSE,"xEMPRESA"}</definedName>
    <definedName name="fs" localSheetId="2" hidden="1">{"empresa",#N/A,FALSE,"xEMPRESA"}</definedName>
    <definedName name="fs" localSheetId="3" hidden="1">{"empresa",#N/A,FALSE,"xEMPRESA"}</definedName>
    <definedName name="fs" localSheetId="4" hidden="1">{"empresa",#N/A,FALSE,"xEMPRESA"}</definedName>
    <definedName name="fs" localSheetId="5" hidden="1">{"empresa",#N/A,FALSE,"xEMPRESA"}</definedName>
    <definedName name="fs" localSheetId="6" hidden="1">{"empresa",#N/A,FALSE,"xEMPRESA"}</definedName>
    <definedName name="fs" localSheetId="7" hidden="1">{"empresa",#N/A,FALSE,"xEMPRESA"}</definedName>
    <definedName name="fs" localSheetId="8" hidden="1">{"empresa",#N/A,FALSE,"xEMPRESA"}</definedName>
    <definedName name="fs" localSheetId="9" hidden="1">{"empresa",#N/A,FALSE,"xEMPRESA"}</definedName>
    <definedName name="fs" localSheetId="36" hidden="1">{"empresa",#N/A,FALSE,"xEMPRESA"}</definedName>
    <definedName name="fs" localSheetId="37" hidden="1">{"empresa",#N/A,FALSE,"xEMPRESA"}</definedName>
    <definedName name="fs" localSheetId="11" hidden="1">{"empresa",#N/A,FALSE,"xEMPRESA"}</definedName>
    <definedName name="fs" localSheetId="20" hidden="1">{"empresa",#N/A,FALSE,"xEMPRESA"}</definedName>
    <definedName name="fs" localSheetId="21" hidden="1">{"empresa",#N/A,FALSE,"xEMPRESA"}</definedName>
    <definedName name="fs" localSheetId="22" hidden="1">{"empresa",#N/A,FALSE,"xEMPRESA"}</definedName>
    <definedName name="fs" localSheetId="23" hidden="1">{"empresa",#N/A,FALSE,"xEMPRESA"}</definedName>
    <definedName name="fs" localSheetId="24" hidden="1">{"empresa",#N/A,FALSE,"xEMPRESA"}</definedName>
    <definedName name="fs" localSheetId="25" hidden="1">{"empresa",#N/A,FALSE,"xEMPRESA"}</definedName>
    <definedName name="fs" localSheetId="26" hidden="1">{"empresa",#N/A,FALSE,"xEMPRESA"}</definedName>
    <definedName name="fs" localSheetId="27" hidden="1">{"empresa",#N/A,FALSE,"xEMPRESA"}</definedName>
    <definedName name="fs" localSheetId="28" hidden="1">{"empresa",#N/A,FALSE,"xEMPRESA"}</definedName>
    <definedName name="fs" localSheetId="29" hidden="1">{"empresa",#N/A,FALSE,"xEMPRESA"}</definedName>
    <definedName name="fs" localSheetId="12" hidden="1">{"empresa",#N/A,FALSE,"xEMPRESA"}</definedName>
    <definedName name="fs" localSheetId="31" hidden="1">{"empresa",#N/A,FALSE,"xEMPRESA"}</definedName>
    <definedName name="fs" localSheetId="33" hidden="1">{"empresa",#N/A,FALSE,"xEMPRESA"}</definedName>
    <definedName name="fs" localSheetId="34" hidden="1">{"empresa",#N/A,FALSE,"xEMPRESA"}</definedName>
    <definedName name="fs" localSheetId="35" hidden="1">{"empresa",#N/A,FALSE,"xEMPRESA"}</definedName>
    <definedName name="fs" localSheetId="13" hidden="1">{"empresa",#N/A,FALSE,"xEMPRESA"}</definedName>
    <definedName name="fs" localSheetId="14" hidden="1">{"empresa",#N/A,FALSE,"xEMPRESA"}</definedName>
    <definedName name="fs" localSheetId="15" hidden="1">{"empresa",#N/A,FALSE,"xEMPRESA"}</definedName>
    <definedName name="fs" localSheetId="16" hidden="1">{"empresa",#N/A,FALSE,"xEMPRESA"}</definedName>
    <definedName name="fs" localSheetId="17" hidden="1">{"empresa",#N/A,FALSE,"xEMPRESA"}</definedName>
    <definedName name="fs" localSheetId="18" hidden="1">{"empresa",#N/A,FALSE,"xEMPRESA"}</definedName>
    <definedName name="fs" localSheetId="19" hidden="1">{"empresa",#N/A,FALSE,"xEMPRESA"}</definedName>
    <definedName name="fs" hidden="1">{"empresa",#N/A,FALSE,"xEMPRESA"}</definedName>
    <definedName name="fun" localSheetId="15">#REF!</definedName>
    <definedName name="fun" localSheetId="16">#REF!</definedName>
    <definedName name="fun" localSheetId="17">#REF!</definedName>
    <definedName name="fun">#REF!</definedName>
    <definedName name="futnac" localSheetId="15">#REF!</definedName>
    <definedName name="futnac" localSheetId="16">#REF!</definedName>
    <definedName name="futnac" localSheetId="17">#REF!</definedName>
    <definedName name="futnac">#REF!</definedName>
    <definedName name="futprp" localSheetId="15">#REF!</definedName>
    <definedName name="futprp" localSheetId="16">#REF!</definedName>
    <definedName name="futprp" localSheetId="17">#REF!</definedName>
    <definedName name="futprp">#REF!</definedName>
    <definedName name="g" localSheetId="1" hidden="1">{"emca",#N/A,FALSE,"EMCA"}</definedName>
    <definedName name="g" localSheetId="10" hidden="1">{"emca",#N/A,FALSE,"EMCA"}</definedName>
    <definedName name="g" localSheetId="2" hidden="1">{"emca",#N/A,FALSE,"EMCA"}</definedName>
    <definedName name="g" localSheetId="3" hidden="1">{"emca",#N/A,FALSE,"EMCA"}</definedName>
    <definedName name="g" localSheetId="4" hidden="1">{"emca",#N/A,FALSE,"EMCA"}</definedName>
    <definedName name="g" localSheetId="5" hidden="1">{"emca",#N/A,FALSE,"EMCA"}</definedName>
    <definedName name="g" localSheetId="6" hidden="1">{"emca",#N/A,FALSE,"EMCA"}</definedName>
    <definedName name="g" localSheetId="7" hidden="1">{"emca",#N/A,FALSE,"EMCA"}</definedName>
    <definedName name="g" localSheetId="8" hidden="1">{"emca",#N/A,FALSE,"EMCA"}</definedName>
    <definedName name="g" localSheetId="9" hidden="1">{"emca",#N/A,FALSE,"EMCA"}</definedName>
    <definedName name="g" localSheetId="36" hidden="1">{"emca",#N/A,FALSE,"EMCA"}</definedName>
    <definedName name="g" localSheetId="37" hidden="1">{"emca",#N/A,FALSE,"EMCA"}</definedName>
    <definedName name="g" localSheetId="11" hidden="1">{"emca",#N/A,FALSE,"EMCA"}</definedName>
    <definedName name="g" localSheetId="20" hidden="1">{"emca",#N/A,FALSE,"EMCA"}</definedName>
    <definedName name="g" localSheetId="21" hidden="1">{"emca",#N/A,FALSE,"EMCA"}</definedName>
    <definedName name="g" localSheetId="22" hidden="1">{"emca",#N/A,FALSE,"EMCA"}</definedName>
    <definedName name="g" localSheetId="23" hidden="1">{"emca",#N/A,FALSE,"EMCA"}</definedName>
    <definedName name="g" localSheetId="24" hidden="1">{"emca",#N/A,FALSE,"EMCA"}</definedName>
    <definedName name="g" localSheetId="25" hidden="1">{"emca",#N/A,FALSE,"EMCA"}</definedName>
    <definedName name="g" localSheetId="26" hidden="1">{"emca",#N/A,FALSE,"EMCA"}</definedName>
    <definedName name="g" localSheetId="27" hidden="1">{"emca",#N/A,FALSE,"EMCA"}</definedName>
    <definedName name="g" localSheetId="28" hidden="1">{"emca",#N/A,FALSE,"EMCA"}</definedName>
    <definedName name="g" localSheetId="29" hidden="1">{"emca",#N/A,FALSE,"EMCA"}</definedName>
    <definedName name="g" localSheetId="12" hidden="1">{"emca",#N/A,FALSE,"EMCA"}</definedName>
    <definedName name="g" localSheetId="31" hidden="1">{"emca",#N/A,FALSE,"EMCA"}</definedName>
    <definedName name="g" localSheetId="33" hidden="1">{"emca",#N/A,FALSE,"EMCA"}</definedName>
    <definedName name="g" localSheetId="34" hidden="1">{"emca",#N/A,FALSE,"EMCA"}</definedName>
    <definedName name="g" localSheetId="35" hidden="1">{"emca",#N/A,FALSE,"EMCA"}</definedName>
    <definedName name="g" localSheetId="13" hidden="1">{"emca",#N/A,FALSE,"EMCA"}</definedName>
    <definedName name="g" localSheetId="14" hidden="1">{"emca",#N/A,FALSE,"EMCA"}</definedName>
    <definedName name="g" localSheetId="15" hidden="1">{"emca",#N/A,FALSE,"EMCA"}</definedName>
    <definedName name="g" localSheetId="16" hidden="1">{"emca",#N/A,FALSE,"EMCA"}</definedName>
    <definedName name="g" localSheetId="17" hidden="1">{"emca",#N/A,FALSE,"EMCA"}</definedName>
    <definedName name="g" localSheetId="18" hidden="1">{"emca",#N/A,FALSE,"EMCA"}</definedName>
    <definedName name="g" localSheetId="19" hidden="1">{"emca",#N/A,FALSE,"EMCA"}</definedName>
    <definedName name="g" hidden="1">{"emca",#N/A,FALSE,"EMCA"}</definedName>
    <definedName name="GASOLINA_REGULAR">#REF!</definedName>
    <definedName name="gasrep" localSheetId="1">#REF!</definedName>
    <definedName name="gasrep" localSheetId="10">#REF!</definedName>
    <definedName name="gasrep" localSheetId="2">#REF!</definedName>
    <definedName name="gasrep" localSheetId="3">#REF!</definedName>
    <definedName name="gasrep" localSheetId="4">#REF!</definedName>
    <definedName name="gasrep" localSheetId="5">#REF!</definedName>
    <definedName name="gasrep" localSheetId="6">#REF!</definedName>
    <definedName name="gasrep" localSheetId="7">#REF!</definedName>
    <definedName name="gasrep" localSheetId="8">#REF!</definedName>
    <definedName name="gasrep" localSheetId="9">'Cuadro 1.9'!#REF!</definedName>
    <definedName name="gasrep" localSheetId="36">#REF!</definedName>
    <definedName name="gasrep" localSheetId="37">#REF!</definedName>
    <definedName name="gasrep" localSheetId="11">'Gráfico 1.1'!#REF!</definedName>
    <definedName name="gasrep" localSheetId="20">'Gráfico 1.10'!#REF!</definedName>
    <definedName name="gasrep" localSheetId="21">#REF!</definedName>
    <definedName name="gasrep" localSheetId="22">#REF!</definedName>
    <definedName name="gasrep" localSheetId="23">#REF!</definedName>
    <definedName name="gasrep" localSheetId="24">#REF!</definedName>
    <definedName name="gasrep" localSheetId="25">#REF!</definedName>
    <definedName name="gasrep" localSheetId="26">#REF!</definedName>
    <definedName name="gasrep" localSheetId="27">#REF!</definedName>
    <definedName name="gasrep" localSheetId="28">#REF!</definedName>
    <definedName name="gasrep" localSheetId="29">#REF!</definedName>
    <definedName name="gasrep" localSheetId="12">#REF!</definedName>
    <definedName name="gasrep" localSheetId="13">#REF!</definedName>
    <definedName name="gasrep" localSheetId="14">#REF!</definedName>
    <definedName name="gasrep" localSheetId="18">#REF!</definedName>
    <definedName name="gasrep" localSheetId="19">#REF!</definedName>
    <definedName name="gasrep">#REF!</definedName>
    <definedName name="Gbolsa">#REF!</definedName>
    <definedName name="GBP" localSheetId="1">#REF!</definedName>
    <definedName name="GBP" localSheetId="10">#REF!</definedName>
    <definedName name="GBP" localSheetId="2">#REF!</definedName>
    <definedName name="GBP" localSheetId="3">#REF!</definedName>
    <definedName name="GBP" localSheetId="4">#REF!</definedName>
    <definedName name="GBP" localSheetId="5">#REF!</definedName>
    <definedName name="GBP" localSheetId="6">#REF!</definedName>
    <definedName name="GBP" localSheetId="7">#REF!</definedName>
    <definedName name="GBP" localSheetId="8">#REF!</definedName>
    <definedName name="GBP" localSheetId="9">'Cuadro 1.9'!#REF!</definedName>
    <definedName name="GBP" localSheetId="36">#REF!</definedName>
    <definedName name="GBP" localSheetId="37">#REF!</definedName>
    <definedName name="GBP" localSheetId="11">'Gráfico 1.1'!#REF!</definedName>
    <definedName name="GBP" localSheetId="20">'Gráfico 1.10'!#REF!</definedName>
    <definedName name="GBP" localSheetId="21">#REF!</definedName>
    <definedName name="GBP" localSheetId="22">#REF!</definedName>
    <definedName name="GBP" localSheetId="23">#REF!</definedName>
    <definedName name="GBP" localSheetId="24">#REF!</definedName>
    <definedName name="GBP" localSheetId="25">#REF!</definedName>
    <definedName name="GBP" localSheetId="26">#REF!</definedName>
    <definedName name="GBP" localSheetId="27">#REF!</definedName>
    <definedName name="GBP" localSheetId="28">#REF!</definedName>
    <definedName name="GBP" localSheetId="29">#REF!</definedName>
    <definedName name="GBP" localSheetId="12">#REF!</definedName>
    <definedName name="GBP" localSheetId="13">#REF!</definedName>
    <definedName name="GBP" localSheetId="14">#REF!</definedName>
    <definedName name="GBP" localSheetId="18">#REF!</definedName>
    <definedName name="GBP" localSheetId="19">#REF!</definedName>
    <definedName name="GBP">#REF!</definedName>
    <definedName name="gfnmgfxmmfg" localSheetId="114" hidden="1">{#N/A,#N/A,FALSE,"informes"}</definedName>
    <definedName name="gfnmgfxmmfg" localSheetId="115" hidden="1">{#N/A,#N/A,FALSE,"informes"}</definedName>
    <definedName name="gfnmgfxmmfg" localSheetId="116" hidden="1">{#N/A,#N/A,FALSE,"informes"}</definedName>
    <definedName name="gfnmgfxmmfg" hidden="1">{#N/A,#N/A,FALSE,"informes"}</definedName>
    <definedName name="gg" localSheetId="114" hidden="1">{#N/A,#N/A,FALSE,"informes"}</definedName>
    <definedName name="gg" localSheetId="115" hidden="1">{#N/A,#N/A,FALSE,"informes"}</definedName>
    <definedName name="gg" localSheetId="116" hidden="1">{#N/A,#N/A,FALSE,"informes"}</definedName>
    <definedName name="gg" hidden="1">{#N/A,#N/A,FALSE,"informes"}</definedName>
    <definedName name="ghhhhhhhhhhhhhhhhhhhhhhhh" localSheetId="114" hidden="1">{"PAGOS DOLARES",#N/A,FALSE,"informes"}</definedName>
    <definedName name="ghhhhhhhhhhhhhhhhhhhhhhhh" localSheetId="115" hidden="1">{"PAGOS DOLARES",#N/A,FALSE,"informes"}</definedName>
    <definedName name="ghhhhhhhhhhhhhhhhhhhhhhhh" localSheetId="116" hidden="1">{"PAGOS DOLARES",#N/A,FALSE,"informes"}</definedName>
    <definedName name="ghhhhhhhhhhhhhhhhhhhhhhhh" hidden="1">{"PAGOS DOLARES",#N/A,FALSE,"informes"}</definedName>
    <definedName name="GIGBCDOWJONES">#REF!</definedName>
    <definedName name="gjrtiury6iryrirjyrysyrjyrjstrtjs" localSheetId="114" hidden="1">{#N/A,#N/A,FALSE,"informes"}</definedName>
    <definedName name="gjrtiury6iryrirjyrysyrjyrjstrtjs" localSheetId="115" hidden="1">{#N/A,#N/A,FALSE,"informes"}</definedName>
    <definedName name="gjrtiury6iryrirjyrysyrjyrjstrtjs" localSheetId="116" hidden="1">{#N/A,#N/A,FALSE,"informes"}</definedName>
    <definedName name="gjrtiury6iryrirjyrysyrjyrjstrtjs" hidden="1">{#N/A,#N/A,FALSE,"informes"}</definedName>
    <definedName name="gkljae" localSheetId="114" hidden="1">{"PAGOS DOLARES",#N/A,FALSE,"informes"}</definedName>
    <definedName name="gkljae" localSheetId="115" hidden="1">{"PAGOS DOLARES",#N/A,FALSE,"informes"}</definedName>
    <definedName name="gkljae" localSheetId="116" hidden="1">{"PAGOS DOLARES",#N/A,FALSE,"informes"}</definedName>
    <definedName name="gkljae" hidden="1">{"PAGOS DOLARES",#N/A,FALSE,"informes"}</definedName>
    <definedName name="glkjheanbwBT" localSheetId="114" hidden="1">{"PAGOS DOLARES",#N/A,FALSE,"informes"}</definedName>
    <definedName name="glkjheanbwBT" localSheetId="115" hidden="1">{"PAGOS DOLARES",#N/A,FALSE,"informes"}</definedName>
    <definedName name="glkjheanbwBT" localSheetId="116" hidden="1">{"PAGOS DOLARES",#N/A,FALSE,"informes"}</definedName>
    <definedName name="glkjheanbwBT" hidden="1">{"PAGOS DOLARES",#N/A,FALSE,"informes"}</definedName>
    <definedName name="Grafica" localSheetId="1">#REF!</definedName>
    <definedName name="Grafica" localSheetId="10">#REF!</definedName>
    <definedName name="Grafica" localSheetId="2">#REF!</definedName>
    <definedName name="Grafica" localSheetId="3">#REF!</definedName>
    <definedName name="Grafica" localSheetId="4">#REF!</definedName>
    <definedName name="Grafica" localSheetId="5">#REF!</definedName>
    <definedName name="Grafica" localSheetId="6">#REF!</definedName>
    <definedName name="Grafica" localSheetId="7">#REF!</definedName>
    <definedName name="Grafica" localSheetId="8">#REF!</definedName>
    <definedName name="Grafica" localSheetId="9">'Cuadro 1.9'!#REF!</definedName>
    <definedName name="Grafica" localSheetId="36">#REF!</definedName>
    <definedName name="Grafica" localSheetId="37">#REF!</definedName>
    <definedName name="Grafica" localSheetId="11">'Gráfico 1.1'!#REF!</definedName>
    <definedName name="Grafica" localSheetId="20">'Gráfico 1.10'!#REF!</definedName>
    <definedName name="Grafica" localSheetId="21">#REF!</definedName>
    <definedName name="Grafica" localSheetId="22">#REF!</definedName>
    <definedName name="Grafica" localSheetId="23">#REF!</definedName>
    <definedName name="Grafica" localSheetId="24">#REF!</definedName>
    <definedName name="Grafica" localSheetId="25">#REF!</definedName>
    <definedName name="Grafica" localSheetId="26">#REF!</definedName>
    <definedName name="Grafica" localSheetId="27">#REF!</definedName>
    <definedName name="Grafica" localSheetId="28">#REF!</definedName>
    <definedName name="Grafica" localSheetId="29">#REF!</definedName>
    <definedName name="Grafica" localSheetId="12">#REF!</definedName>
    <definedName name="Grafica" localSheetId="13">#REF!</definedName>
    <definedName name="Grafica" localSheetId="14">#REF!</definedName>
    <definedName name="Grafica" localSheetId="18">#REF!</definedName>
    <definedName name="Grafica" localSheetId="19">#REF!</definedName>
    <definedName name="Grafica">#REF!</definedName>
    <definedName name="gráfico4">#REF!</definedName>
    <definedName name="graficos">#REF!</definedName>
    <definedName name="gyirxsryyjry" localSheetId="114" hidden="1">{"INGRESOS DOLARES",#N/A,FALSE,"informes"}</definedName>
    <definedName name="gyirxsryyjry" localSheetId="115" hidden="1">{"INGRESOS DOLARES",#N/A,FALSE,"informes"}</definedName>
    <definedName name="gyirxsryyjry" localSheetId="116" hidden="1">{"INGRESOS DOLARES",#N/A,FALSE,"informes"}</definedName>
    <definedName name="gyirxsryyjry" hidden="1">{"INGRESOS DOLARES",#N/A,FALSE,"informes"}</definedName>
    <definedName name="h" localSheetId="114" hidden="1">{#N/A,#N/A,FALSE,"informes"}</definedName>
    <definedName name="h" localSheetId="115" hidden="1">{#N/A,#N/A,FALSE,"informes"}</definedName>
    <definedName name="h" localSheetId="116" hidden="1">{#N/A,#N/A,FALSE,"informes"}</definedName>
    <definedName name="h" hidden="1">{#N/A,#N/A,FALSE,"informes"}</definedName>
    <definedName name="hdtya547i76riei" localSheetId="114" hidden="1">{"PAGOS DOLARES",#N/A,FALSE,"informes"}</definedName>
    <definedName name="hdtya547i76riei" localSheetId="115" hidden="1">{"PAGOS DOLARES",#N/A,FALSE,"informes"}</definedName>
    <definedName name="hdtya547i76riei" localSheetId="116" hidden="1">{"PAGOS DOLARES",#N/A,FALSE,"informes"}</definedName>
    <definedName name="hdtya547i76riei" hidden="1">{"PAGOS DOLARES",#N/A,FALSE,"informes"}</definedName>
    <definedName name="hfdha" localSheetId="114" hidden="1">{"INGRESOS DOLARES",#N/A,FALSE,"informes"}</definedName>
    <definedName name="hfdha" localSheetId="115" hidden="1">{"INGRESOS DOLARES",#N/A,FALSE,"informes"}</definedName>
    <definedName name="hfdha" localSheetId="116" hidden="1">{"INGRESOS DOLARES",#N/A,FALSE,"informes"}</definedName>
    <definedName name="hfdha" hidden="1">{"INGRESOS DOLARES",#N/A,FALSE,"informes"}</definedName>
    <definedName name="hh" localSheetId="114" hidden="1">{#N/A,#N/A,FALSE,"informes"}</definedName>
    <definedName name="hh" localSheetId="115" hidden="1">{#N/A,#N/A,FALSE,"informes"}</definedName>
    <definedName name="hh" localSheetId="116" hidden="1">{#N/A,#N/A,FALSE,"informes"}</definedName>
    <definedName name="hh" hidden="1">{#N/A,#N/A,FALSE,"informes"}</definedName>
    <definedName name="hj" localSheetId="1" hidden="1">{"empresa",#N/A,FALSE,"xEMPRESA"}</definedName>
    <definedName name="hj" localSheetId="10" hidden="1">{"empresa",#N/A,FALSE,"xEMPRESA"}</definedName>
    <definedName name="hj" localSheetId="2" hidden="1">{"empresa",#N/A,FALSE,"xEMPRESA"}</definedName>
    <definedName name="hj" localSheetId="3" hidden="1">{"empresa",#N/A,FALSE,"xEMPRESA"}</definedName>
    <definedName name="hj" localSheetId="4" hidden="1">{"empresa",#N/A,FALSE,"xEMPRESA"}</definedName>
    <definedName name="hj" localSheetId="5" hidden="1">{"empresa",#N/A,FALSE,"xEMPRESA"}</definedName>
    <definedName name="hj" localSheetId="6" hidden="1">{"empresa",#N/A,FALSE,"xEMPRESA"}</definedName>
    <definedName name="hj" localSheetId="7" hidden="1">{"empresa",#N/A,FALSE,"xEMPRESA"}</definedName>
    <definedName name="hj" localSheetId="8" hidden="1">{"empresa",#N/A,FALSE,"xEMPRESA"}</definedName>
    <definedName name="hj" localSheetId="9" hidden="1">{"empresa",#N/A,FALSE,"xEMPRESA"}</definedName>
    <definedName name="hj" localSheetId="36" hidden="1">{"empresa",#N/A,FALSE,"xEMPRESA"}</definedName>
    <definedName name="hj" localSheetId="37" hidden="1">{"empresa",#N/A,FALSE,"xEMPRESA"}</definedName>
    <definedName name="hj" localSheetId="11" hidden="1">{"empresa",#N/A,FALSE,"xEMPRESA"}</definedName>
    <definedName name="hj" localSheetId="20" hidden="1">{"empresa",#N/A,FALSE,"xEMPRESA"}</definedName>
    <definedName name="hj" localSheetId="21" hidden="1">{"empresa",#N/A,FALSE,"xEMPRESA"}</definedName>
    <definedName name="hj" localSheetId="22" hidden="1">{"empresa",#N/A,FALSE,"xEMPRESA"}</definedName>
    <definedName name="hj" localSheetId="23" hidden="1">{"empresa",#N/A,FALSE,"xEMPRESA"}</definedName>
    <definedName name="hj" localSheetId="24" hidden="1">{"empresa",#N/A,FALSE,"xEMPRESA"}</definedName>
    <definedName name="hj" localSheetId="25" hidden="1">{"empresa",#N/A,FALSE,"xEMPRESA"}</definedName>
    <definedName name="hj" localSheetId="26" hidden="1">{"empresa",#N/A,FALSE,"xEMPRESA"}</definedName>
    <definedName name="hj" localSheetId="27" hidden="1">{"empresa",#N/A,FALSE,"xEMPRESA"}</definedName>
    <definedName name="hj" localSheetId="28" hidden="1">{"empresa",#N/A,FALSE,"xEMPRESA"}</definedName>
    <definedName name="hj" localSheetId="29" hidden="1">{"empresa",#N/A,FALSE,"xEMPRESA"}</definedName>
    <definedName name="hj" localSheetId="12" hidden="1">{"empresa",#N/A,FALSE,"xEMPRESA"}</definedName>
    <definedName name="hj" localSheetId="31" hidden="1">{"empresa",#N/A,FALSE,"xEMPRESA"}</definedName>
    <definedName name="hj" localSheetId="33" hidden="1">{"empresa",#N/A,FALSE,"xEMPRESA"}</definedName>
    <definedName name="hj" localSheetId="34" hidden="1">{"empresa",#N/A,FALSE,"xEMPRESA"}</definedName>
    <definedName name="hj" localSheetId="35" hidden="1">{"empresa",#N/A,FALSE,"xEMPRESA"}</definedName>
    <definedName name="hj" localSheetId="13" hidden="1">{"empresa",#N/A,FALSE,"xEMPRESA"}</definedName>
    <definedName name="hj" localSheetId="14" hidden="1">{"empresa",#N/A,FALSE,"xEMPRESA"}</definedName>
    <definedName name="hj" localSheetId="15" hidden="1">{"empresa",#N/A,FALSE,"xEMPRESA"}</definedName>
    <definedName name="hj" localSheetId="16" hidden="1">{"empresa",#N/A,FALSE,"xEMPRESA"}</definedName>
    <definedName name="hj" localSheetId="17" hidden="1">{"empresa",#N/A,FALSE,"xEMPRESA"}</definedName>
    <definedName name="hj" localSheetId="18" hidden="1">{"empresa",#N/A,FALSE,"xEMPRESA"}</definedName>
    <definedName name="hj" localSheetId="19" hidden="1">{"empresa",#N/A,FALSE,"xEMPRESA"}</definedName>
    <definedName name="hj" hidden="1">{"empresa",#N/A,FALSE,"xEMPRESA"}</definedName>
    <definedName name="hjzr" localSheetId="114" hidden="1">{#N/A,#N/A,FALSE,"informes"}</definedName>
    <definedName name="hjzr" localSheetId="115" hidden="1">{#N/A,#N/A,FALSE,"informes"}</definedName>
    <definedName name="hjzr" localSheetId="116" hidden="1">{#N/A,#N/A,FALSE,"informes"}</definedName>
    <definedName name="hjzr" hidden="1">{#N/A,#N/A,FALSE,"informes"}</definedName>
    <definedName name="hkmzlnmobznozdkgnodzo" localSheetId="114" hidden="1">{#N/A,#N/A,FALSE,"informes"}</definedName>
    <definedName name="hkmzlnmobznozdkgnodzo" localSheetId="115" hidden="1">{#N/A,#N/A,FALSE,"informes"}</definedName>
    <definedName name="hkmzlnmobznozdkgnodzo" localSheetId="116" hidden="1">{#N/A,#N/A,FALSE,"informes"}</definedName>
    <definedName name="hkmzlnmobznozdkgnodzo" hidden="1">{#N/A,#N/A,FALSE,"informes"}</definedName>
    <definedName name="hmj" localSheetId="114" hidden="1">{#N/A,#N/A,FALSE,"informes"}</definedName>
    <definedName name="hmj" localSheetId="115" hidden="1">{#N/A,#N/A,FALSE,"informes"}</definedName>
    <definedName name="hmj" localSheetId="116" hidden="1">{#N/A,#N/A,FALSE,"informes"}</definedName>
    <definedName name="hmj" hidden="1">{#N/A,#N/A,FALSE,"informes"}</definedName>
    <definedName name="hogtotnmsis" localSheetId="8">#REF!</definedName>
    <definedName name="hogtotnmsis" localSheetId="9">'Cuadro 1.9'!#REF!</definedName>
    <definedName name="hogtotnmsis">#REF!</definedName>
    <definedName name="hogtotrursis" localSheetId="9">'Cuadro 1.9'!#REF!</definedName>
    <definedName name="hogtotrursis">#REF!</definedName>
    <definedName name="hogtoturbsis" localSheetId="9">'Cuadro 1.9'!#REF!</definedName>
    <definedName name="hogtoturbsis">#REF!</definedName>
    <definedName name="Hoja1" localSheetId="9">'Cuadro 1.9'!#REF!</definedName>
    <definedName name="Hoja1">#REF!</definedName>
    <definedName name="horext" localSheetId="1">#REF!</definedName>
    <definedName name="horext" localSheetId="10">#REF!</definedName>
    <definedName name="horext" localSheetId="2">#REF!</definedName>
    <definedName name="horext" localSheetId="4">#REF!</definedName>
    <definedName name="horext" localSheetId="5">#REF!</definedName>
    <definedName name="horext" localSheetId="6">#REF!</definedName>
    <definedName name="horext" localSheetId="7">#REF!</definedName>
    <definedName name="horext" localSheetId="9">'Cuadro 1.9'!#REF!</definedName>
    <definedName name="horext" localSheetId="36">#REF!</definedName>
    <definedName name="horext" localSheetId="37">#REF!</definedName>
    <definedName name="horext" localSheetId="20">'Gráfico 1.10'!#REF!</definedName>
    <definedName name="horext" localSheetId="21">#REF!</definedName>
    <definedName name="horext" localSheetId="22">#REF!</definedName>
    <definedName name="horext" localSheetId="23">#REF!</definedName>
    <definedName name="horext" localSheetId="24">#REF!</definedName>
    <definedName name="horext" localSheetId="25">#REF!</definedName>
    <definedName name="horext" localSheetId="26">#REF!</definedName>
    <definedName name="horext" localSheetId="27">#REF!</definedName>
    <definedName name="horext" localSheetId="28">#REF!</definedName>
    <definedName name="horext" localSheetId="12">#REF!</definedName>
    <definedName name="horext" localSheetId="13">#REF!</definedName>
    <definedName name="horext" localSheetId="14">#REF!</definedName>
    <definedName name="horext" localSheetId="18">#REF!</definedName>
    <definedName name="horext">#REF!</definedName>
    <definedName name="ICOCED" localSheetId="9">'Cuadro 1.9'!#REF!</definedName>
    <definedName name="ICOCED">#REF!</definedName>
    <definedName name="impuestos"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D" localSheetId="8">#REF!</definedName>
    <definedName name="IND" localSheetId="9">'Cuadro 1.9'!#REF!</definedName>
    <definedName name="IND">#REF!</definedName>
    <definedName name="INDCAB" localSheetId="9">'Cuadro 1.9'!#REF!</definedName>
    <definedName name="INDCAB">#REF!</definedName>
    <definedName name="INDICE_DE_LAS_BOLSAS">#REF!</definedName>
    <definedName name="INDICE_DE_LAS_BOLSAS_DE_BOGOTA_Y_MEDELLIN">#REF!</definedName>
    <definedName name="inf" localSheetId="8">#REF!</definedName>
    <definedName name="inf" localSheetId="9">'Cuadro 1.9'!#REF!</definedName>
    <definedName name="inf" localSheetId="29">#REF!</definedName>
    <definedName name="inf">#REF!</definedName>
    <definedName name="INFLACIÓN_AÑO_COMPLETO" localSheetId="8">#REF!</definedName>
    <definedName name="INFLACIÓN_AÑO_COMPLETO" localSheetId="9">#REF!</definedName>
    <definedName name="INFLACIÓN_AÑO_COMPLETO">#REF!</definedName>
    <definedName name="INFLACIÓN_AÑO_CORRIDO" localSheetId="8">#REF!</definedName>
    <definedName name="INFLACIÓN_AÑO_CORRIDO" localSheetId="9">#REF!</definedName>
    <definedName name="INFLACIÓN_AÑO_CORRIDO">#REF!</definedName>
    <definedName name="INFLACIÓN_MENSUAL">#REF!</definedName>
    <definedName name="ingapr" localSheetId="1">#REF!</definedName>
    <definedName name="ingapr" localSheetId="10">#REF!</definedName>
    <definedName name="ingapr" localSheetId="2">#REF!</definedName>
    <definedName name="ingapr" localSheetId="3">#REF!</definedName>
    <definedName name="ingapr" localSheetId="4">#REF!</definedName>
    <definedName name="ingapr" localSheetId="5">#REF!</definedName>
    <definedName name="ingapr" localSheetId="6">#REF!</definedName>
    <definedName name="ingapr" localSheetId="7">#REF!</definedName>
    <definedName name="ingapr" localSheetId="8">#REF!</definedName>
    <definedName name="ingapr" localSheetId="9">'Cuadro 1.9'!#REF!</definedName>
    <definedName name="ingapr" localSheetId="36">#REF!</definedName>
    <definedName name="ingapr" localSheetId="37">#REF!</definedName>
    <definedName name="ingapr" localSheetId="11">'Gráfico 1.1'!#REF!</definedName>
    <definedName name="ingapr" localSheetId="20">'Gráfico 1.10'!#REF!</definedName>
    <definedName name="ingapr" localSheetId="21">#REF!</definedName>
    <definedName name="ingapr" localSheetId="22">#REF!</definedName>
    <definedName name="ingapr" localSheetId="23">#REF!</definedName>
    <definedName name="ingapr" localSheetId="24">#REF!</definedName>
    <definedName name="ingapr" localSheetId="25">#REF!</definedName>
    <definedName name="ingapr" localSheetId="26">#REF!</definedName>
    <definedName name="ingapr" localSheetId="27">#REF!</definedName>
    <definedName name="ingapr" localSheetId="28">#REF!</definedName>
    <definedName name="ingapr" localSheetId="29">#REF!</definedName>
    <definedName name="ingapr" localSheetId="12">#REF!</definedName>
    <definedName name="ingapr" localSheetId="13">#REF!</definedName>
    <definedName name="ingapr" localSheetId="14">#REF!</definedName>
    <definedName name="ingapr" localSheetId="18">#REF!</definedName>
    <definedName name="ingapr" localSheetId="19">#REF!</definedName>
    <definedName name="ingapr">#REF!</definedName>
    <definedName name="ingbas" localSheetId="1">#REF!</definedName>
    <definedName name="ingbas" localSheetId="3">#REF!</definedName>
    <definedName name="ingbas" localSheetId="4">#REF!</definedName>
    <definedName name="ingbas" localSheetId="5">#REF!</definedName>
    <definedName name="ingbas" localSheetId="6">#REF!</definedName>
    <definedName name="ingbas" localSheetId="7">#REF!</definedName>
    <definedName name="ingbas" localSheetId="9">'Cuadro 1.9'!#REF!</definedName>
    <definedName name="ingbas" localSheetId="36">#REF!</definedName>
    <definedName name="ingbas" localSheetId="37">#REF!</definedName>
    <definedName name="ingbas" localSheetId="11">'Gráfico 1.1'!#REF!</definedName>
    <definedName name="ingbas" localSheetId="20">'Gráfico 1.10'!#REF!</definedName>
    <definedName name="ingbas" localSheetId="21">#REF!</definedName>
    <definedName name="ingbas" localSheetId="22">#REF!</definedName>
    <definedName name="ingbas" localSheetId="23">#REF!</definedName>
    <definedName name="ingbas" localSheetId="24">#REF!</definedName>
    <definedName name="ingbas" localSheetId="25">#REF!</definedName>
    <definedName name="ingbas" localSheetId="26">#REF!</definedName>
    <definedName name="ingbas" localSheetId="27">#REF!</definedName>
    <definedName name="ingbas" localSheetId="28">#REF!</definedName>
    <definedName name="ingbas" localSheetId="12">#REF!</definedName>
    <definedName name="ingbas" localSheetId="13">#REF!</definedName>
    <definedName name="ingbas" localSheetId="14">#REF!</definedName>
    <definedName name="ingbas" localSheetId="18">#REF!</definedName>
    <definedName name="ingbas" localSheetId="19">#REF!</definedName>
    <definedName name="ingbas">#REF!</definedName>
    <definedName name="ingest" localSheetId="1">#REF!</definedName>
    <definedName name="ingest" localSheetId="3">#REF!</definedName>
    <definedName name="ingest" localSheetId="4">#REF!</definedName>
    <definedName name="ingest" localSheetId="5">#REF!</definedName>
    <definedName name="ingest" localSheetId="6">#REF!</definedName>
    <definedName name="ingest" localSheetId="7">#REF!</definedName>
    <definedName name="ingest" localSheetId="9">'Cuadro 1.9'!#REF!</definedName>
    <definedName name="ingest" localSheetId="36">#REF!</definedName>
    <definedName name="ingest" localSheetId="37">#REF!</definedName>
    <definedName name="ingest" localSheetId="11">'Gráfico 1.1'!#REF!</definedName>
    <definedName name="ingest" localSheetId="20">'Gráfico 1.10'!#REF!</definedName>
    <definedName name="ingest" localSheetId="21">#REF!</definedName>
    <definedName name="ingest" localSheetId="22">#REF!</definedName>
    <definedName name="ingest" localSheetId="23">#REF!</definedName>
    <definedName name="ingest" localSheetId="24">#REF!</definedName>
    <definedName name="ingest" localSheetId="25">#REF!</definedName>
    <definedName name="ingest" localSheetId="26">#REF!</definedName>
    <definedName name="ingest" localSheetId="27">#REF!</definedName>
    <definedName name="ingest" localSheetId="28">#REF!</definedName>
    <definedName name="ingest" localSheetId="12">#REF!</definedName>
    <definedName name="ingest" localSheetId="13">#REF!</definedName>
    <definedName name="ingest" localSheetId="14">#REF!</definedName>
    <definedName name="ingest" localSheetId="18">#REF!</definedName>
    <definedName name="ingest" localSheetId="19">#REF!</definedName>
    <definedName name="ingest">#REF!</definedName>
    <definedName name="ingprg" localSheetId="4">#REF!</definedName>
    <definedName name="ingprg" localSheetId="5">#REF!</definedName>
    <definedName name="ingprg" localSheetId="6">#REF!</definedName>
    <definedName name="ingprg" localSheetId="7">#REF!</definedName>
    <definedName name="ingprg" localSheetId="9">'Cuadro 1.9'!#REF!</definedName>
    <definedName name="ingprg" localSheetId="36">#REF!</definedName>
    <definedName name="ingprg" localSheetId="20">'Gráfico 1.10'!#REF!</definedName>
    <definedName name="ingprg" localSheetId="21">#REF!</definedName>
    <definedName name="ingprg" localSheetId="22">#REF!</definedName>
    <definedName name="ingprg" localSheetId="28">#REF!</definedName>
    <definedName name="ingprg" localSheetId="12">#REF!</definedName>
    <definedName name="ingprg" localSheetId="13">#REF!</definedName>
    <definedName name="ingprg">#REF!</definedName>
    <definedName name="ingsol" localSheetId="4">#REF!</definedName>
    <definedName name="ingsol" localSheetId="5">#REF!</definedName>
    <definedName name="ingsol" localSheetId="6">#REF!</definedName>
    <definedName name="ingsol" localSheetId="7">#REF!</definedName>
    <definedName name="ingsol" localSheetId="9">'Cuadro 1.9'!#REF!</definedName>
    <definedName name="ingsol" localSheetId="36">#REF!</definedName>
    <definedName name="ingsol" localSheetId="20">'Gráfico 1.10'!#REF!</definedName>
    <definedName name="ingsol" localSheetId="21">#REF!</definedName>
    <definedName name="ingsol" localSheetId="22">#REF!</definedName>
    <definedName name="ingsol" localSheetId="28">#REF!</definedName>
    <definedName name="ingsol" localSheetId="12">#REF!</definedName>
    <definedName name="ingsol" localSheetId="13">#REF!</definedName>
    <definedName name="ingsol">#REF!</definedName>
    <definedName name="INND4" localSheetId="9">'Cuadro 1.9'!#REF!</definedName>
    <definedName name="INND4">#REF!</definedName>
    <definedName name="insumo" localSheetId="9" hidden="1">{"empresa",#N/A,FALSE,"xEMPRESA"}</definedName>
    <definedName name="insumo" hidden="1">{"empresa",#N/A,FALSE,"xEMPRESA"}</definedName>
    <definedName name="IPC00" localSheetId="4">#REF!</definedName>
    <definedName name="IPC00" localSheetId="5">#REF!</definedName>
    <definedName name="IPC00" localSheetId="6">#REF!</definedName>
    <definedName name="IPC00" localSheetId="7">#REF!</definedName>
    <definedName name="IPC00" localSheetId="36">#REF!</definedName>
    <definedName name="IPC00" localSheetId="20">#REF!</definedName>
    <definedName name="IPC00" localSheetId="21">#REF!</definedName>
    <definedName name="IPC00" localSheetId="22">#REF!</definedName>
    <definedName name="IPC00" localSheetId="28">#REF!</definedName>
    <definedName name="IPC00" localSheetId="12">#REF!</definedName>
    <definedName name="IPC00" localSheetId="13">#REF!</definedName>
    <definedName name="IPC00" localSheetId="15">#REF!</definedName>
    <definedName name="IPC00" localSheetId="16">#REF!</definedName>
    <definedName name="IPC00" localSheetId="17">#REF!</definedName>
    <definedName name="IPC00">#REF!</definedName>
    <definedName name="ITCRIPP" localSheetId="1">#REF!</definedName>
    <definedName name="ITCRIPP" localSheetId="10">#REF!</definedName>
    <definedName name="ITCRIPP" localSheetId="2">#REF!</definedName>
    <definedName name="ITCRIPP" localSheetId="3">#REF!</definedName>
    <definedName name="ITCRIPP" localSheetId="4">#REF!</definedName>
    <definedName name="ITCRIPP" localSheetId="5">#REF!</definedName>
    <definedName name="ITCRIPP" localSheetId="6">#REF!</definedName>
    <definedName name="ITCRIPP" localSheetId="7">#REF!</definedName>
    <definedName name="ITCRIPP" localSheetId="8">#REF!</definedName>
    <definedName name="ITCRIPP" localSheetId="9">'Cuadro 1.9'!#REF!</definedName>
    <definedName name="ITCRIPP" localSheetId="36">#REF!</definedName>
    <definedName name="ITCRIPP" localSheetId="37">#REF!</definedName>
    <definedName name="ITCRIPP" localSheetId="11">'Gráfico 1.1'!#REF!</definedName>
    <definedName name="ITCRIPP" localSheetId="20">'Gráfico 1.10'!#REF!</definedName>
    <definedName name="ITCRIPP" localSheetId="21">#REF!</definedName>
    <definedName name="ITCRIPP" localSheetId="22">#REF!</definedName>
    <definedName name="ITCRIPP" localSheetId="23">#REF!</definedName>
    <definedName name="ITCRIPP" localSheetId="24">#REF!</definedName>
    <definedName name="ITCRIPP" localSheetId="25">#REF!</definedName>
    <definedName name="ITCRIPP" localSheetId="26">#REF!</definedName>
    <definedName name="ITCRIPP" localSheetId="27">#REF!</definedName>
    <definedName name="ITCRIPP" localSheetId="28">#REF!</definedName>
    <definedName name="ITCRIPP" localSheetId="29">#REF!</definedName>
    <definedName name="ITCRIPP" localSheetId="12">#REF!</definedName>
    <definedName name="ITCRIPP" localSheetId="13">#REF!</definedName>
    <definedName name="ITCRIPP" localSheetId="14">#REF!</definedName>
    <definedName name="ITCRIPP" localSheetId="18">#REF!</definedName>
    <definedName name="ITCRIPP" localSheetId="19">#REF!</definedName>
    <definedName name="ITCRIPP">#REF!</definedName>
    <definedName name="ITL" localSheetId="1">#REF!</definedName>
    <definedName name="ITL" localSheetId="3">#REF!</definedName>
    <definedName name="ITL" localSheetId="4">#REF!</definedName>
    <definedName name="ITL" localSheetId="5">#REF!</definedName>
    <definedName name="ITL" localSheetId="6">#REF!</definedName>
    <definedName name="ITL" localSheetId="7">#REF!</definedName>
    <definedName name="ITL" localSheetId="9">'Cuadro 1.9'!#REF!</definedName>
    <definedName name="ITL" localSheetId="36">#REF!</definedName>
    <definedName name="ITL" localSheetId="37">#REF!</definedName>
    <definedName name="ITL" localSheetId="11">'Gráfico 1.1'!#REF!</definedName>
    <definedName name="ITL" localSheetId="20">'Gráfico 1.10'!#REF!</definedName>
    <definedName name="ITL" localSheetId="21">#REF!</definedName>
    <definedName name="ITL" localSheetId="22">#REF!</definedName>
    <definedName name="ITL" localSheetId="23">#REF!</definedName>
    <definedName name="ITL" localSheetId="24">#REF!</definedName>
    <definedName name="ITL" localSheetId="25">#REF!</definedName>
    <definedName name="ITL" localSheetId="26">#REF!</definedName>
    <definedName name="ITL" localSheetId="27">#REF!</definedName>
    <definedName name="ITL" localSheetId="28">#REF!</definedName>
    <definedName name="ITL" localSheetId="12">#REF!</definedName>
    <definedName name="ITL" localSheetId="13">#REF!</definedName>
    <definedName name="ITL" localSheetId="14">#REF!</definedName>
    <definedName name="ITL" localSheetId="18">#REF!</definedName>
    <definedName name="ITL" localSheetId="19">#REF!</definedName>
    <definedName name="ITL">#REF!</definedName>
    <definedName name="ivm" localSheetId="1">#REF!</definedName>
    <definedName name="ivm" localSheetId="3">#REF!</definedName>
    <definedName name="ivm" localSheetId="4">#REF!</definedName>
    <definedName name="ivm" localSheetId="5">#REF!</definedName>
    <definedName name="ivm" localSheetId="6">#REF!</definedName>
    <definedName name="ivm" localSheetId="7">#REF!</definedName>
    <definedName name="ivm" localSheetId="9">'Cuadro 1.9'!#REF!</definedName>
    <definedName name="ivm" localSheetId="36">#REF!</definedName>
    <definedName name="ivm" localSheetId="37">#REF!</definedName>
    <definedName name="ivm" localSheetId="11">'Gráfico 1.1'!#REF!</definedName>
    <definedName name="ivm" localSheetId="20">'Gráfico 1.10'!#REF!</definedName>
    <definedName name="ivm" localSheetId="21">#REF!</definedName>
    <definedName name="ivm" localSheetId="22">#REF!</definedName>
    <definedName name="ivm" localSheetId="23">#REF!</definedName>
    <definedName name="ivm" localSheetId="24">#REF!</definedName>
    <definedName name="ivm" localSheetId="25">#REF!</definedName>
    <definedName name="ivm" localSheetId="26">#REF!</definedName>
    <definedName name="ivm" localSheetId="27">#REF!</definedName>
    <definedName name="ivm" localSheetId="28">#REF!</definedName>
    <definedName name="ivm" localSheetId="12">#REF!</definedName>
    <definedName name="ivm" localSheetId="13">#REF!</definedName>
    <definedName name="ivm" localSheetId="14">#REF!</definedName>
    <definedName name="ivm" localSheetId="18">#REF!</definedName>
    <definedName name="ivm" localSheetId="19">#REF!</definedName>
    <definedName name="ivm">#REF!</definedName>
    <definedName name="j6yuu" localSheetId="114" hidden="1">{#N/A,#N/A,FALSE,"informes"}</definedName>
    <definedName name="j6yuu" localSheetId="115" hidden="1">{#N/A,#N/A,FALSE,"informes"}</definedName>
    <definedName name="j6yuu" localSheetId="116" hidden="1">{#N/A,#N/A,FALSE,"informes"}</definedName>
    <definedName name="j6yuu" hidden="1">{#N/A,#N/A,FALSE,"informes"}</definedName>
    <definedName name="jasejrj" localSheetId="114" hidden="1">{"INGRESOS DOLARES",#N/A,FALSE,"informes"}</definedName>
    <definedName name="jasejrj" localSheetId="115" hidden="1">{"INGRESOS DOLARES",#N/A,FALSE,"informes"}</definedName>
    <definedName name="jasejrj" localSheetId="116" hidden="1">{"INGRESOS DOLARES",#N/A,FALSE,"informes"}</definedName>
    <definedName name="jasejrj" hidden="1">{"INGRESOS DOLARES",#N/A,FALSE,"informes"}</definedName>
    <definedName name="jbkgjhfhkjih" localSheetId="114" hidden="1">{#N/A,#N/A,FALSE,"informes"}</definedName>
    <definedName name="jbkgjhfhkjih" localSheetId="115" hidden="1">{#N/A,#N/A,FALSE,"informes"}</definedName>
    <definedName name="jbkgjhfhkjih" localSheetId="116" hidden="1">{#N/A,#N/A,FALSE,"informes"}</definedName>
    <definedName name="jbkgjhfhkjih" hidden="1">{#N/A,#N/A,FALSE,"informes"}</definedName>
    <definedName name="jes" localSheetId="114" hidden="1">{"INGRESOS DOLARES",#N/A,FALSE,"informes"}</definedName>
    <definedName name="jes" localSheetId="115" hidden="1">{"INGRESOS DOLARES",#N/A,FALSE,"informes"}</definedName>
    <definedName name="jes" localSheetId="116" hidden="1">{"INGRESOS DOLARES",#N/A,FALSE,"informes"}</definedName>
    <definedName name="jes" hidden="1">{"INGRESOS DOLARES",#N/A,FALSE,"informes"}</definedName>
    <definedName name="jgfz" localSheetId="114" hidden="1">{"PAGOS DOLARES",#N/A,FALSE,"informes"}</definedName>
    <definedName name="jgfz" localSheetId="115" hidden="1">{"PAGOS DOLARES",#N/A,FALSE,"informes"}</definedName>
    <definedName name="jgfz" localSheetId="116" hidden="1">{"PAGOS DOLARES",#N/A,FALSE,"informes"}</definedName>
    <definedName name="jgfz" hidden="1">{"PAGOS DOLARES",#N/A,FALSE,"informes"}</definedName>
    <definedName name="jgjgj" localSheetId="114" hidden="1">{#N/A,#N/A,FALSE,"informes"}</definedName>
    <definedName name="jgjgj" localSheetId="115" hidden="1">{#N/A,#N/A,FALSE,"informes"}</definedName>
    <definedName name="jgjgj" localSheetId="116" hidden="1">{#N/A,#N/A,FALSE,"informes"}</definedName>
    <definedName name="jgjgj" hidden="1">{#N/A,#N/A,FALSE,"informes"}</definedName>
    <definedName name="jhet" localSheetId="114" hidden="1">{#N/A,#N/A,FALSE,"informes"}</definedName>
    <definedName name="jhet" localSheetId="115" hidden="1">{#N/A,#N/A,FALSE,"informes"}</definedName>
    <definedName name="jhet" localSheetId="116" hidden="1">{#N/A,#N/A,FALSE,"informes"}</definedName>
    <definedName name="jhet" hidden="1">{#N/A,#N/A,FALSE,"informes"}</definedName>
    <definedName name="jhtutuyu6iiiiiiiiiiiiiiiiiiiii" localSheetId="114" hidden="1">{#N/A,#N/A,FALSE,"informes"}</definedName>
    <definedName name="jhtutuyu6iiiiiiiiiiiiiiiiiiiii" localSheetId="115" hidden="1">{#N/A,#N/A,FALSE,"informes"}</definedName>
    <definedName name="jhtutuyu6iiiiiiiiiiiiiiiiiiiii" localSheetId="116" hidden="1">{#N/A,#N/A,FALSE,"informes"}</definedName>
    <definedName name="jhtutuyu6iiiiiiiiiiiiiiiiiiiii" hidden="1">{#N/A,#N/A,FALSE,"informes"}</definedName>
    <definedName name="jhxkluxtikys" localSheetId="114" hidden="1">{"INGRESOS DOLARES",#N/A,FALSE,"informes"}</definedName>
    <definedName name="jhxkluxtikys" localSheetId="115" hidden="1">{"INGRESOS DOLARES",#N/A,FALSE,"informes"}</definedName>
    <definedName name="jhxkluxtikys" localSheetId="116" hidden="1">{"INGRESOS DOLARES",#N/A,FALSE,"informes"}</definedName>
    <definedName name="jhxkluxtikys" hidden="1">{"INGRESOS DOLARES",#N/A,FALSE,"informes"}</definedName>
    <definedName name="jik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xhklxr7yikyxrjkr" localSheetId="114" hidden="1">{"PAGOS DOLARES",#N/A,FALSE,"informes"}</definedName>
    <definedName name="jkxhklxr7yikyxrjkr" localSheetId="115" hidden="1">{"PAGOS DOLARES",#N/A,FALSE,"informes"}</definedName>
    <definedName name="jkxhklxr7yikyxrjkr" localSheetId="116" hidden="1">{"PAGOS DOLARES",#N/A,FALSE,"informes"}</definedName>
    <definedName name="jkxhklxr7yikyxrjkr" hidden="1">{"PAGOS DOLARES",#N/A,FALSE,"informes"}</definedName>
    <definedName name="jnk"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 localSheetId="8">#REF!</definedName>
    <definedName name="JPY" localSheetId="9">'Cuadro 1.9'!#REF!</definedName>
    <definedName name="JPY">#REF!</definedName>
    <definedName name="jreszjz" localSheetId="114" hidden="1">{#N/A,#N/A,FALSE,"informes"}</definedName>
    <definedName name="jreszjz" localSheetId="115" hidden="1">{#N/A,#N/A,FALSE,"informes"}</definedName>
    <definedName name="jreszjz" localSheetId="116" hidden="1">{#N/A,#N/A,FALSE,"informes"}</definedName>
    <definedName name="jreszjz" hidden="1">{#N/A,#N/A,FALSE,"informes"}</definedName>
    <definedName name="jrxsyktuod" localSheetId="114" hidden="1">{#N/A,#N/A,FALSE,"informes"}</definedName>
    <definedName name="jrxsyktuod" localSheetId="115" hidden="1">{#N/A,#N/A,FALSE,"informes"}</definedName>
    <definedName name="jrxsyktuod" localSheetId="116" hidden="1">{#N/A,#N/A,FALSE,"informes"}</definedName>
    <definedName name="jrxsyktuod" hidden="1">{#N/A,#N/A,FALSE,"informes"}</definedName>
    <definedName name="Jul">#REF!</definedName>
    <definedName name="Jun">#REF!</definedName>
    <definedName name="k.snkm" localSheetId="114" hidden="1">{"PAGOS DOLARES",#N/A,FALSE,"informes"}</definedName>
    <definedName name="k.snkm" localSheetId="115" hidden="1">{"PAGOS DOLARES",#N/A,FALSE,"informes"}</definedName>
    <definedName name="k.snkm" localSheetId="116" hidden="1">{"PAGOS DOLARES",#N/A,FALSE,"informes"}</definedName>
    <definedName name="k.snkm" hidden="1">{"PAGOS DOLARES",#N/A,FALSE,"informes"}</definedName>
    <definedName name="kbijdbgea" localSheetId="114" hidden="1">{"PAGOS DOLARES",#N/A,FALSE,"informes"}</definedName>
    <definedName name="kbijdbgea" localSheetId="115" hidden="1">{"PAGOS DOLARES",#N/A,FALSE,"informes"}</definedName>
    <definedName name="kbijdbgea" localSheetId="116" hidden="1">{"PAGOS DOLARES",#N/A,FALSE,"informes"}</definedName>
    <definedName name="kbijdbgea" hidden="1">{"PAGOS DOLARES",#N/A,FALSE,"informes"}</definedName>
    <definedName name="KBJAENB" localSheetId="114" hidden="1">{"INGRESOS DOLARES",#N/A,FALSE,"informes"}</definedName>
    <definedName name="KBJAENB" localSheetId="115" hidden="1">{"INGRESOS DOLARES",#N/A,FALSE,"informes"}</definedName>
    <definedName name="KBJAENB" localSheetId="116" hidden="1">{"INGRESOS DOLARES",#N/A,FALSE,"informes"}</definedName>
    <definedName name="KBJAENB" hidden="1">{"INGRESOS DOLARES",#N/A,FALSE,"informes"}</definedName>
    <definedName name="KDJNHEANBH" localSheetId="114" hidden="1">{"INGRESOS DOLARES",#N/A,FALSE,"informes"}</definedName>
    <definedName name="KDJNHEANBH" localSheetId="115" hidden="1">{"INGRESOS DOLARES",#N/A,FALSE,"informes"}</definedName>
    <definedName name="KDJNHEANBH" localSheetId="116" hidden="1">{"INGRESOS DOLARES",#N/A,FALSE,"informes"}</definedName>
    <definedName name="KDJNHEANBH" hidden="1">{"INGRESOS DOLARES",#N/A,FALSE,"informes"}</definedName>
    <definedName name="kghs6r4k" localSheetId="114" hidden="1">{#N/A,#N/A,FALSE,"informes"}</definedName>
    <definedName name="kghs6r4k" localSheetId="115" hidden="1">{#N/A,#N/A,FALSE,"informes"}</definedName>
    <definedName name="kghs6r4k" localSheetId="116" hidden="1">{#N/A,#N/A,FALSE,"informes"}</definedName>
    <definedName name="kghs6r4k" hidden="1">{#N/A,#N/A,FALSE,"informes"}</definedName>
    <definedName name="KK" localSheetId="114" hidden="1">{#N/A,#N/A,FALSE,"informes"}</definedName>
    <definedName name="KK" localSheetId="115" hidden="1">{#N/A,#N/A,FALSE,"informes"}</definedName>
    <definedName name="KK" localSheetId="116" hidden="1">{#N/A,#N/A,FALSE,"informes"}</definedName>
    <definedName name="KK" hidden="1">{#N/A,#N/A,FALSE,"informes"}</definedName>
    <definedName name="kky" localSheetId="114" hidden="1">{#N/A,#N/A,FALSE,"informes"}</definedName>
    <definedName name="kky" localSheetId="115" hidden="1">{#N/A,#N/A,FALSE,"informes"}</definedName>
    <definedName name="kky" localSheetId="116" hidden="1">{#N/A,#N/A,FALSE,"informes"}</definedName>
    <definedName name="kky" hidden="1">{#N/A,#N/A,FALSE,"informes"}</definedName>
    <definedName name="kryxskrxkl" localSheetId="114" hidden="1">{#N/A,#N/A,FALSE,"informes"}</definedName>
    <definedName name="kryxskrxkl" localSheetId="115" hidden="1">{#N/A,#N/A,FALSE,"informes"}</definedName>
    <definedName name="kryxskrxkl" localSheetId="116" hidden="1">{#N/A,#N/A,FALSE,"informes"}</definedName>
    <definedName name="kryxskrxkl" hidden="1">{#N/A,#N/A,FALSE,"informes"}</definedName>
    <definedName name="lklm"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14" hidden="1">{"INGRESOS DOLARES",#N/A,FALSE,"informes"}</definedName>
    <definedName name="lkrjslkndalñkvnkea" localSheetId="115" hidden="1">{"INGRESOS DOLARES",#N/A,FALSE,"informes"}</definedName>
    <definedName name="lkrjslkndalñkvnkea" localSheetId="116" hidden="1">{"INGRESOS DOLARES",#N/A,FALSE,"informes"}</definedName>
    <definedName name="lkrjslkndalñkvnkea" hidden="1">{"INGRESOS DOLARES",#N/A,FALSE,"informes"}</definedName>
    <definedName name="loq"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MA">#REF!</definedName>
    <definedName name="Mar">#REF!</definedName>
    <definedName name="MARZON" localSheetId="15">#REF!</definedName>
    <definedName name="MARZON" localSheetId="16">#REF!</definedName>
    <definedName name="MARZON" localSheetId="17">#REF!</definedName>
    <definedName name="MARZON">#REF!</definedName>
    <definedName name="MARZOP" localSheetId="1">#REF!</definedName>
    <definedName name="MARZOP" localSheetId="10">#REF!</definedName>
    <definedName name="MARZOP" localSheetId="2">#REF!</definedName>
    <definedName name="MARZOP" localSheetId="3">#REF!</definedName>
    <definedName name="MARZOP" localSheetId="4">#REF!</definedName>
    <definedName name="MARZOP" localSheetId="5">#REF!</definedName>
    <definedName name="MARZOP" localSheetId="6">#REF!</definedName>
    <definedName name="MARZOP" localSheetId="7">#REF!</definedName>
    <definedName name="MARZOP" localSheetId="8">#REF!</definedName>
    <definedName name="MARZOP" localSheetId="9">'Cuadro 1.9'!#REF!</definedName>
    <definedName name="MARZOP" localSheetId="36">#REF!</definedName>
    <definedName name="MARZOP" localSheetId="37">#REF!</definedName>
    <definedName name="MARZOP" localSheetId="11">'Gráfico 1.1'!#REF!</definedName>
    <definedName name="MARZOP" localSheetId="20">'Gráfico 1.10'!#REF!</definedName>
    <definedName name="MARZOP" localSheetId="21">#REF!</definedName>
    <definedName name="MARZOP" localSheetId="22">#REF!</definedName>
    <definedName name="MARZOP" localSheetId="23">#REF!</definedName>
    <definedName name="MARZOP" localSheetId="24">#REF!</definedName>
    <definedName name="MARZOP" localSheetId="25">#REF!</definedName>
    <definedName name="MARZOP" localSheetId="26">#REF!</definedName>
    <definedName name="MARZOP" localSheetId="27">#REF!</definedName>
    <definedName name="MARZOP" localSheetId="28">#REF!</definedName>
    <definedName name="MARZOP" localSheetId="29">#REF!</definedName>
    <definedName name="MARZOP" localSheetId="12">#REF!</definedName>
    <definedName name="MARZOP" localSheetId="13">#REF!</definedName>
    <definedName name="MARZOP" localSheetId="14">#REF!</definedName>
    <definedName name="MARZOP" localSheetId="18">#REF!</definedName>
    <definedName name="MARZOP" localSheetId="19">#REF!</definedName>
    <definedName name="MARZOP">#REF!</definedName>
    <definedName name="MARZORN" localSheetId="1">#REF!</definedName>
    <definedName name="MARZORN" localSheetId="3">#REF!</definedName>
    <definedName name="MARZORN" localSheetId="4">#REF!</definedName>
    <definedName name="MARZORN" localSheetId="5">#REF!</definedName>
    <definedName name="MARZORN" localSheetId="6">#REF!</definedName>
    <definedName name="MARZORN" localSheetId="7">#REF!</definedName>
    <definedName name="MARZORN" localSheetId="9">'Cuadro 1.9'!#REF!</definedName>
    <definedName name="MARZORN" localSheetId="36">#REF!</definedName>
    <definedName name="MARZORN" localSheetId="37">#REF!</definedName>
    <definedName name="MARZORN" localSheetId="11">'Gráfico 1.1'!#REF!</definedName>
    <definedName name="MARZORN" localSheetId="20">'Gráfico 1.10'!#REF!</definedName>
    <definedName name="MARZORN" localSheetId="21">#REF!</definedName>
    <definedName name="MARZORN" localSheetId="22">#REF!</definedName>
    <definedName name="MARZORN" localSheetId="23">#REF!</definedName>
    <definedName name="MARZORN" localSheetId="24">#REF!</definedName>
    <definedName name="MARZORN" localSheetId="25">#REF!</definedName>
    <definedName name="MARZORN" localSheetId="26">#REF!</definedName>
    <definedName name="MARZORN" localSheetId="27">#REF!</definedName>
    <definedName name="MARZORN" localSheetId="28">#REF!</definedName>
    <definedName name="MARZORN" localSheetId="12">#REF!</definedName>
    <definedName name="MARZORN" localSheetId="13">#REF!</definedName>
    <definedName name="MARZORN" localSheetId="14">#REF!</definedName>
    <definedName name="MARZORN" localSheetId="18">#REF!</definedName>
    <definedName name="MARZORN" localSheetId="19">#REF!</definedName>
    <definedName name="MARZORN">#REF!</definedName>
    <definedName name="MARZORP" localSheetId="1">#REF!</definedName>
    <definedName name="MARZORP" localSheetId="3">#REF!</definedName>
    <definedName name="MARZORP" localSheetId="4">#REF!</definedName>
    <definedName name="MARZORP" localSheetId="5">#REF!</definedName>
    <definedName name="MARZORP" localSheetId="6">#REF!</definedName>
    <definedName name="MARZORP" localSheetId="7">#REF!</definedName>
    <definedName name="MARZORP" localSheetId="9">'Cuadro 1.9'!#REF!</definedName>
    <definedName name="MARZORP" localSheetId="36">#REF!</definedName>
    <definedName name="MARZORP" localSheetId="37">#REF!</definedName>
    <definedName name="MARZORP" localSheetId="11">'Gráfico 1.1'!#REF!</definedName>
    <definedName name="MARZORP" localSheetId="20">'Gráfico 1.10'!#REF!</definedName>
    <definedName name="MARZORP" localSheetId="21">#REF!</definedName>
    <definedName name="MARZORP" localSheetId="22">#REF!</definedName>
    <definedName name="MARZORP" localSheetId="23">#REF!</definedName>
    <definedName name="MARZORP" localSheetId="24">#REF!</definedName>
    <definedName name="MARZORP" localSheetId="25">#REF!</definedName>
    <definedName name="MARZORP" localSheetId="26">#REF!</definedName>
    <definedName name="MARZORP" localSheetId="27">#REF!</definedName>
    <definedName name="MARZORP" localSheetId="28">#REF!</definedName>
    <definedName name="MARZORP" localSheetId="12">#REF!</definedName>
    <definedName name="MARZORP" localSheetId="13">#REF!</definedName>
    <definedName name="MARZORP" localSheetId="14">#REF!</definedName>
    <definedName name="MARZORP" localSheetId="18">#REF!</definedName>
    <definedName name="MARZORP" localSheetId="19">#REF!</definedName>
    <definedName name="MARZORP">#REF!</definedName>
    <definedName name="mav" localSheetId="9">'Cuadro 1.9'!#REF!</definedName>
    <definedName name="mav">#REF!</definedName>
    <definedName name="May">#REF!</definedName>
    <definedName name="medell" localSheetId="6">#REF!</definedName>
    <definedName name="medell" localSheetId="7">#REF!</definedName>
    <definedName name="medell" localSheetId="8">#REF!</definedName>
    <definedName name="medell" localSheetId="9">#REF!</definedName>
    <definedName name="medell" localSheetId="36">#REF!</definedName>
    <definedName name="medell" localSheetId="20">#REF!</definedName>
    <definedName name="medell" localSheetId="21">#REF!</definedName>
    <definedName name="medell" localSheetId="22">#REF!</definedName>
    <definedName name="medell" localSheetId="28">#REF!</definedName>
    <definedName name="medell" localSheetId="12">#REF!</definedName>
    <definedName name="medell" localSheetId="13">#REF!</definedName>
    <definedName name="medell" localSheetId="15">#REF!</definedName>
    <definedName name="medell" localSheetId="16">#REF!</definedName>
    <definedName name="medell" localSheetId="17">#REF!</definedName>
    <definedName name="medell">#REF!</definedName>
    <definedName name="MENUIMP">#REF!</definedName>
    <definedName name="MET89B" localSheetId="10">#REF!</definedName>
    <definedName name="MET89B" localSheetId="4">#REF!</definedName>
    <definedName name="MET89B" localSheetId="5">#REF!</definedName>
    <definedName name="MET89B" localSheetId="6">#REF!</definedName>
    <definedName name="MET89B" localSheetId="7">#REF!</definedName>
    <definedName name="MET89B" localSheetId="8">#REF!</definedName>
    <definedName name="MET89B" localSheetId="9">'Cuadro 1.9'!#REF!</definedName>
    <definedName name="MET89B" localSheetId="36">#REF!</definedName>
    <definedName name="MET89B" localSheetId="37">#REF!</definedName>
    <definedName name="MET89B" localSheetId="20">'Gráfico 1.10'!#REF!</definedName>
    <definedName name="MET89B" localSheetId="21">#REF!</definedName>
    <definedName name="MET89B" localSheetId="22">#REF!</definedName>
    <definedName name="MET89B" localSheetId="23">#REF!</definedName>
    <definedName name="MET89B" localSheetId="24">#REF!</definedName>
    <definedName name="MET89B" localSheetId="25">#REF!</definedName>
    <definedName name="MET89B" localSheetId="26">#REF!</definedName>
    <definedName name="MET89B" localSheetId="27">#REF!</definedName>
    <definedName name="MET89B" localSheetId="28">#REF!</definedName>
    <definedName name="MET89B" localSheetId="12">#REF!</definedName>
    <definedName name="MET89B" localSheetId="33">#REF!</definedName>
    <definedName name="MET89B" localSheetId="34">#REF!</definedName>
    <definedName name="MET89B" localSheetId="35">#REF!</definedName>
    <definedName name="MET89B" localSheetId="13">#REF!</definedName>
    <definedName name="MET89B" localSheetId="14">#REF!</definedName>
    <definedName name="MET89B" localSheetId="18">#REF!</definedName>
    <definedName name="MET89B">#REF!</definedName>
    <definedName name="MET90B" localSheetId="10">#REF!</definedName>
    <definedName name="MET90B" localSheetId="4">#REF!</definedName>
    <definedName name="MET90B" localSheetId="5">#REF!</definedName>
    <definedName name="MET90B" localSheetId="6">#REF!</definedName>
    <definedName name="MET90B" localSheetId="7">#REF!</definedName>
    <definedName name="MET90B" localSheetId="9">'Cuadro 1.9'!#REF!</definedName>
    <definedName name="MET90B" localSheetId="36">#REF!</definedName>
    <definedName name="MET90B" localSheetId="37">#REF!</definedName>
    <definedName name="MET90B" localSheetId="20">'Gráfico 1.10'!#REF!</definedName>
    <definedName name="MET90B" localSheetId="21">#REF!</definedName>
    <definedName name="MET90B" localSheetId="22">#REF!</definedName>
    <definedName name="MET90B" localSheetId="23">#REF!</definedName>
    <definedName name="MET90B" localSheetId="24">#REF!</definedName>
    <definedName name="MET90B" localSheetId="25">#REF!</definedName>
    <definedName name="MET90B" localSheetId="26">#REF!</definedName>
    <definedName name="MET90B" localSheetId="27">#REF!</definedName>
    <definedName name="MET90B" localSheetId="28">#REF!</definedName>
    <definedName name="MET90B" localSheetId="12">#REF!</definedName>
    <definedName name="MET90B" localSheetId="33">#REF!</definedName>
    <definedName name="MET90B" localSheetId="34">#REF!</definedName>
    <definedName name="MET90B" localSheetId="35">#REF!</definedName>
    <definedName name="MET90B" localSheetId="13">#REF!</definedName>
    <definedName name="MET90B" localSheetId="14">#REF!</definedName>
    <definedName name="MET90B" localSheetId="18">#REF!</definedName>
    <definedName name="MET90B">#REF!</definedName>
    <definedName name="MET91B" localSheetId="10">#REF!</definedName>
    <definedName name="MET91B" localSheetId="4">#REF!</definedName>
    <definedName name="MET91B" localSheetId="5">#REF!</definedName>
    <definedName name="MET91B" localSheetId="6">#REF!</definedName>
    <definedName name="MET91B" localSheetId="7">#REF!</definedName>
    <definedName name="MET91B" localSheetId="9">'Cuadro 1.9'!#REF!</definedName>
    <definedName name="MET91B" localSheetId="36">#REF!</definedName>
    <definedName name="MET91B" localSheetId="37">#REF!</definedName>
    <definedName name="MET91B" localSheetId="20">'Gráfico 1.10'!#REF!</definedName>
    <definedName name="MET91B" localSheetId="21">#REF!</definedName>
    <definedName name="MET91B" localSheetId="22">#REF!</definedName>
    <definedName name="MET91B" localSheetId="23">#REF!</definedName>
    <definedName name="MET91B" localSheetId="24">#REF!</definedName>
    <definedName name="MET91B" localSheetId="25">#REF!</definedName>
    <definedName name="MET91B" localSheetId="26">#REF!</definedName>
    <definedName name="MET91B" localSheetId="27">#REF!</definedName>
    <definedName name="MET91B" localSheetId="28">#REF!</definedName>
    <definedName name="MET91B" localSheetId="12">#REF!</definedName>
    <definedName name="MET91B" localSheetId="33">#REF!</definedName>
    <definedName name="MET91B" localSheetId="34">#REF!</definedName>
    <definedName name="MET91B" localSheetId="35">#REF!</definedName>
    <definedName name="MET91B" localSheetId="13">#REF!</definedName>
    <definedName name="MET91B" localSheetId="14">#REF!</definedName>
    <definedName name="MET91B" localSheetId="18">#REF!</definedName>
    <definedName name="MET91B">#REF!</definedName>
    <definedName name="MET92B" localSheetId="4">#REF!</definedName>
    <definedName name="MET92B" localSheetId="5">#REF!</definedName>
    <definedName name="MET92B" localSheetId="6">#REF!</definedName>
    <definedName name="MET92B" localSheetId="7">#REF!</definedName>
    <definedName name="MET92B" localSheetId="9">'Cuadro 1.9'!#REF!</definedName>
    <definedName name="MET92B" localSheetId="36">#REF!</definedName>
    <definedName name="MET92B" localSheetId="20">'Gráfico 1.10'!#REF!</definedName>
    <definedName name="MET92B" localSheetId="21">#REF!</definedName>
    <definedName name="MET92B" localSheetId="22">#REF!</definedName>
    <definedName name="MET92B" localSheetId="28">#REF!</definedName>
    <definedName name="MET92B" localSheetId="12">#REF!</definedName>
    <definedName name="MET92B" localSheetId="13">#REF!</definedName>
    <definedName name="MET92B">#REF!</definedName>
    <definedName name="MET93B" localSheetId="4">#REF!</definedName>
    <definedName name="MET93B" localSheetId="5">#REF!</definedName>
    <definedName name="MET93B" localSheetId="6">#REF!</definedName>
    <definedName name="MET93B" localSheetId="7">#REF!</definedName>
    <definedName name="MET93B" localSheetId="9">'Cuadro 1.9'!#REF!</definedName>
    <definedName name="MET93B" localSheetId="36">#REF!</definedName>
    <definedName name="MET93B" localSheetId="20">'Gráfico 1.10'!#REF!</definedName>
    <definedName name="MET93B" localSheetId="21">#REF!</definedName>
    <definedName name="MET93B" localSheetId="22">#REF!</definedName>
    <definedName name="MET93B" localSheetId="28">#REF!</definedName>
    <definedName name="MET93B" localSheetId="12">#REF!</definedName>
    <definedName name="MET93B" localSheetId="13">#REF!</definedName>
    <definedName name="MET93B">#REF!</definedName>
    <definedName name="MET93C" localSheetId="4">#REF!</definedName>
    <definedName name="MET93C" localSheetId="5">#REF!</definedName>
    <definedName name="MET93C" localSheetId="6">#REF!</definedName>
    <definedName name="MET93C" localSheetId="7">#REF!</definedName>
    <definedName name="MET93C" localSheetId="9">'Cuadro 1.9'!#REF!</definedName>
    <definedName name="MET93C" localSheetId="36">#REF!</definedName>
    <definedName name="MET93C" localSheetId="20">'Gráfico 1.10'!#REF!</definedName>
    <definedName name="MET93C" localSheetId="21">#REF!</definedName>
    <definedName name="MET93C" localSheetId="22">#REF!</definedName>
    <definedName name="MET93C" localSheetId="28">#REF!</definedName>
    <definedName name="MET93C" localSheetId="12">#REF!</definedName>
    <definedName name="MET93C" localSheetId="13">#REF!</definedName>
    <definedName name="MET93C">#REF!</definedName>
    <definedName name="MET93D" localSheetId="4">#REF!</definedName>
    <definedName name="MET93D" localSheetId="5">#REF!</definedName>
    <definedName name="MET93D" localSheetId="6">#REF!</definedName>
    <definedName name="MET93D" localSheetId="7">#REF!</definedName>
    <definedName name="MET93D" localSheetId="9">'Cuadro 1.9'!#REF!</definedName>
    <definedName name="MET93D" localSheetId="36">#REF!</definedName>
    <definedName name="MET93D" localSheetId="20">'Gráfico 1.10'!#REF!</definedName>
    <definedName name="MET93D" localSheetId="21">#REF!</definedName>
    <definedName name="MET93D" localSheetId="22">#REF!</definedName>
    <definedName name="MET93D" localSheetId="28">#REF!</definedName>
    <definedName name="MET93D" localSheetId="12">#REF!</definedName>
    <definedName name="MET93D" localSheetId="13">#REF!</definedName>
    <definedName name="MET93D">#REF!</definedName>
    <definedName name="MET94B" localSheetId="4">#REF!</definedName>
    <definedName name="MET94B" localSheetId="5">#REF!</definedName>
    <definedName name="MET94B" localSheetId="6">#REF!</definedName>
    <definedName name="MET94B" localSheetId="7">#REF!</definedName>
    <definedName name="MET94B" localSheetId="9">'Cuadro 1.9'!#REF!</definedName>
    <definedName name="MET94B" localSheetId="36">#REF!</definedName>
    <definedName name="MET94B" localSheetId="20">'Gráfico 1.10'!#REF!</definedName>
    <definedName name="MET94B" localSheetId="21">#REF!</definedName>
    <definedName name="MET94B" localSheetId="22">#REF!</definedName>
    <definedName name="MET94B" localSheetId="28">#REF!</definedName>
    <definedName name="MET94B" localSheetId="12">#REF!</definedName>
    <definedName name="MET94B" localSheetId="13">#REF!</definedName>
    <definedName name="MET94B">#REF!</definedName>
    <definedName name="MET94C" localSheetId="4">#REF!</definedName>
    <definedName name="MET94C" localSheetId="5">#REF!</definedName>
    <definedName name="MET94C" localSheetId="6">#REF!</definedName>
    <definedName name="MET94C" localSheetId="7">#REF!</definedName>
    <definedName name="MET94C" localSheetId="9">'Cuadro 1.9'!#REF!</definedName>
    <definedName name="MET94C" localSheetId="36">#REF!</definedName>
    <definedName name="MET94C" localSheetId="20">'Gráfico 1.10'!#REF!</definedName>
    <definedName name="MET94C" localSheetId="21">#REF!</definedName>
    <definedName name="MET94C" localSheetId="22">#REF!</definedName>
    <definedName name="MET94C" localSheetId="28">#REF!</definedName>
    <definedName name="MET94C" localSheetId="12">#REF!</definedName>
    <definedName name="MET94C" localSheetId="13">#REF!</definedName>
    <definedName name="MET94C">#REF!</definedName>
    <definedName name="MET94D" localSheetId="4">#REF!</definedName>
    <definedName name="MET94D" localSheetId="5">#REF!</definedName>
    <definedName name="MET94D" localSheetId="6">#REF!</definedName>
    <definedName name="MET94D" localSheetId="7">#REF!</definedName>
    <definedName name="MET94D" localSheetId="9">'Cuadro 1.9'!#REF!</definedName>
    <definedName name="MET94D" localSheetId="36">#REF!</definedName>
    <definedName name="MET94D" localSheetId="20">'Gráfico 1.10'!#REF!</definedName>
    <definedName name="MET94D" localSheetId="21">#REF!</definedName>
    <definedName name="MET94D" localSheetId="22">#REF!</definedName>
    <definedName name="MET94D" localSheetId="28">#REF!</definedName>
    <definedName name="MET94D" localSheetId="12">#REF!</definedName>
    <definedName name="MET94D" localSheetId="13">#REF!</definedName>
    <definedName name="MET94D">#REF!</definedName>
    <definedName name="MET95A" localSheetId="4">#REF!</definedName>
    <definedName name="MET95A" localSheetId="5">#REF!</definedName>
    <definedName name="MET95A" localSheetId="6">#REF!</definedName>
    <definedName name="MET95A" localSheetId="7">#REF!</definedName>
    <definedName name="MET95A" localSheetId="9">'Cuadro 1.9'!#REF!</definedName>
    <definedName name="MET95A" localSheetId="36">#REF!</definedName>
    <definedName name="MET95A" localSheetId="20">'Gráfico 1.10'!#REF!</definedName>
    <definedName name="MET95A" localSheetId="21">#REF!</definedName>
    <definedName name="MET95A" localSheetId="22">#REF!</definedName>
    <definedName name="MET95A" localSheetId="28">#REF!</definedName>
    <definedName name="MET95A" localSheetId="12">#REF!</definedName>
    <definedName name="MET95A" localSheetId="13">#REF!</definedName>
    <definedName name="MET95A">#REF!</definedName>
    <definedName name="MET95B" localSheetId="4">#REF!</definedName>
    <definedName name="MET95B" localSheetId="5">#REF!</definedName>
    <definedName name="MET95B" localSheetId="6">#REF!</definedName>
    <definedName name="MET95B" localSheetId="7">#REF!</definedName>
    <definedName name="MET95B" localSheetId="9">'Cuadro 1.9'!#REF!</definedName>
    <definedName name="MET95B" localSheetId="36">#REF!</definedName>
    <definedName name="MET95B" localSheetId="20">'Gráfico 1.10'!#REF!</definedName>
    <definedName name="MET95B" localSheetId="21">#REF!</definedName>
    <definedName name="MET95B" localSheetId="22">#REF!</definedName>
    <definedName name="MET95B" localSheetId="28">#REF!</definedName>
    <definedName name="MET95B" localSheetId="12">#REF!</definedName>
    <definedName name="MET95B" localSheetId="13">#REF!</definedName>
    <definedName name="MET95B">#REF!</definedName>
    <definedName name="MET95C" localSheetId="4">#REF!</definedName>
    <definedName name="MET95C" localSheetId="5">#REF!</definedName>
    <definedName name="MET95C" localSheetId="6">#REF!</definedName>
    <definedName name="MET95C" localSheetId="7">#REF!</definedName>
    <definedName name="MET95C" localSheetId="9">'Cuadro 1.9'!#REF!</definedName>
    <definedName name="MET95C" localSheetId="36">#REF!</definedName>
    <definedName name="MET95C" localSheetId="20">'Gráfico 1.10'!#REF!</definedName>
    <definedName name="MET95C" localSheetId="21">#REF!</definedName>
    <definedName name="MET95C" localSheetId="22">#REF!</definedName>
    <definedName name="MET95C" localSheetId="28">#REF!</definedName>
    <definedName name="MET95C" localSheetId="12">#REF!</definedName>
    <definedName name="MET95C" localSheetId="13">#REF!</definedName>
    <definedName name="MET95C">#REF!</definedName>
    <definedName name="MET95D" localSheetId="4">#REF!</definedName>
    <definedName name="MET95D" localSheetId="5">#REF!</definedName>
    <definedName name="MET95D" localSheetId="6">#REF!</definedName>
    <definedName name="MET95D" localSheetId="7">#REF!</definedName>
    <definedName name="MET95D" localSheetId="9">'Cuadro 1.9'!#REF!</definedName>
    <definedName name="MET95D" localSheetId="36">#REF!</definedName>
    <definedName name="MET95D" localSheetId="20">'Gráfico 1.10'!#REF!</definedName>
    <definedName name="MET95D" localSheetId="21">#REF!</definedName>
    <definedName name="MET95D" localSheetId="22">#REF!</definedName>
    <definedName name="MET95D" localSheetId="28">#REF!</definedName>
    <definedName name="MET95D" localSheetId="12">#REF!</definedName>
    <definedName name="MET95D" localSheetId="13">#REF!</definedName>
    <definedName name="MET95D">#REF!</definedName>
    <definedName name="MET95E" localSheetId="4">#REF!</definedName>
    <definedName name="MET95E" localSheetId="5">#REF!</definedName>
    <definedName name="MET95E" localSheetId="6">#REF!</definedName>
    <definedName name="MET95E" localSheetId="7">#REF!</definedName>
    <definedName name="MET95E" localSheetId="9">'Cuadro 1.9'!#REF!</definedName>
    <definedName name="MET95E" localSheetId="36">#REF!</definedName>
    <definedName name="MET95E" localSheetId="20">'Gráfico 1.10'!#REF!</definedName>
    <definedName name="MET95E" localSheetId="21">#REF!</definedName>
    <definedName name="MET95E" localSheetId="22">#REF!</definedName>
    <definedName name="MET95E" localSheetId="28">#REF!</definedName>
    <definedName name="MET95E" localSheetId="12">#REF!</definedName>
    <definedName name="MET95E" localSheetId="13">#REF!</definedName>
    <definedName name="MET95E">#REF!</definedName>
    <definedName name="MET96A" localSheetId="4">#REF!</definedName>
    <definedName name="MET96A" localSheetId="5">#REF!</definedName>
    <definedName name="MET96A" localSheetId="6">#REF!</definedName>
    <definedName name="MET96A" localSheetId="7">#REF!</definedName>
    <definedName name="MET96A" localSheetId="9">'Cuadro 1.9'!#REF!</definedName>
    <definedName name="MET96A" localSheetId="36">#REF!</definedName>
    <definedName name="MET96A" localSheetId="20">'Gráfico 1.10'!#REF!</definedName>
    <definedName name="MET96A" localSheetId="21">#REF!</definedName>
    <definedName name="MET96A" localSheetId="22">#REF!</definedName>
    <definedName name="MET96A" localSheetId="28">#REF!</definedName>
    <definedName name="MET96A" localSheetId="12">#REF!</definedName>
    <definedName name="MET96A" localSheetId="13">#REF!</definedName>
    <definedName name="MET96A">#REF!</definedName>
    <definedName name="MET96B" localSheetId="4">#REF!</definedName>
    <definedName name="MET96B" localSheetId="5">#REF!</definedName>
    <definedName name="MET96B" localSheetId="6">#REF!</definedName>
    <definedName name="MET96B" localSheetId="7">#REF!</definedName>
    <definedName name="MET96B" localSheetId="9">'Cuadro 1.9'!#REF!</definedName>
    <definedName name="MET96B" localSheetId="36">#REF!</definedName>
    <definedName name="MET96B" localSheetId="20">'Gráfico 1.10'!#REF!</definedName>
    <definedName name="MET96B" localSheetId="21">#REF!</definedName>
    <definedName name="MET96B" localSheetId="22">#REF!</definedName>
    <definedName name="MET96B" localSheetId="28">#REF!</definedName>
    <definedName name="MET96B" localSheetId="12">#REF!</definedName>
    <definedName name="MET96B" localSheetId="13">#REF!</definedName>
    <definedName name="MET96B">#REF!</definedName>
    <definedName name="MET96C" localSheetId="4">#REF!</definedName>
    <definedName name="MET96C" localSheetId="5">#REF!</definedName>
    <definedName name="MET96C" localSheetId="6">#REF!</definedName>
    <definedName name="MET96C" localSheetId="7">#REF!</definedName>
    <definedName name="MET96C" localSheetId="9">'Cuadro 1.9'!#REF!</definedName>
    <definedName name="MET96C" localSheetId="36">#REF!</definedName>
    <definedName name="MET96C" localSheetId="20">'Gráfico 1.10'!#REF!</definedName>
    <definedName name="MET96C" localSheetId="21">#REF!</definedName>
    <definedName name="MET96C" localSheetId="22">#REF!</definedName>
    <definedName name="MET96C" localSheetId="28">#REF!</definedName>
    <definedName name="MET96C" localSheetId="12">#REF!</definedName>
    <definedName name="MET96C" localSheetId="13">#REF!</definedName>
    <definedName name="MET96C">#REF!</definedName>
    <definedName name="MET96D" localSheetId="4">#REF!</definedName>
    <definedName name="MET96D" localSheetId="5">#REF!</definedName>
    <definedName name="MET96D" localSheetId="6">#REF!</definedName>
    <definedName name="MET96D" localSheetId="7">#REF!</definedName>
    <definedName name="MET96D" localSheetId="9">'Cuadro 1.9'!#REF!</definedName>
    <definedName name="MET96D" localSheetId="36">#REF!</definedName>
    <definedName name="MET96D" localSheetId="20">'Gráfico 1.10'!#REF!</definedName>
    <definedName name="MET96D" localSheetId="21">#REF!</definedName>
    <definedName name="MET96D" localSheetId="22">#REF!</definedName>
    <definedName name="MET96D" localSheetId="28">#REF!</definedName>
    <definedName name="MET96D" localSheetId="12">#REF!</definedName>
    <definedName name="MET96D" localSheetId="13">#REF!</definedName>
    <definedName name="MET96D">#REF!</definedName>
    <definedName name="MET96E" localSheetId="4">#REF!</definedName>
    <definedName name="MET96E" localSheetId="5">#REF!</definedName>
    <definedName name="MET96E" localSheetId="6">#REF!</definedName>
    <definedName name="MET96E" localSheetId="7">#REF!</definedName>
    <definedName name="MET96E" localSheetId="9">'Cuadro 1.9'!#REF!</definedName>
    <definedName name="MET96E" localSheetId="36">#REF!</definedName>
    <definedName name="MET96E" localSheetId="20">'Gráfico 1.10'!#REF!</definedName>
    <definedName name="MET96E" localSheetId="21">#REF!</definedName>
    <definedName name="MET96E" localSheetId="22">#REF!</definedName>
    <definedName name="MET96E" localSheetId="28">#REF!</definedName>
    <definedName name="MET96E" localSheetId="12">#REF!</definedName>
    <definedName name="MET96E" localSheetId="13">#REF!</definedName>
    <definedName name="MET96E">#REF!</definedName>
    <definedName name="METROS" localSheetId="4">#REF!</definedName>
    <definedName name="METROS" localSheetId="5">#REF!</definedName>
    <definedName name="METROS" localSheetId="6">#REF!</definedName>
    <definedName name="METROS" localSheetId="7">#REF!</definedName>
    <definedName name="METROS" localSheetId="9">'Cuadro 1.9'!#REF!</definedName>
    <definedName name="METROS" localSheetId="36">#REF!</definedName>
    <definedName name="METROS" localSheetId="20">'Gráfico 1.10'!#REF!</definedName>
    <definedName name="METROS" localSheetId="21">#REF!</definedName>
    <definedName name="METROS" localSheetId="22">#REF!</definedName>
    <definedName name="METROS" localSheetId="28">#REF!</definedName>
    <definedName name="METROS" localSheetId="12">#REF!</definedName>
    <definedName name="METROS" localSheetId="13">#REF!</definedName>
    <definedName name="METROS">#REF!</definedName>
    <definedName name="METROS1" localSheetId="4">#REF!</definedName>
    <definedName name="METROS1" localSheetId="5">#REF!</definedName>
    <definedName name="METROS1" localSheetId="6">#REF!</definedName>
    <definedName name="METROS1" localSheetId="7">#REF!</definedName>
    <definedName name="METROS1" localSheetId="9">'Cuadro 1.9'!#REF!</definedName>
    <definedName name="METROS1" localSheetId="36">#REF!</definedName>
    <definedName name="METROS1" localSheetId="20">'Gráfico 1.10'!#REF!</definedName>
    <definedName name="METROS1" localSheetId="21">#REF!</definedName>
    <definedName name="METROS1" localSheetId="22">#REF!</definedName>
    <definedName name="METROS1" localSheetId="28">#REF!</definedName>
    <definedName name="METROS1" localSheetId="12">#REF!</definedName>
    <definedName name="METROS1" localSheetId="13">#REF!</definedName>
    <definedName name="METROS1">#REF!</definedName>
    <definedName name="METROS2" localSheetId="4">#REF!</definedName>
    <definedName name="METROS2" localSheetId="5">#REF!</definedName>
    <definedName name="METROS2" localSheetId="6">#REF!</definedName>
    <definedName name="METROS2" localSheetId="7">#REF!</definedName>
    <definedName name="METROS2" localSheetId="9">'Cuadro 1.9'!#REF!</definedName>
    <definedName name="METROS2" localSheetId="36">#REF!</definedName>
    <definedName name="METROS2" localSheetId="20">'Gráfico 1.10'!#REF!</definedName>
    <definedName name="METROS2" localSheetId="21">#REF!</definedName>
    <definedName name="METROS2" localSheetId="22">#REF!</definedName>
    <definedName name="METROS2" localSheetId="28">#REF!</definedName>
    <definedName name="METROS2" localSheetId="12">#REF!</definedName>
    <definedName name="METROS2" localSheetId="13">#REF!</definedName>
    <definedName name="METROS2">#REF!</definedName>
    <definedName name="MINISTRO" localSheetId="4">#REF!</definedName>
    <definedName name="MINISTRO" localSheetId="5">#REF!</definedName>
    <definedName name="MINISTRO" localSheetId="6">#REF!</definedName>
    <definedName name="MINISTRO" localSheetId="7">#REF!</definedName>
    <definedName name="MINISTRO" localSheetId="36">#REF!</definedName>
    <definedName name="MINISTRO" localSheetId="20">#REF!</definedName>
    <definedName name="MINISTRO" localSheetId="21">#REF!</definedName>
    <definedName name="MINISTRO" localSheetId="22">#REF!</definedName>
    <definedName name="MINISTRO" localSheetId="28">#REF!</definedName>
    <definedName name="MINISTRO" localSheetId="12">#REF!</definedName>
    <definedName name="MINISTRO" localSheetId="13">#REF!</definedName>
    <definedName name="MINISTRO" localSheetId="15">#REF!</definedName>
    <definedName name="MINISTRO" localSheetId="16">#REF!</definedName>
    <definedName name="MINISTRO" localSheetId="17">#REF!</definedName>
    <definedName name="MINISTRO">#REF!</definedName>
    <definedName name="nfoajañañldlfdkfkfgkfggjgjgj" localSheetId="114" hidden="1">{"PAGOS DOLARES",#N/A,FALSE,"informes"}</definedName>
    <definedName name="nfoajañañldlfdkfkfgkfggjgjgj" localSheetId="115" hidden="1">{"PAGOS DOLARES",#N/A,FALSE,"informes"}</definedName>
    <definedName name="nfoajañañldlfdkfkfgkfggjgjgj" localSheetId="116" hidden="1">{"PAGOS DOLARES",#N/A,FALSE,"informes"}</definedName>
    <definedName name="nfoajañañldlfdkfkfgkfggjgjgj" hidden="1">{"PAGOS DOLARES",#N/A,FALSE,"informes"}</definedName>
    <definedName name="nivel" localSheetId="1">#REF!</definedName>
    <definedName name="nivel" localSheetId="10">#REF!</definedName>
    <definedName name="nivel" localSheetId="2">#REF!</definedName>
    <definedName name="nivel" localSheetId="3">#REF!</definedName>
    <definedName name="nivel" localSheetId="4">#REF!</definedName>
    <definedName name="nivel" localSheetId="5">#REF!</definedName>
    <definedName name="nivel" localSheetId="6">#REF!</definedName>
    <definedName name="nivel" localSheetId="7">#REF!</definedName>
    <definedName name="nivel" localSheetId="8">#REF!</definedName>
    <definedName name="nivel" localSheetId="9">'Cuadro 1.9'!#REF!</definedName>
    <definedName name="nivel" localSheetId="36">#REF!</definedName>
    <definedName name="nivel" localSheetId="37">#REF!</definedName>
    <definedName name="nivel" localSheetId="11">'Gráfico 1.1'!#REF!</definedName>
    <definedName name="nivel" localSheetId="20">'Gráfico 1.10'!#REF!</definedName>
    <definedName name="nivel" localSheetId="21">#REF!</definedName>
    <definedName name="nivel" localSheetId="22">#REF!</definedName>
    <definedName name="nivel" localSheetId="23">#REF!</definedName>
    <definedName name="nivel" localSheetId="24">#REF!</definedName>
    <definedName name="nivel" localSheetId="25">#REF!</definedName>
    <definedName name="nivel" localSheetId="26">#REF!</definedName>
    <definedName name="nivel" localSheetId="27">#REF!</definedName>
    <definedName name="nivel" localSheetId="28">#REF!</definedName>
    <definedName name="nivel" localSheetId="29">#REF!</definedName>
    <definedName name="nivel" localSheetId="12">#REF!</definedName>
    <definedName name="nivel" localSheetId="13">#REF!</definedName>
    <definedName name="nivel" localSheetId="14">#REF!</definedName>
    <definedName name="nivel" localSheetId="18">#REF!</definedName>
    <definedName name="nivel" localSheetId="19">#REF!</definedName>
    <definedName name="nivel">#REF!</definedName>
    <definedName name="njzetzektryk" localSheetId="114" hidden="1">{"PAGOS DOLARES",#N/A,FALSE,"informes"}</definedName>
    <definedName name="njzetzektryk" localSheetId="115" hidden="1">{"PAGOS DOLARES",#N/A,FALSE,"informes"}</definedName>
    <definedName name="njzetzektryk" localSheetId="116" hidden="1">{"PAGOS DOLARES",#N/A,FALSE,"informes"}</definedName>
    <definedName name="njzetzektryk" hidden="1">{"PAGOS DOLARES",#N/A,FALSE,"informes"}</definedName>
    <definedName name="nklfrtmhosdgmlfgpnjrmsnmlrmn" localSheetId="114" hidden="1">{#N/A,#N/A,FALSE,"informes"}</definedName>
    <definedName name="nklfrtmhosdgmlfgpnjrmsnmlrmn" localSheetId="115" hidden="1">{#N/A,#N/A,FALSE,"informes"}</definedName>
    <definedName name="nklfrtmhosdgmlfgpnjrmsnmlrmn" localSheetId="116" hidden="1">{#N/A,#N/A,FALSE,"informes"}</definedName>
    <definedName name="nklfrtmhosdgmlfgpnjrmsnmlrmn" hidden="1">{#N/A,#N/A,FALSE,"informes"}</definedName>
    <definedName name="NLG" localSheetId="1">#REF!</definedName>
    <definedName name="NLG" localSheetId="3">#REF!</definedName>
    <definedName name="NLG" localSheetId="4">#REF!</definedName>
    <definedName name="NLG" localSheetId="5">#REF!</definedName>
    <definedName name="NLG" localSheetId="6">#REF!</definedName>
    <definedName name="NLG" localSheetId="7">#REF!</definedName>
    <definedName name="NLG" localSheetId="9">'Cuadro 1.9'!#REF!</definedName>
    <definedName name="NLG" localSheetId="36">#REF!</definedName>
    <definedName name="NLG" localSheetId="37">#REF!</definedName>
    <definedName name="NLG" localSheetId="11">'Gráfico 1.1'!#REF!</definedName>
    <definedName name="NLG" localSheetId="20">'Gráfico 1.10'!#REF!</definedName>
    <definedName name="NLG" localSheetId="21">#REF!</definedName>
    <definedName name="NLG" localSheetId="22">#REF!</definedName>
    <definedName name="NLG" localSheetId="23">#REF!</definedName>
    <definedName name="NLG" localSheetId="24">#REF!</definedName>
    <definedName name="NLG" localSheetId="25">#REF!</definedName>
    <definedName name="NLG" localSheetId="26">#REF!</definedName>
    <definedName name="NLG" localSheetId="27">#REF!</definedName>
    <definedName name="NLG" localSheetId="28">#REF!</definedName>
    <definedName name="NLG" localSheetId="12">#REF!</definedName>
    <definedName name="NLG" localSheetId="13">#REF!</definedName>
    <definedName name="NLG" localSheetId="14">#REF!</definedName>
    <definedName name="NLG" localSheetId="18">#REF!</definedName>
    <definedName name="NLG" localSheetId="19">#REF!</definedName>
    <definedName name="NLG">#REF!</definedName>
    <definedName name="nmklmeaknkgñlnkkgnmplrsñmjg" localSheetId="114" hidden="1">{#N/A,#N/A,FALSE,"informes"}</definedName>
    <definedName name="nmklmeaknkgñlnkkgnmplrsñmjg" localSheetId="115" hidden="1">{#N/A,#N/A,FALSE,"informes"}</definedName>
    <definedName name="nmklmeaknkgñlnkkgnmplrsñmjg" localSheetId="116" hidden="1">{#N/A,#N/A,FALSE,"informes"}</definedName>
    <definedName name="nmklmeaknkgñlnkkgnmplrsñmjg" hidden="1">{#N/A,#N/A,FALSE,"informes"}</definedName>
    <definedName name="nmltmylnmapemhammonkha" localSheetId="114" hidden="1">{"PAGOS DOLARES",#N/A,FALSE,"informes"}</definedName>
    <definedName name="nmltmylnmapemhammonkha" localSheetId="115" hidden="1">{"PAGOS DOLARES",#N/A,FALSE,"informes"}</definedName>
    <definedName name="nmltmylnmapemhammonkha" localSheetId="116" hidden="1">{"PAGOS DOLARES",#N/A,FALSE,"informes"}</definedName>
    <definedName name="nmltmylnmapemhammonkha" hidden="1">{"PAGOS DOLARES",#N/A,FALSE,"informes"}</definedName>
    <definedName name="NOK" localSheetId="1">#REF!</definedName>
    <definedName name="NOK" localSheetId="3">#REF!</definedName>
    <definedName name="NOK" localSheetId="4">#REF!</definedName>
    <definedName name="NOK" localSheetId="5">#REF!</definedName>
    <definedName name="NOK" localSheetId="6">#REF!</definedName>
    <definedName name="NOK" localSheetId="7">#REF!</definedName>
    <definedName name="NOK" localSheetId="9">'Cuadro 1.9'!#REF!</definedName>
    <definedName name="NOK" localSheetId="36">#REF!</definedName>
    <definedName name="NOK" localSheetId="37">#REF!</definedName>
    <definedName name="NOK" localSheetId="11">'Gráfico 1.1'!#REF!</definedName>
    <definedName name="NOK" localSheetId="20">'Gráfico 1.10'!#REF!</definedName>
    <definedName name="NOK" localSheetId="21">#REF!</definedName>
    <definedName name="NOK" localSheetId="22">#REF!</definedName>
    <definedName name="NOK" localSheetId="23">#REF!</definedName>
    <definedName name="NOK" localSheetId="24">#REF!</definedName>
    <definedName name="NOK" localSheetId="25">#REF!</definedName>
    <definedName name="NOK" localSheetId="26">#REF!</definedName>
    <definedName name="NOK" localSheetId="27">#REF!</definedName>
    <definedName name="NOK" localSheetId="28">#REF!</definedName>
    <definedName name="NOK" localSheetId="12">#REF!</definedName>
    <definedName name="NOK" localSheetId="13">#REF!</definedName>
    <definedName name="NOK" localSheetId="14">#REF!</definedName>
    <definedName name="NOK" localSheetId="18">#REF!</definedName>
    <definedName name="NOK" localSheetId="19">#REF!</definedName>
    <definedName name="NOK">#REF!</definedName>
    <definedName name="nomniv" localSheetId="4">#REF!</definedName>
    <definedName name="nomniv" localSheetId="5">#REF!</definedName>
    <definedName name="nomniv" localSheetId="6">#REF!</definedName>
    <definedName name="nomniv" localSheetId="7">#REF!</definedName>
    <definedName name="nomniv" localSheetId="9">'Cuadro 1.9'!#REF!</definedName>
    <definedName name="nomniv" localSheetId="36">#REF!</definedName>
    <definedName name="nomniv" localSheetId="20">'Gráfico 1.10'!#REF!</definedName>
    <definedName name="nomniv" localSheetId="21">#REF!</definedName>
    <definedName name="nomniv" localSheetId="22">#REF!</definedName>
    <definedName name="nomniv" localSheetId="28">#REF!</definedName>
    <definedName name="nomniv" localSheetId="12">#REF!</definedName>
    <definedName name="nomniv" localSheetId="13">#REF!</definedName>
    <definedName name="nomniv">#REF!</definedName>
    <definedName name="noñkrmjeamnmtlnmkbvnsr" localSheetId="114" hidden="1">{#N/A,#N/A,FALSE,"informes"}</definedName>
    <definedName name="noñkrmjeamnmtlnmkbvnsr" localSheetId="115" hidden="1">{#N/A,#N/A,FALSE,"informes"}</definedName>
    <definedName name="noñkrmjeamnmtlnmkbvnsr" localSheetId="116" hidden="1">{#N/A,#N/A,FALSE,"informes"}</definedName>
    <definedName name="noñkrmjeamnmtlnmkbvnsr" hidden="1">{#N/A,#N/A,FALSE,"informes"}</definedName>
    <definedName name="Nov">#REF!</definedName>
    <definedName name="nsfj" localSheetId="114" hidden="1">{"PAGOS DOLARES",#N/A,FALSE,"informes"}</definedName>
    <definedName name="nsfj" localSheetId="115" hidden="1">{"PAGOS DOLARES",#N/A,FALSE,"informes"}</definedName>
    <definedName name="nsfj" localSheetId="116" hidden="1">{"PAGOS DOLARES",#N/A,FALSE,"informes"}</definedName>
    <definedName name="nsfj" hidden="1">{"PAGOS DOLARES",#N/A,FALSE,"informes"}</definedName>
    <definedName name="ÑÑ" localSheetId="114" hidden="1">{"INGRESOS DOLARES",#N/A,FALSE,"informes"}</definedName>
    <definedName name="ÑÑ" localSheetId="115" hidden="1">{"INGRESOS DOLARES",#N/A,FALSE,"informes"}</definedName>
    <definedName name="ÑÑ" localSheetId="116" hidden="1">{"INGRESOS DOLARES",#N/A,FALSE,"informes"}</definedName>
    <definedName name="ÑÑ" hidden="1">{"INGRESOS DOLARES",#N/A,FALSE,"informes"}</definedName>
    <definedName name="Oct">#REF!</definedName>
    <definedName name="ocup_ramas_mes_tnal_CIIU_4__Serie_mensual_total_nacional" localSheetId="8">#REF!</definedName>
    <definedName name="ocup_ramas_mes_tnal_CIIU_4__Serie_mensual_total_nacional" localSheetId="9">#REF!</definedName>
    <definedName name="ocup_ramas_mes_tnal_CIIU_4__Serie_mensual_total_nacional">#REF!</definedName>
    <definedName name="OEC" localSheetId="8">#REF!</definedName>
    <definedName name="OEC" localSheetId="9">#REF!</definedName>
    <definedName name="OEC">#REF!</definedName>
    <definedName name="oìjhioeonmonmea" localSheetId="114" hidden="1">{#N/A,#N/A,FALSE,"informes"}</definedName>
    <definedName name="oìjhioeonmonmea" localSheetId="115" hidden="1">{#N/A,#N/A,FALSE,"informes"}</definedName>
    <definedName name="oìjhioeonmonmea" localSheetId="116" hidden="1">{#N/A,#N/A,FALSE,"informes"}</definedName>
    <definedName name="oìjhioeonmonmea" hidden="1">{#N/A,#N/A,FALSE,"informes"}</definedName>
    <definedName name="ojo" localSheetId="10">#REF!</definedName>
    <definedName name="ojo" localSheetId="4">#REF!</definedName>
    <definedName name="ojo" localSheetId="5">#REF!</definedName>
    <definedName name="ojo" localSheetId="6">#REF!</definedName>
    <definedName name="ojo" localSheetId="7">#REF!</definedName>
    <definedName name="ojo" localSheetId="8">#REF!</definedName>
    <definedName name="ojo" localSheetId="9">'Cuadro 1.9'!#REF!</definedName>
    <definedName name="ojo" localSheetId="36">#REF!</definedName>
    <definedName name="ojo" localSheetId="37">#REF!</definedName>
    <definedName name="ojo" localSheetId="20">'Gráfico 1.10'!#REF!</definedName>
    <definedName name="ojo" localSheetId="21">#REF!</definedName>
    <definedName name="ojo" localSheetId="22">#REF!</definedName>
    <definedName name="ojo" localSheetId="23">#REF!</definedName>
    <definedName name="ojo" localSheetId="24">#REF!</definedName>
    <definedName name="ojo" localSheetId="25">#REF!</definedName>
    <definedName name="ojo" localSheetId="26">#REF!</definedName>
    <definedName name="ojo" localSheetId="27">#REF!</definedName>
    <definedName name="ojo" localSheetId="28">#REF!</definedName>
    <definedName name="ojo" localSheetId="12">#REF!</definedName>
    <definedName name="ojo" localSheetId="33">#REF!</definedName>
    <definedName name="ojo" localSheetId="34">#REF!</definedName>
    <definedName name="ojo" localSheetId="35">#REF!</definedName>
    <definedName name="ojo" localSheetId="13">#REF!</definedName>
    <definedName name="ojo" localSheetId="14">#REF!</definedName>
    <definedName name="ojo" localSheetId="18">#REF!</definedName>
    <definedName name="ojo">#REF!</definedName>
    <definedName name="OO" localSheetId="114" hidden="1">{"PAGOS DOLARES",#N/A,FALSE,"informes"}</definedName>
    <definedName name="OO" localSheetId="115" hidden="1">{"PAGOS DOLARES",#N/A,FALSE,"informes"}</definedName>
    <definedName name="OO" localSheetId="116" hidden="1">{"PAGOS DOLARES",#N/A,FALSE,"informes"}</definedName>
    <definedName name="OO" hidden="1">{"PAGOS DOLARES",#N/A,FALSE,"informes"}</definedName>
    <definedName name="ORTJBJBHKBFNKJD" localSheetId="114" hidden="1">{"INGRESOS DOLARES",#N/A,FALSE,"informes"}</definedName>
    <definedName name="ORTJBJBHKBFNKJD" localSheetId="115" hidden="1">{"INGRESOS DOLARES",#N/A,FALSE,"informes"}</definedName>
    <definedName name="ORTJBJBHKBFNKJD" localSheetId="116" hidden="1">{"INGRESOS DOLARES",#N/A,FALSE,"informes"}</definedName>
    <definedName name="ORTJBJBHKBFNKJD" hidden="1">{"INGRESOS DOLARES",#N/A,FALSE,"informes"}</definedName>
    <definedName name="P" localSheetId="15">#REF!</definedName>
    <definedName name="P" localSheetId="16">#REF!</definedName>
    <definedName name="P" localSheetId="17">#REF!</definedName>
    <definedName name="P" localSheetId="114" hidden="1">{#N/A,#N/A,FALSE,"informes"}</definedName>
    <definedName name="P" localSheetId="115" hidden="1">{#N/A,#N/A,FALSE,"informes"}</definedName>
    <definedName name="P" localSheetId="116" hidden="1">{#N/A,#N/A,FALSE,"informes"}</definedName>
    <definedName name="P" hidden="1">{#N/A,#N/A,FALSE,"informes"}</definedName>
    <definedName name="PARTICIPACIONES_1997___2000" localSheetId="15">#REF!</definedName>
    <definedName name="PARTICIPACIONES_1997___2000" localSheetId="16">#REF!</definedName>
    <definedName name="PARTICIPACIONES_1997___2000" localSheetId="17">#REF!</definedName>
    <definedName name="PARTICIPACIONES_1997___2000">#REF!</definedName>
    <definedName name="PERIODO" localSheetId="1">#REF!</definedName>
    <definedName name="PERIODO" localSheetId="10">#REF!</definedName>
    <definedName name="PERIODO" localSheetId="2">#REF!</definedName>
    <definedName name="PERIODO" localSheetId="3">#REF!</definedName>
    <definedName name="PERIODO" localSheetId="4">#REF!</definedName>
    <definedName name="PERIODO" localSheetId="5">#REF!</definedName>
    <definedName name="PERIODO" localSheetId="6">#REF!</definedName>
    <definedName name="PERIODO" localSheetId="7">#REF!</definedName>
    <definedName name="PERIODO" localSheetId="8">#REF!</definedName>
    <definedName name="PERIODO" localSheetId="9">'Cuadro 1.9'!#REF!</definedName>
    <definedName name="PERIODO" localSheetId="36">#REF!</definedName>
    <definedName name="PERIODO" localSheetId="37">#REF!</definedName>
    <definedName name="PERIODO" localSheetId="11">'Gráfico 1.1'!#REF!</definedName>
    <definedName name="PERIODO" localSheetId="20">'Gráfico 1.10'!#REF!</definedName>
    <definedName name="PERIODO" localSheetId="21">#REF!</definedName>
    <definedName name="PERIODO" localSheetId="22">#REF!</definedName>
    <definedName name="PERIODO" localSheetId="23">#REF!</definedName>
    <definedName name="PERIODO" localSheetId="24">#REF!</definedName>
    <definedName name="PERIODO" localSheetId="25">#REF!</definedName>
    <definedName name="PERIODO" localSheetId="26">#REF!</definedName>
    <definedName name="PERIODO" localSheetId="27">#REF!</definedName>
    <definedName name="PERIODO" localSheetId="28">#REF!</definedName>
    <definedName name="PERIODO" localSheetId="29">#REF!</definedName>
    <definedName name="PERIODO" localSheetId="12">#REF!</definedName>
    <definedName name="PERIODO" localSheetId="13">#REF!</definedName>
    <definedName name="PERIODO" localSheetId="14">#REF!</definedName>
    <definedName name="PERIODO" localSheetId="18">#REF!</definedName>
    <definedName name="PERIODO" localSheetId="19">#REF!</definedName>
    <definedName name="PERIODO">#REF!</definedName>
    <definedName name="PESOS" localSheetId="15">#REF!</definedName>
    <definedName name="PESOS" localSheetId="16">#REF!</definedName>
    <definedName name="PESOS" localSheetId="17">#REF!</definedName>
    <definedName name="PESOS">#REF!</definedName>
    <definedName name="PESOS___DOLARES" localSheetId="15">#REF!</definedName>
    <definedName name="PESOS___DOLARES" localSheetId="16">#REF!</definedName>
    <definedName name="PESOS___DOLARES" localSheetId="17">#REF!</definedName>
    <definedName name="PESOS___DOLARES">#REF!</definedName>
    <definedName name="PESOS_DOLARES" localSheetId="15">#REF!</definedName>
    <definedName name="PESOS_DOLARES" localSheetId="16">#REF!</definedName>
    <definedName name="PESOS_DOLARES" localSheetId="17">#REF!</definedName>
    <definedName name="PESOS_DOLARES">#REF!</definedName>
    <definedName name="PONJRYIONJPEKHN" localSheetId="114" hidden="1">{#N/A,#N/A,FALSE,"informes"}</definedName>
    <definedName name="PONJRYIONJPEKHN" localSheetId="115" hidden="1">{#N/A,#N/A,FALSE,"informes"}</definedName>
    <definedName name="PONJRYIONJPEKHN" localSheetId="116" hidden="1">{#N/A,#N/A,FALSE,"informes"}</definedName>
    <definedName name="PONJRYIONJPEKHN" hidden="1">{#N/A,#N/A,FALSE,"informes"}</definedName>
    <definedName name="pp" localSheetId="114" hidden="1">{"INGRESOS DOLARES",#N/A,FALSE,"informes"}</definedName>
    <definedName name="pp" localSheetId="115" hidden="1">{"INGRESOS DOLARES",#N/A,FALSE,"informes"}</definedName>
    <definedName name="pp" localSheetId="116" hidden="1">{"INGRESOS DOLARES",#N/A,FALSE,"informes"}</definedName>
    <definedName name="pp" hidden="1">{"INGRESOS DOLARES",#N/A,FALSE,"informes"}</definedName>
    <definedName name="prgnac" localSheetId="15">#REF!</definedName>
    <definedName name="prgnac" localSheetId="16">#REF!</definedName>
    <definedName name="prgnac" localSheetId="17">#REF!</definedName>
    <definedName name="prgnac">#REF!</definedName>
    <definedName name="prgprp" localSheetId="15">#REF!</definedName>
    <definedName name="prgprp" localSheetId="16">#REF!</definedName>
    <definedName name="prgprp" localSheetId="17">#REF!</definedName>
    <definedName name="prgprp">#REF!</definedName>
    <definedName name="primant" localSheetId="1">#REF!</definedName>
    <definedName name="primant" localSheetId="10">#REF!</definedName>
    <definedName name="primant" localSheetId="2">#REF!</definedName>
    <definedName name="primant" localSheetId="3">#REF!</definedName>
    <definedName name="primant" localSheetId="4">#REF!</definedName>
    <definedName name="primant" localSheetId="5">#REF!</definedName>
    <definedName name="primant" localSheetId="6">#REF!</definedName>
    <definedName name="primant" localSheetId="7">#REF!</definedName>
    <definedName name="primant" localSheetId="8">#REF!</definedName>
    <definedName name="primant" localSheetId="9">'Cuadro 1.9'!#REF!</definedName>
    <definedName name="primant" localSheetId="36">#REF!</definedName>
    <definedName name="primant" localSheetId="37">#REF!</definedName>
    <definedName name="primant" localSheetId="11">'Gráfico 1.1'!#REF!</definedName>
    <definedName name="primant" localSheetId="20">'Gráfico 1.10'!#REF!</definedName>
    <definedName name="primant" localSheetId="21">#REF!</definedName>
    <definedName name="primant" localSheetId="22">#REF!</definedName>
    <definedName name="primant" localSheetId="23">#REF!</definedName>
    <definedName name="primant" localSheetId="24">#REF!</definedName>
    <definedName name="primant" localSheetId="25">#REF!</definedName>
    <definedName name="primant" localSheetId="26">#REF!</definedName>
    <definedName name="primant" localSheetId="27">#REF!</definedName>
    <definedName name="primant" localSheetId="28">#REF!</definedName>
    <definedName name="primant" localSheetId="29">#REF!</definedName>
    <definedName name="primant" localSheetId="12">#REF!</definedName>
    <definedName name="primant" localSheetId="13">#REF!</definedName>
    <definedName name="primant" localSheetId="14">#REF!</definedName>
    <definedName name="primant" localSheetId="18">#REF!</definedName>
    <definedName name="primant" localSheetId="19">#REF!</definedName>
    <definedName name="primant">#REF!</definedName>
    <definedName name="primnav" localSheetId="1">#REF!</definedName>
    <definedName name="primnav" localSheetId="3">#REF!</definedName>
    <definedName name="primnav" localSheetId="4">#REF!</definedName>
    <definedName name="primnav" localSheetId="5">#REF!</definedName>
    <definedName name="primnav" localSheetId="6">#REF!</definedName>
    <definedName name="primnav" localSheetId="7">#REF!</definedName>
    <definedName name="primnav" localSheetId="9">'Cuadro 1.9'!#REF!</definedName>
    <definedName name="primnav" localSheetId="36">#REF!</definedName>
    <definedName name="primnav" localSheetId="37">#REF!</definedName>
    <definedName name="primnav" localSheetId="11">'Gráfico 1.1'!#REF!</definedName>
    <definedName name="primnav" localSheetId="20">'Gráfico 1.10'!#REF!</definedName>
    <definedName name="primnav" localSheetId="21">#REF!</definedName>
    <definedName name="primnav" localSheetId="22">#REF!</definedName>
    <definedName name="primnav" localSheetId="23">#REF!</definedName>
    <definedName name="primnav" localSheetId="24">#REF!</definedName>
    <definedName name="primnav" localSheetId="25">#REF!</definedName>
    <definedName name="primnav" localSheetId="26">#REF!</definedName>
    <definedName name="primnav" localSheetId="27">#REF!</definedName>
    <definedName name="primnav" localSheetId="28">#REF!</definedName>
    <definedName name="primnav" localSheetId="12">#REF!</definedName>
    <definedName name="primnav" localSheetId="13">#REF!</definedName>
    <definedName name="primnav" localSheetId="14">#REF!</definedName>
    <definedName name="primnav" localSheetId="18">#REF!</definedName>
    <definedName name="primnav" localSheetId="19">#REF!</definedName>
    <definedName name="primnav">#REF!</definedName>
    <definedName name="primser" localSheetId="1">#REF!</definedName>
    <definedName name="primser" localSheetId="3">#REF!</definedName>
    <definedName name="primser" localSheetId="4">#REF!</definedName>
    <definedName name="primser" localSheetId="5">#REF!</definedName>
    <definedName name="primser" localSheetId="6">#REF!</definedName>
    <definedName name="primser" localSheetId="7">#REF!</definedName>
    <definedName name="primser" localSheetId="9">'Cuadro 1.9'!#REF!</definedName>
    <definedName name="primser" localSheetId="36">#REF!</definedName>
    <definedName name="primser" localSheetId="37">#REF!</definedName>
    <definedName name="primser" localSheetId="11">'Gráfico 1.1'!#REF!</definedName>
    <definedName name="primser" localSheetId="20">'Gráfico 1.10'!#REF!</definedName>
    <definedName name="primser" localSheetId="21">#REF!</definedName>
    <definedName name="primser" localSheetId="22">#REF!</definedName>
    <definedName name="primser" localSheetId="23">#REF!</definedName>
    <definedName name="primser" localSheetId="24">#REF!</definedName>
    <definedName name="primser" localSheetId="25">#REF!</definedName>
    <definedName name="primser" localSheetId="26">#REF!</definedName>
    <definedName name="primser" localSheetId="27">#REF!</definedName>
    <definedName name="primser" localSheetId="28">#REF!</definedName>
    <definedName name="primser" localSheetId="12">#REF!</definedName>
    <definedName name="primser" localSheetId="13">#REF!</definedName>
    <definedName name="primser" localSheetId="14">#REF!</definedName>
    <definedName name="primser" localSheetId="18">#REF!</definedName>
    <definedName name="primser" localSheetId="19">#REF!</definedName>
    <definedName name="primser">#REF!</definedName>
    <definedName name="primtec" localSheetId="4">#REF!</definedName>
    <definedName name="primtec" localSheetId="5">#REF!</definedName>
    <definedName name="primtec" localSheetId="6">#REF!</definedName>
    <definedName name="primtec" localSheetId="7">#REF!</definedName>
    <definedName name="primtec" localSheetId="9">'Cuadro 1.9'!#REF!</definedName>
    <definedName name="primtec" localSheetId="36">#REF!</definedName>
    <definedName name="primtec" localSheetId="20">'Gráfico 1.10'!#REF!</definedName>
    <definedName name="primtec" localSheetId="21">#REF!</definedName>
    <definedName name="primtec" localSheetId="22">#REF!</definedName>
    <definedName name="primtec" localSheetId="28">#REF!</definedName>
    <definedName name="primtec" localSheetId="12">#REF!</definedName>
    <definedName name="primtec" localSheetId="13">#REF!</definedName>
    <definedName name="primtec">#REF!</definedName>
    <definedName name="primvac" localSheetId="4">#REF!</definedName>
    <definedName name="primvac" localSheetId="5">#REF!</definedName>
    <definedName name="primvac" localSheetId="6">#REF!</definedName>
    <definedName name="primvac" localSheetId="7">#REF!</definedName>
    <definedName name="primvac" localSheetId="9">'Cuadro 1.9'!#REF!</definedName>
    <definedName name="primvac" localSheetId="36">#REF!</definedName>
    <definedName name="primvac" localSheetId="20">'Gráfico 1.10'!#REF!</definedName>
    <definedName name="primvac" localSheetId="21">#REF!</definedName>
    <definedName name="primvac" localSheetId="22">#REF!</definedName>
    <definedName name="primvac" localSheetId="28">#REF!</definedName>
    <definedName name="primvac" localSheetId="12">#REF!</definedName>
    <definedName name="primvac" localSheetId="13">#REF!</definedName>
    <definedName name="primvac">#REF!</definedName>
    <definedName name="PRINT_AREA">#REF!</definedName>
    <definedName name="privatizac">#REF!</definedName>
    <definedName name="PROPIOS" localSheetId="1">#REF!</definedName>
    <definedName name="PROPIOS" localSheetId="10">#REF!</definedName>
    <definedName name="PROPIOS" localSheetId="2">#REF!</definedName>
    <definedName name="PROPIOS" localSheetId="4">#REF!</definedName>
    <definedName name="PROPIOS" localSheetId="5">#REF!</definedName>
    <definedName name="PROPIOS" localSheetId="6">#REF!</definedName>
    <definedName name="PROPIOS" localSheetId="7">#REF!</definedName>
    <definedName name="PROPIOS" localSheetId="8">#REF!</definedName>
    <definedName name="PROPIOS" localSheetId="9">'Cuadro 1.9'!#REF!</definedName>
    <definedName name="PROPIOS" localSheetId="36">#REF!</definedName>
    <definedName name="PROPIOS" localSheetId="20">'Gráfico 1.10'!#REF!</definedName>
    <definedName name="PROPIOS" localSheetId="21">#REF!</definedName>
    <definedName name="PROPIOS" localSheetId="22">#REF!</definedName>
    <definedName name="PROPIOS" localSheetId="28">#REF!</definedName>
    <definedName name="PROPIOS" localSheetId="29">#REF!</definedName>
    <definedName name="PROPIOS" localSheetId="12">#REF!</definedName>
    <definedName name="PROPIOS" localSheetId="13">#REF!</definedName>
    <definedName name="PROPIOS">#REF!</definedName>
    <definedName name="prynac" localSheetId="1">#REF!</definedName>
    <definedName name="prynac" localSheetId="10">#REF!</definedName>
    <definedName name="prynac" localSheetId="2">#REF!</definedName>
    <definedName name="prynac" localSheetId="4">#REF!</definedName>
    <definedName name="prynac" localSheetId="5">#REF!</definedName>
    <definedName name="prynac" localSheetId="6">#REF!</definedName>
    <definedName name="prynac" localSheetId="7">#REF!</definedName>
    <definedName name="prynac" localSheetId="8">#REF!</definedName>
    <definedName name="prynac" localSheetId="9">#REF!</definedName>
    <definedName name="prynac" localSheetId="36">#REF!</definedName>
    <definedName name="prynac" localSheetId="20">#REF!</definedName>
    <definedName name="prynac" localSheetId="21">#REF!</definedName>
    <definedName name="prynac" localSheetId="22">#REF!</definedName>
    <definedName name="prynac" localSheetId="28">#REF!</definedName>
    <definedName name="prynac" localSheetId="29">#REF!</definedName>
    <definedName name="prynac" localSheetId="12">#REF!</definedName>
    <definedName name="prynac" localSheetId="13">#REF!</definedName>
    <definedName name="prynac" localSheetId="15">#REF!</definedName>
    <definedName name="prynac" localSheetId="16">#REF!</definedName>
    <definedName name="prynac" localSheetId="17">#REF!</definedName>
    <definedName name="prynac">#REF!</definedName>
    <definedName name="pryprp" localSheetId="1">#REF!</definedName>
    <definedName name="pryprp" localSheetId="10">#REF!</definedName>
    <definedName name="pryprp" localSheetId="2">#REF!</definedName>
    <definedName name="pryprp" localSheetId="8">#REF!</definedName>
    <definedName name="pryprp" localSheetId="9">#REF!</definedName>
    <definedName name="pryprp" localSheetId="15">#REF!</definedName>
    <definedName name="pryprp" localSheetId="16">#REF!</definedName>
    <definedName name="pryprp" localSheetId="17">#REF!</definedName>
    <definedName name="pryprp">#REF!</definedName>
    <definedName name="pyd" localSheetId="15">#REF!</definedName>
    <definedName name="pyd" localSheetId="16">#REF!</definedName>
    <definedName name="pyd" localSheetId="17">#REF!</definedName>
    <definedName name="pyd">#REF!</definedName>
    <definedName name="qu" localSheetId="9">'Cuadro 1.9'!#REF!</definedName>
    <definedName name="qu">#REF!</definedName>
    <definedName name="quepasa" localSheetId="9">'Cuadro 1.9'!#REF!</definedName>
    <definedName name="quepasa">#REF!</definedName>
    <definedName name="RANGO1">#N/A</definedName>
    <definedName name="RangoDatosBalanceEDS">#REF!</definedName>
    <definedName name="RangoDatosIndicadoresContables" localSheetId="116">#REF!</definedName>
    <definedName name="RangoDatosIndicadoresContables">#REF!</definedName>
    <definedName name="RangoDatosIndicadoresFinancieros">#REF!</definedName>
    <definedName name="RangoDatosIngresosGastos" localSheetId="116">#REF!</definedName>
    <definedName name="RangoDatosIngresosGastos">#REF!</definedName>
    <definedName name="recing" localSheetId="8">#REF!</definedName>
    <definedName name="recing" localSheetId="9">'Cuadro 1.9'!#REF!</definedName>
    <definedName name="recing">#REF!</definedName>
    <definedName name="recnac" localSheetId="8">#REF!</definedName>
    <definedName name="recnac" localSheetId="9">#REF!</definedName>
    <definedName name="recnac" localSheetId="15">#REF!</definedName>
    <definedName name="recnac" localSheetId="16">#REF!</definedName>
    <definedName name="recnac" localSheetId="17">#REF!</definedName>
    <definedName name="recnac">#REF!</definedName>
    <definedName name="recprp" localSheetId="8">#REF!</definedName>
    <definedName name="recprp" localSheetId="9">#REF!</definedName>
    <definedName name="recprp" localSheetId="15">#REF!</definedName>
    <definedName name="recprp" localSheetId="16">#REF!</definedName>
    <definedName name="recprp" localSheetId="17">#REF!</definedName>
    <definedName name="recprp">#REF!</definedName>
    <definedName name="reg" localSheetId="15">#REF!</definedName>
    <definedName name="reg" localSheetId="16">#REF!</definedName>
    <definedName name="reg" localSheetId="17">#REF!</definedName>
    <definedName name="reg">#REF!</definedName>
    <definedName name="RESTO" localSheetId="1">#REF!</definedName>
    <definedName name="RESTO" localSheetId="10">#REF!</definedName>
    <definedName name="RESTO" localSheetId="2">#REF!</definedName>
    <definedName name="RESTO" localSheetId="3">#REF!</definedName>
    <definedName name="RESTO" localSheetId="4">#REF!</definedName>
    <definedName name="RESTO" localSheetId="5">#REF!</definedName>
    <definedName name="RESTO" localSheetId="6">#REF!</definedName>
    <definedName name="RESTO" localSheetId="7">#REF!</definedName>
    <definedName name="RESTO" localSheetId="8">#REF!</definedName>
    <definedName name="RESTO" localSheetId="9">'Cuadro 1.9'!#REF!</definedName>
    <definedName name="RESTO" localSheetId="36">#REF!</definedName>
    <definedName name="RESTO" localSheetId="37">#REF!</definedName>
    <definedName name="RESTO" localSheetId="11">'Gráfico 1.1'!#REF!</definedName>
    <definedName name="RESTO" localSheetId="20">'Gráfico 1.10'!#REF!</definedName>
    <definedName name="RESTO" localSheetId="21">#REF!</definedName>
    <definedName name="RESTO" localSheetId="22">#REF!</definedName>
    <definedName name="RESTO" localSheetId="23">#REF!</definedName>
    <definedName name="RESTO" localSheetId="24">#REF!</definedName>
    <definedName name="RESTO" localSheetId="25">#REF!</definedName>
    <definedName name="RESTO" localSheetId="26">#REF!</definedName>
    <definedName name="RESTO" localSheetId="27">#REF!</definedName>
    <definedName name="RESTO" localSheetId="28">#REF!</definedName>
    <definedName name="RESTO" localSheetId="29">#REF!</definedName>
    <definedName name="RESTO" localSheetId="12">#REF!</definedName>
    <definedName name="RESTO" localSheetId="13">#REF!</definedName>
    <definedName name="RESTO" localSheetId="14">#REF!</definedName>
    <definedName name="RESTO" localSheetId="18">#REF!</definedName>
    <definedName name="RESTO" localSheetId="19">#REF!</definedName>
    <definedName name="RESTO">#REF!</definedName>
    <definedName name="rew" localSheetId="1" hidden="1">{"emca",#N/A,FALSE,"EMCA"}</definedName>
    <definedName name="rew" localSheetId="10" hidden="1">{"emca",#N/A,FALSE,"EMCA"}</definedName>
    <definedName name="rew" localSheetId="2" hidden="1">{"emca",#N/A,FALSE,"EMCA"}</definedName>
    <definedName name="rew" localSheetId="3" hidden="1">{"emca",#N/A,FALSE,"EMCA"}</definedName>
    <definedName name="rew" localSheetId="4" hidden="1">{"emca",#N/A,FALSE,"EMCA"}</definedName>
    <definedName name="rew" localSheetId="5" hidden="1">{"emca",#N/A,FALSE,"EMCA"}</definedName>
    <definedName name="rew" localSheetId="6" hidden="1">{"emca",#N/A,FALSE,"EMCA"}</definedName>
    <definedName name="rew" localSheetId="7" hidden="1">{"emca",#N/A,FALSE,"EMCA"}</definedName>
    <definedName name="rew" localSheetId="8" hidden="1">{"emca",#N/A,FALSE,"EMCA"}</definedName>
    <definedName name="rew" localSheetId="9" hidden="1">{"emca",#N/A,FALSE,"EMCA"}</definedName>
    <definedName name="rew" localSheetId="36" hidden="1">{"emca",#N/A,FALSE,"EMCA"}</definedName>
    <definedName name="rew" localSheetId="37" hidden="1">{"emca",#N/A,FALSE,"EMCA"}</definedName>
    <definedName name="rew" localSheetId="11" hidden="1">{"emca",#N/A,FALSE,"EMCA"}</definedName>
    <definedName name="rew" localSheetId="20" hidden="1">{"emca",#N/A,FALSE,"EMCA"}</definedName>
    <definedName name="rew" localSheetId="21" hidden="1">{"emca",#N/A,FALSE,"EMCA"}</definedName>
    <definedName name="rew" localSheetId="22" hidden="1">{"emca",#N/A,FALSE,"EMCA"}</definedName>
    <definedName name="rew" localSheetId="23" hidden="1">{"emca",#N/A,FALSE,"EMCA"}</definedName>
    <definedName name="rew" localSheetId="24" hidden="1">{"emca",#N/A,FALSE,"EMCA"}</definedName>
    <definedName name="rew" localSheetId="25" hidden="1">{"emca",#N/A,FALSE,"EMCA"}</definedName>
    <definedName name="rew" localSheetId="26" hidden="1">{"emca",#N/A,FALSE,"EMCA"}</definedName>
    <definedName name="rew" localSheetId="27" hidden="1">{"emca",#N/A,FALSE,"EMCA"}</definedName>
    <definedName name="rew" localSheetId="28" hidden="1">{"emca",#N/A,FALSE,"EMCA"}</definedName>
    <definedName name="rew" localSheetId="29" hidden="1">{"emca",#N/A,FALSE,"EMCA"}</definedName>
    <definedName name="rew" localSheetId="12" hidden="1">{"emca",#N/A,FALSE,"EMCA"}</definedName>
    <definedName name="rew" localSheetId="31" hidden="1">{"emca",#N/A,FALSE,"EMCA"}</definedName>
    <definedName name="rew" localSheetId="33" hidden="1">{"emca",#N/A,FALSE,"EMCA"}</definedName>
    <definedName name="rew" localSheetId="34" hidden="1">{"emca",#N/A,FALSE,"EMCA"}</definedName>
    <definedName name="rew" localSheetId="35" hidden="1">{"emca",#N/A,FALSE,"EMCA"}</definedName>
    <definedName name="rew" localSheetId="13" hidden="1">{"emca",#N/A,FALSE,"EMCA"}</definedName>
    <definedName name="rew" localSheetId="14" hidden="1">{"emca",#N/A,FALSE,"EMCA"}</definedName>
    <definedName name="rew" localSheetId="15" hidden="1">{"emca",#N/A,FALSE,"EMCA"}</definedName>
    <definedName name="rew" localSheetId="16" hidden="1">{"emca",#N/A,FALSE,"EMCA"}</definedName>
    <definedName name="rew" localSheetId="17" hidden="1">{"emca",#N/A,FALSE,"EMCA"}</definedName>
    <definedName name="rew" localSheetId="18" hidden="1">{"emca",#N/A,FALSE,"EMCA"}</definedName>
    <definedName name="rew" localSheetId="19" hidden="1">{"emca",#N/A,FALSE,"EMCA"}</definedName>
    <definedName name="rew" hidden="1">{"emca",#N/A,FALSE,"EMCA"}</definedName>
    <definedName name="RF" localSheetId="15">#REF!</definedName>
    <definedName name="RF" localSheetId="16">#REF!</definedName>
    <definedName name="RF" localSheetId="17">#REF!</definedName>
    <definedName name="RF">#REF!</definedName>
    <definedName name="rhjr" localSheetId="114" hidden="1">{"INGRESOS DOLARES",#N/A,FALSE,"informes"}</definedName>
    <definedName name="rhjr" localSheetId="115" hidden="1">{"INGRESOS DOLARES",#N/A,FALSE,"informes"}</definedName>
    <definedName name="rhjr" localSheetId="116" hidden="1">{"INGRESOS DOLARES",#N/A,FALSE,"informes"}</definedName>
    <definedName name="rhjr" hidden="1">{"INGRESOS DOLARES",#N/A,FALSE,"informes"}</definedName>
    <definedName name="RO" localSheetId="15">#REF!</definedName>
    <definedName name="RO" localSheetId="16">#REF!</definedName>
    <definedName name="RO" localSheetId="17">#REF!</definedName>
    <definedName name="RO">#REF!</definedName>
    <definedName name="rr" localSheetId="114" hidden="1">{#N/A,#N/A,FALSE,"informes"}</definedName>
    <definedName name="rr" localSheetId="115" hidden="1">{#N/A,#N/A,FALSE,"informes"}</definedName>
    <definedName name="rr" localSheetId="116" hidden="1">{#N/A,#N/A,FALSE,"informes"}</definedName>
    <definedName name="rr" hidden="1">{#N/A,#N/A,FALSE,"informes"}</definedName>
    <definedName name="RSISTEMAS">#REF!</definedName>
    <definedName name="RUR" localSheetId="8">#REF!</definedName>
    <definedName name="RUR" localSheetId="9">'Cuadro 1.9'!#REF!</definedName>
    <definedName name="RUR" localSheetId="29">#REF!</definedName>
    <definedName name="RUR">#REF!</definedName>
    <definedName name="RURCAB" localSheetId="9">'Cuadro 1.9'!#REF!</definedName>
    <definedName name="RURCAB" localSheetId="29">#REF!</definedName>
    <definedName name="RURCAB">#REF!</definedName>
    <definedName name="RURRES" localSheetId="9">'Cuadro 1.9'!#REF!</definedName>
    <definedName name="RURRES" localSheetId="29">#REF!</definedName>
    <definedName name="RURRES">#REF!</definedName>
    <definedName name="Rwvu.ComparEneMar9697." localSheetId="15" hidden="1">#REF!,#REF!</definedName>
    <definedName name="Rwvu.ComparEneMar9697." localSheetId="16" hidden="1">#REF!,#REF!</definedName>
    <definedName name="Rwvu.ComparEneMar9697." localSheetId="17" hidden="1">#REF!,#REF!</definedName>
    <definedName name="Rwvu.ComparEneMar9697." hidden="1">#REF!,#REF!</definedName>
    <definedName name="Rwvu.EneFeb." localSheetId="15" hidden="1">#REF!,#REF!</definedName>
    <definedName name="Rwvu.EneFeb." localSheetId="16" hidden="1">#REF!,#REF!</definedName>
    <definedName name="Rwvu.EneFeb." localSheetId="17" hidden="1">#REF!,#REF!</definedName>
    <definedName name="Rwvu.EneFeb." hidden="1">#REF!,#REF!</definedName>
    <definedName name="Rwvu.Formato._.Corto." localSheetId="15" hidden="1">#REF!,#REF!,#REF!,#REF!,#REF!,#REF!</definedName>
    <definedName name="Rwvu.Formato._.Corto." localSheetId="16" hidden="1">#REF!,#REF!,#REF!,#REF!,#REF!,#REF!</definedName>
    <definedName name="Rwvu.Formato._.Corto." localSheetId="17" hidden="1">#REF!,#REF!,#REF!,#REF!,#REF!,#REF!</definedName>
    <definedName name="Rwvu.Formato._.Corto." hidden="1">#REF!,#REF!,#REF!,#REF!,#REF!,#REF!</definedName>
    <definedName name="Rwvu.OPEF._.96." localSheetId="15" hidden="1">#REF!,#REF!</definedName>
    <definedName name="Rwvu.OPEF._.96." localSheetId="16" hidden="1">#REF!,#REF!</definedName>
    <definedName name="Rwvu.OPEF._.96." localSheetId="17" hidden="1">#REF!,#REF!</definedName>
    <definedName name="Rwvu.OPEF._.96." hidden="1">#REF!,#REF!</definedName>
    <definedName name="Rwvu.OPEF._.97." localSheetId="1" hidden="1">#REF!,#REF!,#REF!</definedName>
    <definedName name="Rwvu.OPEF._.97." localSheetId="10" hidden="1">#REF!,#REF!,#REF!</definedName>
    <definedName name="Rwvu.OPEF._.97." localSheetId="2" hidden="1">#REF!,#REF!,#REF!</definedName>
    <definedName name="Rwvu.OPEF._.97." localSheetId="4" hidden="1">#REF!,#REF!,#REF!</definedName>
    <definedName name="Rwvu.OPEF._.97." localSheetId="5" hidden="1">#REF!,#REF!,#REF!</definedName>
    <definedName name="Rwvu.OPEF._.97." localSheetId="6" hidden="1">#REF!,#REF!,#REF!</definedName>
    <definedName name="Rwvu.OPEF._.97." localSheetId="7" hidden="1">#REF!,#REF!,#REF!</definedName>
    <definedName name="Rwvu.OPEF._.97." localSheetId="8" hidden="1">#REF!,#REF!,#REF!</definedName>
    <definedName name="Rwvu.OPEF._.97." localSheetId="9" hidden="1">#REF!,#REF!,#REF!</definedName>
    <definedName name="Rwvu.OPEF._.97." localSheetId="36" hidden="1">#REF!,#REF!,#REF!</definedName>
    <definedName name="Rwvu.OPEF._.97." localSheetId="37" hidden="1">#REF!,#REF!,#REF!</definedName>
    <definedName name="Rwvu.OPEF._.97." localSheetId="20" hidden="1">#REF!,#REF!,#REF!</definedName>
    <definedName name="Rwvu.OPEF._.97." localSheetId="21" hidden="1">#REF!,#REF!,#REF!</definedName>
    <definedName name="Rwvu.OPEF._.97." localSheetId="22" hidden="1">#REF!,#REF!,#REF!</definedName>
    <definedName name="Rwvu.OPEF._.97." localSheetId="23" hidden="1">#REF!,#REF!,#REF!</definedName>
    <definedName name="Rwvu.OPEF._.97." localSheetId="24" hidden="1">#REF!,#REF!,#REF!</definedName>
    <definedName name="Rwvu.OPEF._.97." localSheetId="25" hidden="1">#REF!,#REF!,#REF!</definedName>
    <definedName name="Rwvu.OPEF._.97." localSheetId="26" hidden="1">#REF!,#REF!,#REF!</definedName>
    <definedName name="Rwvu.OPEF._.97." localSheetId="27" hidden="1">#REF!,#REF!,#REF!</definedName>
    <definedName name="Rwvu.OPEF._.97." localSheetId="28" hidden="1">#REF!,#REF!,#REF!</definedName>
    <definedName name="Rwvu.OPEF._.97." localSheetId="29" hidden="1">#REF!,#REF!,#REF!</definedName>
    <definedName name="Rwvu.OPEF._.97." localSheetId="12" hidden="1">#REF!,#REF!,#REF!</definedName>
    <definedName name="Rwvu.OPEF._.97." localSheetId="33" hidden="1">#REF!,#REF!,#REF!</definedName>
    <definedName name="Rwvu.OPEF._.97." localSheetId="34" hidden="1">#REF!,#REF!,#REF!</definedName>
    <definedName name="Rwvu.OPEF._.97." localSheetId="35" hidden="1">#REF!,#REF!,#REF!</definedName>
    <definedName name="Rwvu.OPEF._.97." localSheetId="13" hidden="1">#REF!,#REF!,#REF!</definedName>
    <definedName name="Rwvu.OPEF._.97." localSheetId="14" hidden="1">#REF!,#REF!,#REF!</definedName>
    <definedName name="Rwvu.OPEF._.97." localSheetId="15" hidden="1">#REF!,#REF!,#REF!</definedName>
    <definedName name="Rwvu.OPEF._.97." localSheetId="16" hidden="1">#REF!,#REF!,#REF!</definedName>
    <definedName name="Rwvu.OPEF._.97." localSheetId="17" hidden="1">#REF!,#REF!,#REF!</definedName>
    <definedName name="Rwvu.OPEF._.97." localSheetId="18" hidden="1">#REF!,#REF!,#REF!</definedName>
    <definedName name="Rwvu.OPEF._.97." hidden="1">#REF!,#REF!,#REF!</definedName>
    <definedName name="s" localSheetId="1" hidden="1">{"epma",#N/A,FALSE,"EPMA"}</definedName>
    <definedName name="s" localSheetId="10" hidden="1">{"epma",#N/A,FALSE,"EPMA"}</definedName>
    <definedName name="s" localSheetId="2" hidden="1">{"epma",#N/A,FALSE,"EPMA"}</definedName>
    <definedName name="s" localSheetId="3" hidden="1">{"epma",#N/A,FALSE,"EPMA"}</definedName>
    <definedName name="s" localSheetId="4" hidden="1">{"epma",#N/A,FALSE,"EPMA"}</definedName>
    <definedName name="s" localSheetId="5" hidden="1">{"epma",#N/A,FALSE,"EPMA"}</definedName>
    <definedName name="s" localSheetId="6" hidden="1">{"epma",#N/A,FALSE,"EPMA"}</definedName>
    <definedName name="s" localSheetId="7" hidden="1">{"epma",#N/A,FALSE,"EPMA"}</definedName>
    <definedName name="s" localSheetId="8" hidden="1">{"epma",#N/A,FALSE,"EPMA"}</definedName>
    <definedName name="s" localSheetId="9" hidden="1">{"epma",#N/A,FALSE,"EPMA"}</definedName>
    <definedName name="s" localSheetId="36" hidden="1">{"epma",#N/A,FALSE,"EPMA"}</definedName>
    <definedName name="s" localSheetId="37" hidden="1">{"epma",#N/A,FALSE,"EPMA"}</definedName>
    <definedName name="s" localSheetId="11" hidden="1">{"epma",#N/A,FALSE,"EPMA"}</definedName>
    <definedName name="s" localSheetId="20" hidden="1">{"epma",#N/A,FALSE,"EPMA"}</definedName>
    <definedName name="s" localSheetId="21" hidden="1">{"epma",#N/A,FALSE,"EPMA"}</definedName>
    <definedName name="s" localSheetId="22" hidden="1">{"epma",#N/A,FALSE,"EPMA"}</definedName>
    <definedName name="s" localSheetId="23" hidden="1">{"epma",#N/A,FALSE,"EPMA"}</definedName>
    <definedName name="s" localSheetId="24" hidden="1">{"epma",#N/A,FALSE,"EPMA"}</definedName>
    <definedName name="s" localSheetId="25" hidden="1">{"epma",#N/A,FALSE,"EPMA"}</definedName>
    <definedName name="s" localSheetId="26" hidden="1">{"epma",#N/A,FALSE,"EPMA"}</definedName>
    <definedName name="s" localSheetId="27" hidden="1">{"epma",#N/A,FALSE,"EPMA"}</definedName>
    <definedName name="s" localSheetId="28" hidden="1">{"epma",#N/A,FALSE,"EPMA"}</definedName>
    <definedName name="s" localSheetId="29" hidden="1">{"epma",#N/A,FALSE,"EPMA"}</definedName>
    <definedName name="s" localSheetId="12" hidden="1">{"epma",#N/A,FALSE,"EPMA"}</definedName>
    <definedName name="s" localSheetId="31" hidden="1">{"epma",#N/A,FALSE,"EPMA"}</definedName>
    <definedName name="s" localSheetId="33" hidden="1">{"epma",#N/A,FALSE,"EPMA"}</definedName>
    <definedName name="s" localSheetId="34" hidden="1">{"epma",#N/A,FALSE,"EPMA"}</definedName>
    <definedName name="s" localSheetId="35" hidden="1">{"epma",#N/A,FALSE,"EPMA"}</definedName>
    <definedName name="s" localSheetId="13" hidden="1">{"epma",#N/A,FALSE,"EPMA"}</definedName>
    <definedName name="s" localSheetId="14" hidden="1">{"epma",#N/A,FALSE,"EPMA"}</definedName>
    <definedName name="s" localSheetId="15" hidden="1">{"epma",#N/A,FALSE,"EPMA"}</definedName>
    <definedName name="s" localSheetId="16" hidden="1">{"epma",#N/A,FALSE,"EPMA"}</definedName>
    <definedName name="s" localSheetId="17" hidden="1">{"epma",#N/A,FALSE,"EPMA"}</definedName>
    <definedName name="s" localSheetId="18" hidden="1">{"epma",#N/A,FALSE,"EPMA"}</definedName>
    <definedName name="s" localSheetId="19" hidden="1">{"epma",#N/A,FALSE,"EPMA"}</definedName>
    <definedName name="s" hidden="1">{"epma",#N/A,FALSE,"EPMA"}</definedName>
    <definedName name="S00" localSheetId="15">#REF!</definedName>
    <definedName name="S00" localSheetId="16">#REF!</definedName>
    <definedName name="S00" localSheetId="17">#REF!</definedName>
    <definedName name="S00">#REF!</definedName>
    <definedName name="sa" localSheetId="1" hidden="1">{"trimestre",#N/A,FALSE,"TRIMESTRE"}</definedName>
    <definedName name="sa" localSheetId="10" hidden="1">{"trimestre",#N/A,FALSE,"TRIMESTRE"}</definedName>
    <definedName name="sa" localSheetId="2" hidden="1">{"trimestre",#N/A,FALSE,"TRIMESTRE"}</definedName>
    <definedName name="sa" localSheetId="3" hidden="1">{"trimestre",#N/A,FALSE,"TRIMESTRE"}</definedName>
    <definedName name="sa" localSheetId="4" hidden="1">{"trimestre",#N/A,FALSE,"TRIMESTRE"}</definedName>
    <definedName name="sa" localSheetId="5" hidden="1">{"trimestre",#N/A,FALSE,"TRIMESTRE"}</definedName>
    <definedName name="sa" localSheetId="6" hidden="1">{"trimestre",#N/A,FALSE,"TRIMESTRE"}</definedName>
    <definedName name="sa" localSheetId="7" hidden="1">{"trimestre",#N/A,FALSE,"TRIMESTRE"}</definedName>
    <definedName name="sa" localSheetId="8" hidden="1">{"trimestre",#N/A,FALSE,"TRIMESTRE"}</definedName>
    <definedName name="sa" localSheetId="9" hidden="1">{"trimestre",#N/A,FALSE,"TRIMESTRE"}</definedName>
    <definedName name="sa" localSheetId="36" hidden="1">{"trimestre",#N/A,FALSE,"TRIMESTRE"}</definedName>
    <definedName name="sa" localSheetId="37" hidden="1">{"trimestre",#N/A,FALSE,"TRIMESTRE"}</definedName>
    <definedName name="sa" localSheetId="11" hidden="1">{"trimestre",#N/A,FALSE,"TRIMESTRE"}</definedName>
    <definedName name="sa" localSheetId="20" hidden="1">{"trimestre",#N/A,FALSE,"TRIMESTRE"}</definedName>
    <definedName name="sa" localSheetId="21" hidden="1">{"trimestre",#N/A,FALSE,"TRIMESTRE"}</definedName>
    <definedName name="sa" localSheetId="22" hidden="1">{"trimestre",#N/A,FALSE,"TRIMESTRE"}</definedName>
    <definedName name="sa" localSheetId="23" hidden="1">{"trimestre",#N/A,FALSE,"TRIMESTRE"}</definedName>
    <definedName name="sa" localSheetId="24" hidden="1">{"trimestre",#N/A,FALSE,"TRIMESTRE"}</definedName>
    <definedName name="sa" localSheetId="25" hidden="1">{"trimestre",#N/A,FALSE,"TRIMESTRE"}</definedName>
    <definedName name="sa" localSheetId="26" hidden="1">{"trimestre",#N/A,FALSE,"TRIMESTRE"}</definedName>
    <definedName name="sa" localSheetId="27" hidden="1">{"trimestre",#N/A,FALSE,"TRIMESTRE"}</definedName>
    <definedName name="sa" localSheetId="28" hidden="1">{"trimestre",#N/A,FALSE,"TRIMESTRE"}</definedName>
    <definedName name="sa" localSheetId="29" hidden="1">{"trimestre",#N/A,FALSE,"TRIMESTRE"}</definedName>
    <definedName name="sa" localSheetId="12" hidden="1">{"trimestre",#N/A,FALSE,"TRIMESTRE"}</definedName>
    <definedName name="sa" localSheetId="31" hidden="1">{"trimestre",#N/A,FALSE,"TRIMESTRE"}</definedName>
    <definedName name="sa" localSheetId="33" hidden="1">{"trimestre",#N/A,FALSE,"TRIMESTRE"}</definedName>
    <definedName name="sa" localSheetId="34" hidden="1">{"trimestre",#N/A,FALSE,"TRIMESTRE"}</definedName>
    <definedName name="sa" localSheetId="35" hidden="1">{"trimestre",#N/A,FALSE,"TRIMESTRE"}</definedName>
    <definedName name="sa" localSheetId="13" hidden="1">{"trimestre",#N/A,FALSE,"TRIMESTRE"}</definedName>
    <definedName name="sa" localSheetId="14" hidden="1">{"trimestre",#N/A,FALSE,"TRIMESTRE"}</definedName>
    <definedName name="sa" localSheetId="15" hidden="1">{"trimestre",#N/A,FALSE,"TRIMESTRE"}</definedName>
    <definedName name="sa" localSheetId="16" hidden="1">{"trimestre",#N/A,FALSE,"TRIMESTRE"}</definedName>
    <definedName name="sa" localSheetId="17" hidden="1">{"trimestre",#N/A,FALSE,"TRIMESTRE"}</definedName>
    <definedName name="sa" localSheetId="18" hidden="1">{"trimestre",#N/A,FALSE,"TRIMESTRE"}</definedName>
    <definedName name="sa" localSheetId="19" hidden="1">{"trimestre",#N/A,FALSE,"TRIMESTRE"}</definedName>
    <definedName name="sa" hidden="1">{"trimestre",#N/A,FALSE,"TRIMESTRE"}</definedName>
    <definedName name="Saldo" localSheetId="15">#REF!</definedName>
    <definedName name="Saldo" localSheetId="16">#REF!</definedName>
    <definedName name="Saldo" localSheetId="17">#REF!</definedName>
    <definedName name="Saldo">#REF!</definedName>
    <definedName name="salud" localSheetId="1">#REF!</definedName>
    <definedName name="salud" localSheetId="10">#REF!</definedName>
    <definedName name="salud" localSheetId="2">#REF!</definedName>
    <definedName name="salud" localSheetId="4">#REF!</definedName>
    <definedName name="salud" localSheetId="5">#REF!</definedName>
    <definedName name="salud" localSheetId="6">#REF!</definedName>
    <definedName name="salud" localSheetId="7">#REF!</definedName>
    <definedName name="salud" localSheetId="8">#REF!</definedName>
    <definedName name="salud" localSheetId="9">'Cuadro 1.9'!#REF!</definedName>
    <definedName name="salud" localSheetId="36">#REF!</definedName>
    <definedName name="salud" localSheetId="20">'Gráfico 1.10'!#REF!</definedName>
    <definedName name="salud" localSheetId="21">#REF!</definedName>
    <definedName name="salud" localSheetId="22">#REF!</definedName>
    <definedName name="salud" localSheetId="28">#REF!</definedName>
    <definedName name="salud" localSheetId="29">#REF!</definedName>
    <definedName name="salud" localSheetId="12">#REF!</definedName>
    <definedName name="salud" localSheetId="13">#REF!</definedName>
    <definedName name="salud">#REF!</definedName>
    <definedName name="salud2" localSheetId="1">#REF!</definedName>
    <definedName name="salud2" localSheetId="10">#REF!</definedName>
    <definedName name="salud2" localSheetId="2">#REF!</definedName>
    <definedName name="salud2" localSheetId="4">#REF!</definedName>
    <definedName name="salud2" localSheetId="5">#REF!</definedName>
    <definedName name="salud2" localSheetId="6">#REF!</definedName>
    <definedName name="salud2" localSheetId="7">#REF!</definedName>
    <definedName name="salud2" localSheetId="9">'Cuadro 1.9'!#REF!</definedName>
    <definedName name="salud2" localSheetId="36">#REF!</definedName>
    <definedName name="salud2" localSheetId="20">'Gráfico 1.10'!#REF!</definedName>
    <definedName name="salud2" localSheetId="21">#REF!</definedName>
    <definedName name="salud2" localSheetId="22">#REF!</definedName>
    <definedName name="salud2" localSheetId="28">#REF!</definedName>
    <definedName name="salud2" localSheetId="12">#REF!</definedName>
    <definedName name="salud2" localSheetId="13">#REF!</definedName>
    <definedName name="salud2">#REF!</definedName>
    <definedName name="santa" localSheetId="6">#REF!</definedName>
    <definedName name="santa" localSheetId="7">#REF!</definedName>
    <definedName name="santa" localSheetId="8">#REF!</definedName>
    <definedName name="santa" localSheetId="9">#REF!</definedName>
    <definedName name="santa" localSheetId="36">#REF!</definedName>
    <definedName name="santa" localSheetId="20">#REF!</definedName>
    <definedName name="santa" localSheetId="21">#REF!</definedName>
    <definedName name="santa" localSheetId="22">#REF!</definedName>
    <definedName name="santa" localSheetId="28">#REF!</definedName>
    <definedName name="santa" localSheetId="12">#REF!</definedName>
    <definedName name="santa" localSheetId="13">#REF!</definedName>
    <definedName name="santa" localSheetId="15">#REF!</definedName>
    <definedName name="santa" localSheetId="16">#REF!</definedName>
    <definedName name="santa" localSheetId="17">#REF!</definedName>
    <definedName name="santa">#REF!</definedName>
    <definedName name="SCPD" localSheetId="1">#REF!</definedName>
    <definedName name="SCPD" localSheetId="10">#REF!</definedName>
    <definedName name="SCPD" localSheetId="2">#REF!</definedName>
    <definedName name="SCPD" localSheetId="3">#REF!</definedName>
    <definedName name="SCPD" localSheetId="4">#REF!</definedName>
    <definedName name="SCPD" localSheetId="5">#REF!</definedName>
    <definedName name="SCPD" localSheetId="6">#REF!</definedName>
    <definedName name="SCPD" localSheetId="7">#REF!</definedName>
    <definedName name="SCPD" localSheetId="8">#REF!</definedName>
    <definedName name="SCPD" localSheetId="9">'Cuadro 1.9'!#REF!</definedName>
    <definedName name="SCPD" localSheetId="36">#REF!</definedName>
    <definedName name="SCPD" localSheetId="37">#REF!</definedName>
    <definedName name="SCPD" localSheetId="11">'Gráfico 1.1'!#REF!</definedName>
    <definedName name="SCPD" localSheetId="20">'Gráfico 1.10'!#REF!</definedName>
    <definedName name="SCPD" localSheetId="21">#REF!</definedName>
    <definedName name="SCPD" localSheetId="22">#REF!</definedName>
    <definedName name="SCPD" localSheetId="23">#REF!</definedName>
    <definedName name="SCPD" localSheetId="24">#REF!</definedName>
    <definedName name="SCPD" localSheetId="25">#REF!</definedName>
    <definedName name="SCPD" localSheetId="26">#REF!</definedName>
    <definedName name="SCPD" localSheetId="27">#REF!</definedName>
    <definedName name="SCPD" localSheetId="28">#REF!</definedName>
    <definedName name="SCPD" localSheetId="29">#REF!</definedName>
    <definedName name="SCPD" localSheetId="12">#REF!</definedName>
    <definedName name="SCPD" localSheetId="13">#REF!</definedName>
    <definedName name="SCPD" localSheetId="14">#REF!</definedName>
    <definedName name="SCPD" localSheetId="18">#REF!</definedName>
    <definedName name="SCPD" localSheetId="19">#REF!</definedName>
    <definedName name="SCPD">#REF!</definedName>
    <definedName name="sda" localSheetId="1" hidden="1">{"eaab",#N/A,FALSE,"EAAB"}</definedName>
    <definedName name="sda" localSheetId="10" hidden="1">{"eaab",#N/A,FALSE,"EAAB"}</definedName>
    <definedName name="sda" localSheetId="2" hidden="1">{"eaab",#N/A,FALSE,"EAAB"}</definedName>
    <definedName name="sda" localSheetId="3" hidden="1">{"eaab",#N/A,FALSE,"EAAB"}</definedName>
    <definedName name="sda" localSheetId="4" hidden="1">{"eaab",#N/A,FALSE,"EAAB"}</definedName>
    <definedName name="sda" localSheetId="5" hidden="1">{"eaab",#N/A,FALSE,"EAAB"}</definedName>
    <definedName name="sda" localSheetId="6" hidden="1">{"eaab",#N/A,FALSE,"EAAB"}</definedName>
    <definedName name="sda" localSheetId="7" hidden="1">{"eaab",#N/A,FALSE,"EAAB"}</definedName>
    <definedName name="sda" localSheetId="8">#REF!</definedName>
    <definedName name="sda" localSheetId="9">#REF!</definedName>
    <definedName name="sda" localSheetId="36" hidden="1">{"eaab",#N/A,FALSE,"EAAB"}</definedName>
    <definedName name="sda" localSheetId="37" hidden="1">{"eaab",#N/A,FALSE,"EAAB"}</definedName>
    <definedName name="sda" localSheetId="11" hidden="1">{"eaab",#N/A,FALSE,"EAAB"}</definedName>
    <definedName name="sda" localSheetId="20" hidden="1">{"eaab",#N/A,FALSE,"EAAB"}</definedName>
    <definedName name="sda" localSheetId="21" hidden="1">{"eaab",#N/A,FALSE,"EAAB"}</definedName>
    <definedName name="sda" localSheetId="22" hidden="1">{"eaab",#N/A,FALSE,"EAAB"}</definedName>
    <definedName name="sda" localSheetId="23" hidden="1">{"eaab",#N/A,FALSE,"EAAB"}</definedName>
    <definedName name="sda" localSheetId="24" hidden="1">{"eaab",#N/A,FALSE,"EAAB"}</definedName>
    <definedName name="sda" localSheetId="25" hidden="1">{"eaab",#N/A,FALSE,"EAAB"}</definedName>
    <definedName name="sda" localSheetId="26" hidden="1">{"eaab",#N/A,FALSE,"EAAB"}</definedName>
    <definedName name="sda" localSheetId="27" hidden="1">{"eaab",#N/A,FALSE,"EAAB"}</definedName>
    <definedName name="sda" localSheetId="28" hidden="1">{"eaab",#N/A,FALSE,"EAAB"}</definedName>
    <definedName name="sda" localSheetId="12" hidden="1">{"eaab",#N/A,FALSE,"EAAB"}</definedName>
    <definedName name="sda" localSheetId="31" hidden="1">{"eaab",#N/A,FALSE,"EAAB"}</definedName>
    <definedName name="sda" localSheetId="33" hidden="1">{"eaab",#N/A,FALSE,"EAAB"}</definedName>
    <definedName name="sda" localSheetId="34" hidden="1">{"eaab",#N/A,FALSE,"EAAB"}</definedName>
    <definedName name="sda" localSheetId="35" hidden="1">{"eaab",#N/A,FALSE,"EAAB"}</definedName>
    <definedName name="sda" localSheetId="13" hidden="1">{"eaab",#N/A,FALSE,"EAAB"}</definedName>
    <definedName name="sda" localSheetId="14" hidden="1">{"eaab",#N/A,FALSE,"EAAB"}</definedName>
    <definedName name="sda" localSheetId="15" hidden="1">{"eaab",#N/A,FALSE,"EAAB"}</definedName>
    <definedName name="sda" localSheetId="16" hidden="1">{"eaab",#N/A,FALSE,"EAAB"}</definedName>
    <definedName name="sda" localSheetId="17" hidden="1">{"eaab",#N/A,FALSE,"EAAB"}</definedName>
    <definedName name="sda" localSheetId="18" hidden="1">{"eaab",#N/A,FALSE,"EAAB"}</definedName>
    <definedName name="sda" localSheetId="19" hidden="1">{"eaab",#N/A,FALSE,"EAAB"}</definedName>
    <definedName name="sda" hidden="1">{"eaab",#N/A,FALSE,"EAAB"}</definedName>
    <definedName name="secing" localSheetId="8">#REF!</definedName>
    <definedName name="secing" localSheetId="9">'Cuadro 1.9'!#REF!</definedName>
    <definedName name="secing" localSheetId="29">#REF!</definedName>
    <definedName name="secing">#REF!</definedName>
    <definedName name="SEGUIMIENTO_" localSheetId="10">#REF!</definedName>
    <definedName name="SEGUIMIENTO_" localSheetId="4">#REF!</definedName>
    <definedName name="SEGUIMIENTO_" localSheetId="5">#REF!</definedName>
    <definedName name="SEGUIMIENTO_" localSheetId="6">#REF!</definedName>
    <definedName name="SEGUIMIENTO_" localSheetId="7">#REF!</definedName>
    <definedName name="SEGUIMIENTO_" localSheetId="9">'Cuadro 1.9'!#REF!</definedName>
    <definedName name="SEGUIMIENTO_" localSheetId="36">#REF!</definedName>
    <definedName name="SEGUIMIENTO_" localSheetId="37">#REF!</definedName>
    <definedName name="SEGUIMIENTO_" localSheetId="20">'Gráfico 1.10'!#REF!</definedName>
    <definedName name="SEGUIMIENTO_" localSheetId="21">#REF!</definedName>
    <definedName name="SEGUIMIENTO_" localSheetId="22">#REF!</definedName>
    <definedName name="SEGUIMIENTO_" localSheetId="23">#REF!</definedName>
    <definedName name="SEGUIMIENTO_" localSheetId="24">#REF!</definedName>
    <definedName name="SEGUIMIENTO_" localSheetId="25">#REF!</definedName>
    <definedName name="SEGUIMIENTO_" localSheetId="26">#REF!</definedName>
    <definedName name="SEGUIMIENTO_" localSheetId="27">#REF!</definedName>
    <definedName name="SEGUIMIENTO_" localSheetId="28">#REF!</definedName>
    <definedName name="SEGUIMIENTO_" localSheetId="12">#REF!</definedName>
    <definedName name="SEGUIMIENTO_" localSheetId="33">#REF!</definedName>
    <definedName name="SEGUIMIENTO_" localSheetId="34">#REF!</definedName>
    <definedName name="SEGUIMIENTO_" localSheetId="35">#REF!</definedName>
    <definedName name="SEGUIMIENTO_" localSheetId="13">#REF!</definedName>
    <definedName name="SEGUIMIENTO_" localSheetId="14">#REF!</definedName>
    <definedName name="SEGUIMIENTO_" localSheetId="18">#REF!</definedName>
    <definedName name="SEGUIMIENTO_">#REF!</definedName>
    <definedName name="SEK" localSheetId="10">#REF!</definedName>
    <definedName name="SEK" localSheetId="4">#REF!</definedName>
    <definedName name="SEK" localSheetId="5">#REF!</definedName>
    <definedName name="SEK" localSheetId="6">#REF!</definedName>
    <definedName name="SEK" localSheetId="7">#REF!</definedName>
    <definedName name="SEK" localSheetId="9">'Cuadro 1.9'!#REF!</definedName>
    <definedName name="SEK" localSheetId="36">#REF!</definedName>
    <definedName name="SEK" localSheetId="37">#REF!</definedName>
    <definedName name="SEK" localSheetId="20">'Gráfico 1.10'!#REF!</definedName>
    <definedName name="SEK" localSheetId="21">#REF!</definedName>
    <definedName name="SEK" localSheetId="22">#REF!</definedName>
    <definedName name="SEK" localSheetId="23">#REF!</definedName>
    <definedName name="SEK" localSheetId="24">#REF!</definedName>
    <definedName name="SEK" localSheetId="25">#REF!</definedName>
    <definedName name="SEK" localSheetId="26">#REF!</definedName>
    <definedName name="SEK" localSheetId="27">#REF!</definedName>
    <definedName name="SEK" localSheetId="28">#REF!</definedName>
    <definedName name="SEK" localSheetId="12">#REF!</definedName>
    <definedName name="SEK" localSheetId="33">#REF!</definedName>
    <definedName name="SEK" localSheetId="34">#REF!</definedName>
    <definedName name="SEK" localSheetId="35">#REF!</definedName>
    <definedName name="SEK" localSheetId="13">#REF!</definedName>
    <definedName name="SEK" localSheetId="14">#REF!</definedName>
    <definedName name="SEK" localSheetId="18">#REF!</definedName>
    <definedName name="SEK">#REF!</definedName>
    <definedName name="semoc">#REF!</definedName>
    <definedName name="Sep">#REF!</definedName>
    <definedName name="serie" localSheetId="1">#REF!</definedName>
    <definedName name="serie" localSheetId="10">#REF!</definedName>
    <definedName name="serie" localSheetId="2">#REF!</definedName>
    <definedName name="serie" localSheetId="3">#REF!</definedName>
    <definedName name="serie" localSheetId="4">#REF!</definedName>
    <definedName name="serie" localSheetId="5">#REF!</definedName>
    <definedName name="serie" localSheetId="6">#REF!</definedName>
    <definedName name="serie" localSheetId="7">#REF!</definedName>
    <definedName name="serie" localSheetId="8">#REF!</definedName>
    <definedName name="serie" localSheetId="9">'Cuadro 1.9'!#REF!</definedName>
    <definedName name="serie" localSheetId="36">#REF!</definedName>
    <definedName name="serie" localSheetId="37">#REF!</definedName>
    <definedName name="serie" localSheetId="11">'Gráfico 1.1'!#REF!</definedName>
    <definedName name="serie" localSheetId="20">'Gráfico 1.10'!#REF!</definedName>
    <definedName name="serie" localSheetId="21">#REF!</definedName>
    <definedName name="serie" localSheetId="22">#REF!</definedName>
    <definedName name="serie" localSheetId="23">#REF!</definedName>
    <definedName name="serie" localSheetId="24">#REF!</definedName>
    <definedName name="serie" localSheetId="25">#REF!</definedName>
    <definedName name="serie" localSheetId="26">#REF!</definedName>
    <definedName name="serie" localSheetId="27">#REF!</definedName>
    <definedName name="serie" localSheetId="28">#REF!</definedName>
    <definedName name="serie" localSheetId="29">#REF!</definedName>
    <definedName name="serie" localSheetId="12">#REF!</definedName>
    <definedName name="serie" localSheetId="13">#REF!</definedName>
    <definedName name="serie" localSheetId="14">#REF!</definedName>
    <definedName name="serie" localSheetId="18">#REF!</definedName>
    <definedName name="serie" localSheetId="19">#REF!</definedName>
    <definedName name="serie">#REF!</definedName>
    <definedName name="SI" localSheetId="1">#REF!</definedName>
    <definedName name="SI" localSheetId="10">#REF!</definedName>
    <definedName name="SI" localSheetId="2">#REF!</definedName>
    <definedName name="SI" localSheetId="3">#REF!</definedName>
    <definedName name="SI" localSheetId="4">#REF!</definedName>
    <definedName name="SI" localSheetId="5">#REF!</definedName>
    <definedName name="SI" localSheetId="8">#REF!</definedName>
    <definedName name="SI" localSheetId="9">#REF!</definedName>
    <definedName name="SI" localSheetId="37">#REF!</definedName>
    <definedName name="SI" localSheetId="11">#REF!</definedName>
    <definedName name="SI" localSheetId="23">#REF!</definedName>
    <definedName name="SI" localSheetId="24">#REF!</definedName>
    <definedName name="SI" localSheetId="25">#REF!</definedName>
    <definedName name="SI" localSheetId="26">#REF!</definedName>
    <definedName name="SI" localSheetId="27">#REF!</definedName>
    <definedName name="SI" localSheetId="29">#REF!</definedName>
    <definedName name="SI" localSheetId="14">#REF!</definedName>
    <definedName name="SI" localSheetId="15">#REF!</definedName>
    <definedName name="SI" localSheetId="16">#REF!</definedName>
    <definedName name="SI" localSheetId="17">#REF!</definedName>
    <definedName name="SI" localSheetId="18">#REF!</definedName>
    <definedName name="SI" localSheetId="19">#REF!</definedName>
    <definedName name="SI">#REF!</definedName>
    <definedName name="skghafdn" localSheetId="114" hidden="1">{"PAGOS DOLARES",#N/A,FALSE,"informes"}</definedName>
    <definedName name="skghafdn" localSheetId="115" hidden="1">{"PAGOS DOLARES",#N/A,FALSE,"informes"}</definedName>
    <definedName name="skghafdn" localSheetId="116" hidden="1">{"PAGOS DOLARES",#N/A,FALSE,"informes"}</definedName>
    <definedName name="skghafdn" hidden="1">{"PAGOS DOLARES",#N/A,FALSE,"informes"}</definedName>
    <definedName name="solnac" localSheetId="1">#REF!</definedName>
    <definedName name="solnac" localSheetId="10">#REF!</definedName>
    <definedName name="solnac" localSheetId="2">#REF!</definedName>
    <definedName name="solnac" localSheetId="3">#REF!</definedName>
    <definedName name="solnac" localSheetId="4">#REF!</definedName>
    <definedName name="solnac" localSheetId="5">#REF!</definedName>
    <definedName name="solnac" localSheetId="8">#REF!</definedName>
    <definedName name="solnac" localSheetId="9">#REF!</definedName>
    <definedName name="solnac" localSheetId="37">#REF!</definedName>
    <definedName name="solnac" localSheetId="11">#REF!</definedName>
    <definedName name="solnac" localSheetId="23">#REF!</definedName>
    <definedName name="solnac" localSheetId="24">#REF!</definedName>
    <definedName name="solnac" localSheetId="25">#REF!</definedName>
    <definedName name="solnac" localSheetId="26">#REF!</definedName>
    <definedName name="solnac" localSheetId="27">#REF!</definedName>
    <definedName name="solnac" localSheetId="14">#REF!</definedName>
    <definedName name="solnac" localSheetId="15">#REF!</definedName>
    <definedName name="solnac" localSheetId="16">#REF!</definedName>
    <definedName name="solnac" localSheetId="17">#REF!</definedName>
    <definedName name="solnac" localSheetId="18">#REF!</definedName>
    <definedName name="solnac" localSheetId="19">#REF!</definedName>
    <definedName name="solnac">#REF!</definedName>
    <definedName name="solprp" localSheetId="3">#REF!</definedName>
    <definedName name="solprp" localSheetId="4">#REF!</definedName>
    <definedName name="solprp" localSheetId="5">#REF!</definedName>
    <definedName name="solprp" localSheetId="37">#REF!</definedName>
    <definedName name="solprp" localSheetId="11">#REF!</definedName>
    <definedName name="solprp" localSheetId="23">#REF!</definedName>
    <definedName name="solprp" localSheetId="24">#REF!</definedName>
    <definedName name="solprp" localSheetId="25">#REF!</definedName>
    <definedName name="solprp" localSheetId="26">#REF!</definedName>
    <definedName name="solprp" localSheetId="27">#REF!</definedName>
    <definedName name="solprp" localSheetId="14">#REF!</definedName>
    <definedName name="solprp" localSheetId="15">#REF!</definedName>
    <definedName name="solprp" localSheetId="16">#REF!</definedName>
    <definedName name="solprp" localSheetId="17">#REF!</definedName>
    <definedName name="solprp" localSheetId="18">#REF!</definedName>
    <definedName name="solprp" localSheetId="19">#REF!</definedName>
    <definedName name="solprp">#REF!</definedName>
    <definedName name="SpreadsheetBuilder_1" localSheetId="8" hidden="1">#REF!</definedName>
    <definedName name="SpreadsheetBuilder_1" localSheetId="9" hidden="1">'Cuadro 1.9'!#REF!</definedName>
    <definedName name="SpreadsheetBuilder_1" localSheetId="29" hidden="1">#REF!</definedName>
    <definedName name="SpreadsheetBuilder_1" hidden="1">#REF!</definedName>
    <definedName name="SpreadsheetBuilder_3" localSheetId="9" hidden="1">'Cuadro 1.9'!#REF!</definedName>
    <definedName name="SpreadsheetBuilder_3" hidden="1">#REF!</definedName>
    <definedName name="SpreadsheetBuilder_4" localSheetId="9" hidden="1">'Cuadro 1.9'!#REF!</definedName>
    <definedName name="SpreadsheetBuilder_4" hidden="1">#REF!</definedName>
    <definedName name="SpreadsheetBuilder_5" localSheetId="9" hidden="1">'Cuadro 1.9'!#REF!</definedName>
    <definedName name="SpreadsheetBuilder_5" hidden="1">#REF!</definedName>
    <definedName name="SpreadsheetBuilder_6" localSheetId="9" hidden="1">'Cuadro 1.9'!#REF!</definedName>
    <definedName name="SpreadsheetBuilder_6" hidden="1">#REF!</definedName>
    <definedName name="SpreadsheetBuilder_7" localSheetId="9" hidden="1">'Cuadro 1.9'!#REF!</definedName>
    <definedName name="SpreadsheetBuilder_7" hidden="1">#REF!</definedName>
    <definedName name="SpreadsheetBuilder_9" hidden="1">'[1]Gráfico 1.7'!#REF!</definedName>
    <definedName name="SS" localSheetId="114" hidden="1">{"PAGOS DOLARES",#N/A,FALSE,"informes"}</definedName>
    <definedName name="SS" localSheetId="115" hidden="1">{"PAGOS DOLARES",#N/A,FALSE,"informes"}</definedName>
    <definedName name="SS" localSheetId="116" hidden="1">{"PAGOS DOLARES",#N/A,FALSE,"informes"}</definedName>
    <definedName name="SS" hidden="1">{"PAGOS DOLARES",#N/A,FALSE,"informes"}</definedName>
    <definedName name="SUBDIRECTOR" localSheetId="1">#REF!</definedName>
    <definedName name="SUBDIRECTOR" localSheetId="10">#REF!</definedName>
    <definedName name="SUBDIRECTOR" localSheetId="2">#REF!</definedName>
    <definedName name="SUBDIRECTOR" localSheetId="3">#REF!</definedName>
    <definedName name="SUBDIRECTOR" localSheetId="4">#REF!</definedName>
    <definedName name="SUBDIRECTOR" localSheetId="5">#REF!</definedName>
    <definedName name="SUBDIRECTOR" localSheetId="6">#REF!</definedName>
    <definedName name="SUBDIRECTOR" localSheetId="7">#REF!</definedName>
    <definedName name="SUBDIRECTOR" localSheetId="8">#REF!</definedName>
    <definedName name="SUBDIRECTOR" localSheetId="9">'Cuadro 1.9'!#REF!</definedName>
    <definedName name="SUBDIRECTOR" localSheetId="36">#REF!</definedName>
    <definedName name="SUBDIRECTOR" localSheetId="37">#REF!</definedName>
    <definedName name="SUBDIRECTOR" localSheetId="11">'Gráfico 1.1'!#REF!</definedName>
    <definedName name="SUBDIRECTOR" localSheetId="20">'Gráfico 1.10'!#REF!</definedName>
    <definedName name="SUBDIRECTOR" localSheetId="21">#REF!</definedName>
    <definedName name="SUBDIRECTOR" localSheetId="22">#REF!</definedName>
    <definedName name="SUBDIRECTOR" localSheetId="23">#REF!</definedName>
    <definedName name="SUBDIRECTOR" localSheetId="24">#REF!</definedName>
    <definedName name="SUBDIRECTOR" localSheetId="25">#REF!</definedName>
    <definedName name="SUBDIRECTOR" localSheetId="26">#REF!</definedName>
    <definedName name="SUBDIRECTOR" localSheetId="27">#REF!</definedName>
    <definedName name="SUBDIRECTOR" localSheetId="28">#REF!</definedName>
    <definedName name="SUBDIRECTOR" localSheetId="29">#REF!</definedName>
    <definedName name="SUBDIRECTOR" localSheetId="12">#REF!</definedName>
    <definedName name="SUBDIRECTOR" localSheetId="13">#REF!</definedName>
    <definedName name="SUBDIRECTOR" localSheetId="14">#REF!</definedName>
    <definedName name="SUBDIRECTOR" localSheetId="18">#REF!</definedName>
    <definedName name="SUBDIRECTOR" localSheetId="19">#REF!</definedName>
    <definedName name="SUBDIRECTOR">#REF!</definedName>
    <definedName name="subtrn" localSheetId="1">#REF!</definedName>
    <definedName name="subtrn" localSheetId="3">#REF!</definedName>
    <definedName name="subtrn" localSheetId="4">#REF!</definedName>
    <definedName name="subtrn" localSheetId="5">#REF!</definedName>
    <definedName name="subtrn" localSheetId="6">#REF!</definedName>
    <definedName name="subtrn" localSheetId="7">#REF!</definedName>
    <definedName name="subtrn" localSheetId="9">'Cuadro 1.9'!#REF!</definedName>
    <definedName name="subtrn" localSheetId="36">#REF!</definedName>
    <definedName name="subtrn" localSheetId="37">#REF!</definedName>
    <definedName name="subtrn" localSheetId="11">'Gráfico 1.1'!#REF!</definedName>
    <definedName name="subtrn" localSheetId="20">'Gráfico 1.10'!#REF!</definedName>
    <definedName name="subtrn" localSheetId="21">#REF!</definedName>
    <definedName name="subtrn" localSheetId="22">#REF!</definedName>
    <definedName name="subtrn" localSheetId="23">#REF!</definedName>
    <definedName name="subtrn" localSheetId="24">#REF!</definedName>
    <definedName name="subtrn" localSheetId="25">#REF!</definedName>
    <definedName name="subtrn" localSheetId="26">#REF!</definedName>
    <definedName name="subtrn" localSheetId="27">#REF!</definedName>
    <definedName name="subtrn" localSheetId="28">#REF!</definedName>
    <definedName name="subtrn" localSheetId="12">#REF!</definedName>
    <definedName name="subtrn" localSheetId="13">#REF!</definedName>
    <definedName name="subtrn" localSheetId="14">#REF!</definedName>
    <definedName name="subtrn" localSheetId="18">#REF!</definedName>
    <definedName name="subtrn" localSheetId="19">#REF!</definedName>
    <definedName name="subtrn">#REF!</definedName>
    <definedName name="TABRIL" localSheetId="1">#REF!</definedName>
    <definedName name="TABRIL" localSheetId="3">#REF!</definedName>
    <definedName name="TABRIL" localSheetId="4">#REF!</definedName>
    <definedName name="TABRIL" localSheetId="5">#REF!</definedName>
    <definedName name="TABRIL" localSheetId="37">#REF!</definedName>
    <definedName name="TABRIL" localSheetId="11">#REF!</definedName>
    <definedName name="TABRIL" localSheetId="23">#REF!</definedName>
    <definedName name="TABRIL" localSheetId="24">#REF!</definedName>
    <definedName name="TABRIL" localSheetId="25">#REF!</definedName>
    <definedName name="TABRIL" localSheetId="26">#REF!</definedName>
    <definedName name="TABRIL" localSheetId="27">#REF!</definedName>
    <definedName name="TABRIL" localSheetId="14">#REF!</definedName>
    <definedName name="TABRIL" localSheetId="18">#REF!</definedName>
    <definedName name="TABRIL" localSheetId="19">#REF!</definedName>
    <definedName name="TABRIL">#REF!</definedName>
    <definedName name="TAGOSTO" localSheetId="1">#REF!</definedName>
    <definedName name="TAGOSTO" localSheetId="3">#REF!</definedName>
    <definedName name="TAGOSTO" localSheetId="4">#REF!</definedName>
    <definedName name="TAGOSTO" localSheetId="5">#REF!</definedName>
    <definedName name="TAGOSTO" localSheetId="37">#REF!</definedName>
    <definedName name="TAGOSTO" localSheetId="11">#REF!</definedName>
    <definedName name="TAGOSTO" localSheetId="23">#REF!</definedName>
    <definedName name="TAGOSTO" localSheetId="24">#REF!</definedName>
    <definedName name="TAGOSTO" localSheetId="25">#REF!</definedName>
    <definedName name="TAGOSTO" localSheetId="26">#REF!</definedName>
    <definedName name="TAGOSTO" localSheetId="27">#REF!</definedName>
    <definedName name="TAGOSTO" localSheetId="14">#REF!</definedName>
    <definedName name="TAGOSTO" localSheetId="18">#REF!</definedName>
    <definedName name="TAGOSTO" localSheetId="19">#REF!</definedName>
    <definedName name="TAGOSTO">#REF!</definedName>
    <definedName name="TASAS_DE_CAMBIO" localSheetId="1">#REF!</definedName>
    <definedName name="TASAS_DE_CAMBIO" localSheetId="10">#REF!</definedName>
    <definedName name="TASAS_DE_CAMBIO" localSheetId="2">#REF!</definedName>
    <definedName name="TASAS_DE_CAMBIO" localSheetId="3">#REF!</definedName>
    <definedName name="TASAS_DE_CAMBIO" localSheetId="4">#REF!</definedName>
    <definedName name="TASAS_DE_CAMBIO" localSheetId="5">#REF!</definedName>
    <definedName name="TASAS_DE_CAMBIO" localSheetId="6">#REF!</definedName>
    <definedName name="TASAS_DE_CAMBIO" localSheetId="7">#REF!</definedName>
    <definedName name="TASAS_DE_CAMBIO" localSheetId="8">#REF!</definedName>
    <definedName name="TASAS_DE_CAMBIO" localSheetId="9">'Cuadro 1.9'!#REF!</definedName>
    <definedName name="TASAS_DE_CAMBIO" localSheetId="36">#REF!</definedName>
    <definedName name="TASAS_DE_CAMBIO" localSheetId="37">#REF!</definedName>
    <definedName name="TASAS_DE_CAMBIO" localSheetId="11">'Gráfico 1.1'!#REF!</definedName>
    <definedName name="TASAS_DE_CAMBIO" localSheetId="20">'Gráfico 1.10'!#REF!</definedName>
    <definedName name="TASAS_DE_CAMBIO" localSheetId="21">#REF!</definedName>
    <definedName name="TASAS_DE_CAMBIO" localSheetId="22">#REF!</definedName>
    <definedName name="TASAS_DE_CAMBIO" localSheetId="23">#REF!</definedName>
    <definedName name="TASAS_DE_CAMBIO" localSheetId="24">#REF!</definedName>
    <definedName name="TASAS_DE_CAMBIO" localSheetId="25">#REF!</definedName>
    <definedName name="TASAS_DE_CAMBIO" localSheetId="26">#REF!</definedName>
    <definedName name="TASAS_DE_CAMBIO" localSheetId="27">#REF!</definedName>
    <definedName name="TASAS_DE_CAMBIO" localSheetId="28">#REF!</definedName>
    <definedName name="TASAS_DE_CAMBIO" localSheetId="12">#REF!</definedName>
    <definedName name="TASAS_DE_CAMBIO" localSheetId="13">#REF!</definedName>
    <definedName name="TASAS_DE_CAMBIO" localSheetId="14">#REF!</definedName>
    <definedName name="TASAS_DE_CAMBIO" localSheetId="18">#REF!</definedName>
    <definedName name="TASAS_DE_CAMBIO" localSheetId="19">#REF!</definedName>
    <definedName name="TASAS_DE_CAMBIO">#REF!</definedName>
    <definedName name="TCI" localSheetId="1">#REF!</definedName>
    <definedName name="TCI" localSheetId="10">#REF!</definedName>
    <definedName name="TCI" localSheetId="2">#REF!</definedName>
    <definedName name="TCI" localSheetId="3">#REF!</definedName>
    <definedName name="TCI" localSheetId="4">#REF!</definedName>
    <definedName name="TCI" localSheetId="5">#REF!</definedName>
    <definedName name="TCI" localSheetId="8">#REF!</definedName>
    <definedName name="TCI" localSheetId="9">#REF!</definedName>
    <definedName name="TCI" localSheetId="37">#REF!</definedName>
    <definedName name="TCI" localSheetId="11">#REF!</definedName>
    <definedName name="TCI" localSheetId="23">#REF!</definedName>
    <definedName name="TCI" localSheetId="24">#REF!</definedName>
    <definedName name="TCI" localSheetId="25">#REF!</definedName>
    <definedName name="TCI" localSheetId="26">#REF!</definedName>
    <definedName name="TCI" localSheetId="27">#REF!</definedName>
    <definedName name="TCI" localSheetId="14">#REF!</definedName>
    <definedName name="TCI" localSheetId="18">#REF!</definedName>
    <definedName name="TCI" localSheetId="19">#REF!</definedName>
    <definedName name="TCI">#REF!</definedName>
    <definedName name="TCII" localSheetId="1">#REF!</definedName>
    <definedName name="TCII" localSheetId="3">#REF!</definedName>
    <definedName name="TCII" localSheetId="4">#REF!</definedName>
    <definedName name="TCII" localSheetId="5">#REF!</definedName>
    <definedName name="TCII" localSheetId="37">#REF!</definedName>
    <definedName name="TCII" localSheetId="11">#REF!</definedName>
    <definedName name="TCII" localSheetId="23">#REF!</definedName>
    <definedName name="TCII" localSheetId="24">#REF!</definedName>
    <definedName name="TCII" localSheetId="25">#REF!</definedName>
    <definedName name="TCII" localSheetId="26">#REF!</definedName>
    <definedName name="TCII" localSheetId="27">#REF!</definedName>
    <definedName name="TCII" localSheetId="14">#REF!</definedName>
    <definedName name="TCII" localSheetId="18">#REF!</definedName>
    <definedName name="TCII" localSheetId="19">#REF!</definedName>
    <definedName name="TCII">#REF!</definedName>
    <definedName name="TCIII">#REF!</definedName>
    <definedName name="TCIV">#REF!</definedName>
    <definedName name="TDIC">#REF!</definedName>
    <definedName name="TENERO">#REF!</definedName>
    <definedName name="TFEBRERO">#REF!</definedName>
    <definedName name="TJULIO">#REF!</definedName>
    <definedName name="TJUNIO">#REF!</definedName>
    <definedName name="TMARZO">#REF!</definedName>
    <definedName name="TMAYO">#REF!</definedName>
    <definedName name="TNOV">#REF!</definedName>
    <definedName name="TOCTUBRE">#REF!</definedName>
    <definedName name="TOTAL" localSheetId="9">'Cuadro 1.9'!#REF!</definedName>
    <definedName name="TOTAL">#REF!</definedName>
    <definedName name="tothorext" localSheetId="10">#REF!</definedName>
    <definedName name="tothorext" localSheetId="4">#REF!</definedName>
    <definedName name="tothorext" localSheetId="5">#REF!</definedName>
    <definedName name="tothorext" localSheetId="6">#REF!</definedName>
    <definedName name="tothorext" localSheetId="7">#REF!</definedName>
    <definedName name="tothorext" localSheetId="8">#REF!</definedName>
    <definedName name="tothorext" localSheetId="9">'Cuadro 1.9'!#REF!</definedName>
    <definedName name="tothorext" localSheetId="36">#REF!</definedName>
    <definedName name="tothorext" localSheetId="37">#REF!</definedName>
    <definedName name="tothorext" localSheetId="20">'Gráfico 1.10'!#REF!</definedName>
    <definedName name="tothorext" localSheetId="21">#REF!</definedName>
    <definedName name="tothorext" localSheetId="22">#REF!</definedName>
    <definedName name="tothorext" localSheetId="23">#REF!</definedName>
    <definedName name="tothorext" localSheetId="24">#REF!</definedName>
    <definedName name="tothorext" localSheetId="25">#REF!</definedName>
    <definedName name="tothorext" localSheetId="26">#REF!</definedName>
    <definedName name="tothorext" localSheetId="27">#REF!</definedName>
    <definedName name="tothorext" localSheetId="28">#REF!</definedName>
    <definedName name="tothorext" localSheetId="12">#REF!</definedName>
    <definedName name="tothorext" localSheetId="33">#REF!</definedName>
    <definedName name="tothorext" localSheetId="34">#REF!</definedName>
    <definedName name="tothorext" localSheetId="35">#REF!</definedName>
    <definedName name="tothorext" localSheetId="13">#REF!</definedName>
    <definedName name="tothorext" localSheetId="14">#REF!</definedName>
    <definedName name="tothorext" localSheetId="18">#REF!</definedName>
    <definedName name="tothorext">#REF!</definedName>
    <definedName name="totindemvac" localSheetId="10">#REF!</definedName>
    <definedName name="totindemvac" localSheetId="4">#REF!</definedName>
    <definedName name="totindemvac" localSheetId="5">#REF!</definedName>
    <definedName name="totindemvac" localSheetId="6">#REF!</definedName>
    <definedName name="totindemvac" localSheetId="7">#REF!</definedName>
    <definedName name="totindemvac" localSheetId="9">'Cuadro 1.9'!#REF!</definedName>
    <definedName name="totindemvac" localSheetId="36">#REF!</definedName>
    <definedName name="totindemvac" localSheetId="37">#REF!</definedName>
    <definedName name="totindemvac" localSheetId="20">'Gráfico 1.10'!#REF!</definedName>
    <definedName name="totindemvac" localSheetId="21">#REF!</definedName>
    <definedName name="totindemvac" localSheetId="22">#REF!</definedName>
    <definedName name="totindemvac" localSheetId="23">#REF!</definedName>
    <definedName name="totindemvac" localSheetId="24">#REF!</definedName>
    <definedName name="totindemvac" localSheetId="25">#REF!</definedName>
    <definedName name="totindemvac" localSheetId="26">#REF!</definedName>
    <definedName name="totindemvac" localSheetId="27">#REF!</definedName>
    <definedName name="totindemvac" localSheetId="28">#REF!</definedName>
    <definedName name="totindemvac" localSheetId="12">#REF!</definedName>
    <definedName name="totindemvac" localSheetId="33">#REF!</definedName>
    <definedName name="totindemvac" localSheetId="34">#REF!</definedName>
    <definedName name="totindemvac" localSheetId="35">#REF!</definedName>
    <definedName name="totindemvac" localSheetId="13">#REF!</definedName>
    <definedName name="totindemvac" localSheetId="14">#REF!</definedName>
    <definedName name="totindemvac" localSheetId="18">#REF!</definedName>
    <definedName name="totindemvac">#REF!</definedName>
    <definedName name="TRIM1" localSheetId="10">#REF!</definedName>
    <definedName name="TRIM1" localSheetId="4">#REF!</definedName>
    <definedName name="TRIM1" localSheetId="5">#REF!</definedName>
    <definedName name="TRIM1" localSheetId="6">#REF!</definedName>
    <definedName name="TRIM1" localSheetId="7">#REF!</definedName>
    <definedName name="TRIM1" localSheetId="36">#REF!</definedName>
    <definedName name="TRIM1" localSheetId="37">#REF!</definedName>
    <definedName name="TRIM1" localSheetId="20">#REF!</definedName>
    <definedName name="TRIM1" localSheetId="21">#REF!</definedName>
    <definedName name="TRIM1" localSheetId="22">#REF!</definedName>
    <definedName name="TRIM1" localSheetId="23">#REF!</definedName>
    <definedName name="TRIM1" localSheetId="24">#REF!</definedName>
    <definedName name="TRIM1" localSheetId="25">#REF!</definedName>
    <definedName name="TRIM1" localSheetId="26">#REF!</definedName>
    <definedName name="TRIM1" localSheetId="27">#REF!</definedName>
    <definedName name="TRIM1" localSheetId="28">#REF!</definedName>
    <definedName name="TRIM1" localSheetId="12">#REF!</definedName>
    <definedName name="TRIM1" localSheetId="33">#REF!</definedName>
    <definedName name="TRIM1" localSheetId="34">#REF!</definedName>
    <definedName name="TRIM1" localSheetId="35">#REF!</definedName>
    <definedName name="TRIM1" localSheetId="13">#REF!</definedName>
    <definedName name="TRIM1" localSheetId="14">#REF!</definedName>
    <definedName name="TRIM1" localSheetId="18">#REF!</definedName>
    <definedName name="TRIM1">#REF!</definedName>
    <definedName name="TRIM2" localSheetId="10">#REF!</definedName>
    <definedName name="TRIM2" localSheetId="4">#REF!</definedName>
    <definedName name="TRIM2" localSheetId="5">#REF!</definedName>
    <definedName name="TRIM2" localSheetId="6">#REF!</definedName>
    <definedName name="TRIM2" localSheetId="7">#REF!</definedName>
    <definedName name="TRIM2" localSheetId="36">#REF!</definedName>
    <definedName name="TRIM2" localSheetId="37">#REF!</definedName>
    <definedName name="TRIM2" localSheetId="20">#REF!</definedName>
    <definedName name="TRIM2" localSheetId="21">#REF!</definedName>
    <definedName name="TRIM2" localSheetId="22">#REF!</definedName>
    <definedName name="TRIM2" localSheetId="23">#REF!</definedName>
    <definedName name="TRIM2" localSheetId="24">#REF!</definedName>
    <definedName name="TRIM2" localSheetId="25">#REF!</definedName>
    <definedName name="TRIM2" localSheetId="26">#REF!</definedName>
    <definedName name="TRIM2" localSheetId="27">#REF!</definedName>
    <definedName name="TRIM2" localSheetId="28">#REF!</definedName>
    <definedName name="TRIM2" localSheetId="12">#REF!</definedName>
    <definedName name="TRIM2" localSheetId="33">#REF!</definedName>
    <definedName name="TRIM2" localSheetId="34">#REF!</definedName>
    <definedName name="TRIM2" localSheetId="35">#REF!</definedName>
    <definedName name="TRIM2" localSheetId="13">#REF!</definedName>
    <definedName name="TRIM2" localSheetId="14">#REF!</definedName>
    <definedName name="TRIM2" localSheetId="18">#REF!</definedName>
    <definedName name="TRIM2">#REF!</definedName>
    <definedName name="TRIM3">#REF!</definedName>
    <definedName name="TRIM4">#REF!</definedName>
    <definedName name="TSEP">#REF!</definedName>
    <definedName name="TT" localSheetId="114" hidden="1">{"PAGOS DOLARES",#N/A,FALSE,"informes"}</definedName>
    <definedName name="TT" localSheetId="115" hidden="1">{"PAGOS DOLARES",#N/A,FALSE,"informes"}</definedName>
    <definedName name="TT" localSheetId="116" hidden="1">{"PAGOS DOLARES",#N/A,FALSE,"informes"}</definedName>
    <definedName name="TT" hidden="1">{"PAGOS DOLARES",#N/A,FALSE,"informes"}</definedName>
    <definedName name="ttt" localSheetId="114" hidden="1">{"INGRESOS DOLARES",#N/A,FALSE,"informes"}</definedName>
    <definedName name="ttt" localSheetId="115" hidden="1">{"INGRESOS DOLARES",#N/A,FALSE,"informes"}</definedName>
    <definedName name="ttt" localSheetId="116" hidden="1">{"INGRESOS DOLARES",#N/A,FALSE,"informes"}</definedName>
    <definedName name="ttt" hidden="1">{"INGRESOS DOLARES",#N/A,FALSE,"informes"}</definedName>
    <definedName name="tyhjuopiwhsonjjy" localSheetId="114" hidden="1">{#N/A,#N/A,FALSE,"informes"}</definedName>
    <definedName name="tyhjuopiwhsonjjy" localSheetId="115" hidden="1">{#N/A,#N/A,FALSE,"informes"}</definedName>
    <definedName name="tyhjuopiwhsonjjy" localSheetId="116" hidden="1">{#N/A,#N/A,FALSE,"informes"}</definedName>
    <definedName name="tyhjuopiwhsonjjy" hidden="1">{#N/A,#N/A,FALSE,"informes"}</definedName>
    <definedName name="UA" localSheetId="10">#REF!</definedName>
    <definedName name="UA" localSheetId="4">#REF!</definedName>
    <definedName name="UA" localSheetId="5">#REF!</definedName>
    <definedName name="UA" localSheetId="6">#REF!</definedName>
    <definedName name="UA" localSheetId="7">#REF!</definedName>
    <definedName name="UA" localSheetId="8">#REF!</definedName>
    <definedName name="UA" localSheetId="9">'Cuadro 1.9'!#REF!</definedName>
    <definedName name="UA" localSheetId="36">#REF!</definedName>
    <definedName name="UA" localSheetId="37">#REF!</definedName>
    <definedName name="UA" localSheetId="20">'Gráfico 1.10'!#REF!</definedName>
    <definedName name="UA" localSheetId="21">#REF!</definedName>
    <definedName name="UA" localSheetId="22">#REF!</definedName>
    <definedName name="UA" localSheetId="23">#REF!</definedName>
    <definedName name="UA" localSheetId="24">#REF!</definedName>
    <definedName name="UA" localSheetId="25">#REF!</definedName>
    <definedName name="UA" localSheetId="26">#REF!</definedName>
    <definedName name="UA" localSheetId="27">#REF!</definedName>
    <definedName name="UA" localSheetId="28">#REF!</definedName>
    <definedName name="UA" localSheetId="12">#REF!</definedName>
    <definedName name="UA" localSheetId="33">#REF!</definedName>
    <definedName name="UA" localSheetId="34">#REF!</definedName>
    <definedName name="UA" localSheetId="35">#REF!</definedName>
    <definedName name="UA" localSheetId="13">#REF!</definedName>
    <definedName name="UA" localSheetId="14">#REF!</definedName>
    <definedName name="UA" localSheetId="18">#REF!</definedName>
    <definedName name="UA">#REF!</definedName>
    <definedName name="UNO" localSheetId="10">#REF!</definedName>
    <definedName name="UNO" localSheetId="4">#REF!</definedName>
    <definedName name="UNO" localSheetId="5">#REF!</definedName>
    <definedName name="UNO" localSheetId="6">#REF!</definedName>
    <definedName name="UNO" localSheetId="7">#REF!</definedName>
    <definedName name="UNO" localSheetId="9">'Cuadro 1.9'!#REF!</definedName>
    <definedName name="UNO" localSheetId="36">#REF!</definedName>
    <definedName name="UNO" localSheetId="37">#REF!</definedName>
    <definedName name="UNO" localSheetId="20">'Gráfico 1.10'!#REF!</definedName>
    <definedName name="UNO" localSheetId="21">#REF!</definedName>
    <definedName name="UNO" localSheetId="22">#REF!</definedName>
    <definedName name="UNO" localSheetId="23">#REF!</definedName>
    <definedName name="UNO" localSheetId="24">#REF!</definedName>
    <definedName name="UNO" localSheetId="25">#REF!</definedName>
    <definedName name="UNO" localSheetId="26">#REF!</definedName>
    <definedName name="UNO" localSheetId="27">#REF!</definedName>
    <definedName name="UNO" localSheetId="28">#REF!</definedName>
    <definedName name="UNO" localSheetId="12">#REF!</definedName>
    <definedName name="UNO" localSheetId="33">#REF!</definedName>
    <definedName name="UNO" localSheetId="34">#REF!</definedName>
    <definedName name="UNO" localSheetId="35">#REF!</definedName>
    <definedName name="UNO" localSheetId="13">#REF!</definedName>
    <definedName name="UNO" localSheetId="14">#REF!</definedName>
    <definedName name="UNO" localSheetId="18">#REF!</definedName>
    <definedName name="UNO">#REF!</definedName>
    <definedName name="urbcobvivtot" localSheetId="9">'Cuadro 1.9'!#REF!</definedName>
    <definedName name="urbcobvivtot">#REF!</definedName>
    <definedName name="urbcobvivtotcam" localSheetId="9">'Cuadro 1.9'!#REF!</definedName>
    <definedName name="urbcobvivtotcam">#REF!</definedName>
    <definedName name="urbcobvivtotsis" localSheetId="9">'Cuadro 1.9'!#REF!</definedName>
    <definedName name="urbcobvivtotsis">#REF!</definedName>
    <definedName name="USD" localSheetId="10">#REF!</definedName>
    <definedName name="USD" localSheetId="4">#REF!</definedName>
    <definedName name="USD" localSheetId="5">#REF!</definedName>
    <definedName name="USD" localSheetId="6">#REF!</definedName>
    <definedName name="USD" localSheetId="7">#REF!</definedName>
    <definedName name="USD" localSheetId="9">'Cuadro 1.9'!#REF!</definedName>
    <definedName name="USD" localSheetId="36">#REF!</definedName>
    <definedName name="USD" localSheetId="37">#REF!</definedName>
    <definedName name="USD" localSheetId="20">'Gráfico 1.10'!#REF!</definedName>
    <definedName name="USD" localSheetId="21">#REF!</definedName>
    <definedName name="USD" localSheetId="22">#REF!</definedName>
    <definedName name="USD" localSheetId="23">#REF!</definedName>
    <definedName name="USD" localSheetId="24">#REF!</definedName>
    <definedName name="USD" localSheetId="25">#REF!</definedName>
    <definedName name="USD" localSheetId="26">#REF!</definedName>
    <definedName name="USD" localSheetId="27">#REF!</definedName>
    <definedName name="USD" localSheetId="28">#REF!</definedName>
    <definedName name="USD" localSheetId="12">#REF!</definedName>
    <definedName name="USD" localSheetId="33">#REF!</definedName>
    <definedName name="USD" localSheetId="34">#REF!</definedName>
    <definedName name="USD" localSheetId="35">#REF!</definedName>
    <definedName name="USD" localSheetId="13">#REF!</definedName>
    <definedName name="USD" localSheetId="14">#REF!</definedName>
    <definedName name="USD" localSheetId="18">#REF!</definedName>
    <definedName name="USD">#REF!</definedName>
    <definedName name="usrg" localSheetId="114" hidden="1">{#N/A,#N/A,FALSE,"informes"}</definedName>
    <definedName name="usrg" localSheetId="115" hidden="1">{#N/A,#N/A,FALSE,"informes"}</definedName>
    <definedName name="usrg" localSheetId="116" hidden="1">{#N/A,#N/A,FALSE,"informes"}</definedName>
    <definedName name="usrg" hidden="1">{#N/A,#N/A,FALSE,"informes"}</definedName>
    <definedName name="uu" localSheetId="114" hidden="1">{"PAGOS DOLARES",#N/A,FALSE,"informes"}</definedName>
    <definedName name="uu" localSheetId="115" hidden="1">{"PAGOS DOLARES",#N/A,FALSE,"informes"}</definedName>
    <definedName name="uu" localSheetId="116" hidden="1">{"PAGOS DOLARES",#N/A,FALSE,"informes"}</definedName>
    <definedName name="uu" hidden="1">{"PAGOS DOLARES",#N/A,FALSE,"informes"}</definedName>
    <definedName name="uyuy" localSheetId="114" hidden="1">{"PAGOS DOLARES",#N/A,FALSE,"informes"}</definedName>
    <definedName name="uyuy" localSheetId="115" hidden="1">{"PAGOS DOLARES",#N/A,FALSE,"informes"}</definedName>
    <definedName name="uyuy" localSheetId="116" hidden="1">{"PAGOS DOLARES",#N/A,FALSE,"informes"}</definedName>
    <definedName name="uyuy" hidden="1">{"PAGOS DOLARES",#N/A,FALSE,"informes"}</definedName>
    <definedName name="VARIACIONES" localSheetId="4">#REF!</definedName>
    <definedName name="VARIACIONES" localSheetId="5">#REF!</definedName>
    <definedName name="VARIACIONES" localSheetId="6">#REF!</definedName>
    <definedName name="VARIACIONES" localSheetId="7">#REF!</definedName>
    <definedName name="VARIACIONES" localSheetId="9">'Cuadro 1.9'!#REF!</definedName>
    <definedName name="VARIACIONES" localSheetId="36">#REF!</definedName>
    <definedName name="VARIACIONES" localSheetId="20">'Gráfico 1.10'!#REF!</definedName>
    <definedName name="VARIACIONES" localSheetId="21">#REF!</definedName>
    <definedName name="VARIACIONES" localSheetId="22">#REF!</definedName>
    <definedName name="VARIACIONES" localSheetId="28">#REF!</definedName>
    <definedName name="VARIACIONES" localSheetId="12">#REF!</definedName>
    <definedName name="VARIACIONES" localSheetId="13">#REF!</definedName>
    <definedName name="VARIACIONES">#REF!</definedName>
    <definedName name="VEB" localSheetId="4">#REF!</definedName>
    <definedName name="VEB" localSheetId="5">#REF!</definedName>
    <definedName name="VEB" localSheetId="6">#REF!</definedName>
    <definedName name="VEB" localSheetId="7">#REF!</definedName>
    <definedName name="VEB" localSheetId="9">'Cuadro 1.9'!#REF!</definedName>
    <definedName name="VEB" localSheetId="36">#REF!</definedName>
    <definedName name="VEB" localSheetId="20">'Gráfico 1.10'!#REF!</definedName>
    <definedName name="VEB" localSheetId="21">#REF!</definedName>
    <definedName name="VEB" localSheetId="22">#REF!</definedName>
    <definedName name="VEB" localSheetId="28">#REF!</definedName>
    <definedName name="VEB" localSheetId="12">#REF!</definedName>
    <definedName name="VEB" localSheetId="13">#REF!</definedName>
    <definedName name="VEB">#REF!</definedName>
    <definedName name="vivocunmsis" localSheetId="9">'Cuadro 1.9'!#REF!</definedName>
    <definedName name="vivocunmsis">#REF!</definedName>
    <definedName name="vivocurursis" localSheetId="9">'Cuadro 1.9'!#REF!</definedName>
    <definedName name="vivocurursis">#REF!</definedName>
    <definedName name="vivocuurbsis" localSheetId="9">'Cuadro 1.9'!#REF!</definedName>
    <definedName name="vivocuurbsis">#REF!</definedName>
    <definedName name="vivtotnmsis" localSheetId="9">'Cuadro 1.9'!#REF!</definedName>
    <definedName name="vivtotnmsis">#REF!</definedName>
    <definedName name="vivtotrursis" localSheetId="9">'Cuadro 1.9'!#REF!</definedName>
    <definedName name="vivtotrursis">#REF!</definedName>
    <definedName name="vknmryspo" localSheetId="114" hidden="1">{#N/A,#N/A,FALSE,"informes"}</definedName>
    <definedName name="vknmryspo" localSheetId="115" hidden="1">{#N/A,#N/A,FALSE,"informes"}</definedName>
    <definedName name="vknmryspo" localSheetId="116" hidden="1">{#N/A,#N/A,FALSE,"informes"}</definedName>
    <definedName name="vknmryspo" hidden="1">{#N/A,#N/A,FALSE,"informes"}</definedName>
    <definedName name="VKNRSKNLRSJYÑKLNHJ" localSheetId="114" hidden="1">{"PAGOS DOLARES",#N/A,FALSE,"informes"}</definedName>
    <definedName name="VKNRSKNLRSJYÑKLNHJ" localSheetId="115" hidden="1">{"PAGOS DOLARES",#N/A,FALSE,"informes"}</definedName>
    <definedName name="VKNRSKNLRSJYÑKLNHJ" localSheetId="116" hidden="1">{"PAGOS DOLARES",#N/A,FALSE,"informes"}</definedName>
    <definedName name="VKNRSKNLRSJYÑKLNHJ" hidden="1">{"PAGOS DOLARES",#N/A,FALSE,"informes"}</definedName>
    <definedName name="wrn.ACUDEC." localSheetId="1" hidden="1">{#N/A,#N/A,FALSE,"ACUM-REAL"}</definedName>
    <definedName name="wrn.ACUDEC." localSheetId="10" hidden="1">{#N/A,#N/A,FALSE,"ACUM-REAL"}</definedName>
    <definedName name="wrn.ACUDEC." localSheetId="2" hidden="1">{#N/A,#N/A,FALSE,"ACUM-REAL"}</definedName>
    <definedName name="wrn.ACUDEC." localSheetId="3" hidden="1">{#N/A,#N/A,FALSE,"ACUM-REAL"}</definedName>
    <definedName name="wrn.ACUDEC." localSheetId="4" hidden="1">{#N/A,#N/A,FALSE,"ACUM-REAL"}</definedName>
    <definedName name="wrn.ACUDEC." localSheetId="5" hidden="1">{#N/A,#N/A,FALSE,"ACUM-REAL"}</definedName>
    <definedName name="wrn.ACUDEC." localSheetId="6" hidden="1">{#N/A,#N/A,FALSE,"ACUM-REAL"}</definedName>
    <definedName name="wrn.ACUDEC." localSheetId="7" hidden="1">{#N/A,#N/A,FALSE,"ACUM-REAL"}</definedName>
    <definedName name="wrn.ACUDEC." localSheetId="8" hidden="1">{#N/A,#N/A,FALSE,"ACUM-REAL"}</definedName>
    <definedName name="wrn.ACUDEC." localSheetId="9" hidden="1">{#N/A,#N/A,FALSE,"ACUM-REAL"}</definedName>
    <definedName name="wrn.ACUDEC." localSheetId="36" hidden="1">{#N/A,#N/A,FALSE,"ACUM-REAL"}</definedName>
    <definedName name="wrn.ACUDEC." localSheetId="37" hidden="1">{#N/A,#N/A,FALSE,"ACUM-REAL"}</definedName>
    <definedName name="wrn.ACUDEC." localSheetId="11" hidden="1">{#N/A,#N/A,FALSE,"ACUM-REAL"}</definedName>
    <definedName name="wrn.ACUDEC." localSheetId="20" hidden="1">{#N/A,#N/A,FALSE,"ACUM-REAL"}</definedName>
    <definedName name="wrn.ACUDEC." localSheetId="21" hidden="1">{#N/A,#N/A,FALSE,"ACUM-REAL"}</definedName>
    <definedName name="wrn.ACUDEC." localSheetId="22" hidden="1">{#N/A,#N/A,FALSE,"ACUM-REAL"}</definedName>
    <definedName name="wrn.ACUDEC." localSheetId="23" hidden="1">{#N/A,#N/A,FALSE,"ACUM-REAL"}</definedName>
    <definedName name="wrn.ACUDEC." localSheetId="24" hidden="1">{#N/A,#N/A,FALSE,"ACUM-REAL"}</definedName>
    <definedName name="wrn.ACUDEC." localSheetId="25" hidden="1">{#N/A,#N/A,FALSE,"ACUM-REAL"}</definedName>
    <definedName name="wrn.ACUDEC." localSheetId="26" hidden="1">{#N/A,#N/A,FALSE,"ACUM-REAL"}</definedName>
    <definedName name="wrn.ACUDEC." localSheetId="27" hidden="1">{#N/A,#N/A,FALSE,"ACUM-REAL"}</definedName>
    <definedName name="wrn.ACUDEC." localSheetId="28" hidden="1">{#N/A,#N/A,FALSE,"ACUM-REAL"}</definedName>
    <definedName name="wrn.ACUDEC." localSheetId="29" hidden="1">{#N/A,#N/A,FALSE,"ACUM-REAL"}</definedName>
    <definedName name="wrn.ACUDEC." localSheetId="12" hidden="1">{#N/A,#N/A,FALSE,"ACUM-REAL"}</definedName>
    <definedName name="wrn.ACUDEC." localSheetId="31" hidden="1">{#N/A,#N/A,FALSE,"ACUM-REAL"}</definedName>
    <definedName name="wrn.ACUDEC." localSheetId="33" hidden="1">{#N/A,#N/A,FALSE,"ACUM-REAL"}</definedName>
    <definedName name="wrn.ACUDEC." localSheetId="34" hidden="1">{#N/A,#N/A,FALSE,"ACUM-REAL"}</definedName>
    <definedName name="wrn.ACUDEC." localSheetId="35" hidden="1">{#N/A,#N/A,FALSE,"ACUM-REAL"}</definedName>
    <definedName name="wrn.ACUDEC." localSheetId="13" hidden="1">{#N/A,#N/A,FALSE,"ACUM-REAL"}</definedName>
    <definedName name="wrn.ACUDEC." localSheetId="14" hidden="1">{#N/A,#N/A,FALSE,"ACUM-REAL"}</definedName>
    <definedName name="wrn.ACUDEC." localSheetId="15" hidden="1">{#N/A,#N/A,FALSE,"ACUM-REAL"}</definedName>
    <definedName name="wrn.ACUDEC." localSheetId="16" hidden="1">{#N/A,#N/A,FALSE,"ACUM-REAL"}</definedName>
    <definedName name="wrn.ACUDEC." localSheetId="17" hidden="1">{#N/A,#N/A,FALSE,"ACUM-REAL"}</definedName>
    <definedName name="wrn.ACUDEC." localSheetId="18" hidden="1">{#N/A,#N/A,FALSE,"ACUM-REAL"}</definedName>
    <definedName name="wrn.ACUDEC." localSheetId="19" hidden="1">{#N/A,#N/A,FALSE,"ACUM-REAL"}</definedName>
    <definedName name="wrn.ACUDEC." hidden="1">{#N/A,#N/A,FALSE,"ACUM-REAL"}</definedName>
    <definedName name="wrn.eaab." localSheetId="1" hidden="1">{"eaab",#N/A,FALSE,"EAAB"}</definedName>
    <definedName name="wrn.eaab." localSheetId="10" hidden="1">{"eaab",#N/A,FALSE,"EAAB"}</definedName>
    <definedName name="wrn.eaab." localSheetId="2" hidden="1">{"eaab",#N/A,FALSE,"EAAB"}</definedName>
    <definedName name="wrn.eaab." localSheetId="3" hidden="1">{"eaab",#N/A,FALSE,"EAAB"}</definedName>
    <definedName name="wrn.eaab." localSheetId="4" hidden="1">{"eaab",#N/A,FALSE,"EAAB"}</definedName>
    <definedName name="wrn.eaab." localSheetId="5" hidden="1">{"eaab",#N/A,FALSE,"EAAB"}</definedName>
    <definedName name="wrn.eaab." localSheetId="6" hidden="1">{"eaab",#N/A,FALSE,"EAAB"}</definedName>
    <definedName name="wrn.eaab." localSheetId="7" hidden="1">{"eaab",#N/A,FALSE,"EAAB"}</definedName>
    <definedName name="wrn.eaab." localSheetId="8" hidden="1">{"eaab",#N/A,FALSE,"EAAB"}</definedName>
    <definedName name="wrn.eaab." localSheetId="9" hidden="1">{"eaab",#N/A,FALSE,"EAAB"}</definedName>
    <definedName name="wrn.eaab." localSheetId="36" hidden="1">{"eaab",#N/A,FALSE,"EAAB"}</definedName>
    <definedName name="wrn.eaab." localSheetId="37" hidden="1">{"eaab",#N/A,FALSE,"EAAB"}</definedName>
    <definedName name="wrn.eaab." localSheetId="11" hidden="1">{"eaab",#N/A,FALSE,"EAAB"}</definedName>
    <definedName name="wrn.eaab." localSheetId="20" hidden="1">{"eaab",#N/A,FALSE,"EAAB"}</definedName>
    <definedName name="wrn.eaab." localSheetId="21" hidden="1">{"eaab",#N/A,FALSE,"EAAB"}</definedName>
    <definedName name="wrn.eaab." localSheetId="22" hidden="1">{"eaab",#N/A,FALSE,"EAAB"}</definedName>
    <definedName name="wrn.eaab." localSheetId="23" hidden="1">{"eaab",#N/A,FALSE,"EAAB"}</definedName>
    <definedName name="wrn.eaab." localSheetId="24" hidden="1">{"eaab",#N/A,FALSE,"EAAB"}</definedName>
    <definedName name="wrn.eaab." localSheetId="25" hidden="1">{"eaab",#N/A,FALSE,"EAAB"}</definedName>
    <definedName name="wrn.eaab." localSheetId="26" hidden="1">{"eaab",#N/A,FALSE,"EAAB"}</definedName>
    <definedName name="wrn.eaab." localSheetId="27" hidden="1">{"eaab",#N/A,FALSE,"EAAB"}</definedName>
    <definedName name="wrn.eaab." localSheetId="28" hidden="1">{"eaab",#N/A,FALSE,"EAAB"}</definedName>
    <definedName name="wrn.eaab." localSheetId="29" hidden="1">{"eaab",#N/A,FALSE,"EAAB"}</definedName>
    <definedName name="wrn.eaab." localSheetId="12" hidden="1">{"eaab",#N/A,FALSE,"EAAB"}</definedName>
    <definedName name="wrn.eaab." localSheetId="31" hidden="1">{"eaab",#N/A,FALSE,"EAAB"}</definedName>
    <definedName name="wrn.eaab." localSheetId="33" hidden="1">{"eaab",#N/A,FALSE,"EAAB"}</definedName>
    <definedName name="wrn.eaab." localSheetId="34" hidden="1">{"eaab",#N/A,FALSE,"EAAB"}</definedName>
    <definedName name="wrn.eaab." localSheetId="35" hidden="1">{"eaab",#N/A,FALSE,"EAAB"}</definedName>
    <definedName name="wrn.eaab." localSheetId="13" hidden="1">{"eaab",#N/A,FALSE,"EAAB"}</definedName>
    <definedName name="wrn.eaab." localSheetId="14" hidden="1">{"eaab",#N/A,FALSE,"EAAB"}</definedName>
    <definedName name="wrn.eaab." localSheetId="15" hidden="1">{"eaab",#N/A,FALSE,"EAAB"}</definedName>
    <definedName name="wrn.eaab." localSheetId="16" hidden="1">{"eaab",#N/A,FALSE,"EAAB"}</definedName>
    <definedName name="wrn.eaab." localSheetId="17" hidden="1">{"eaab",#N/A,FALSE,"EAAB"}</definedName>
    <definedName name="wrn.eaab." localSheetId="18" hidden="1">{"eaab",#N/A,FALSE,"EAAB"}</definedName>
    <definedName name="wrn.eaab." localSheetId="19" hidden="1">{"eaab",#N/A,FALSE,"EAAB"}</definedName>
    <definedName name="wrn.eaab." hidden="1">{"eaab",#N/A,FALSE,"EAAB"}</definedName>
    <definedName name="wrn.emca." localSheetId="1" hidden="1">{"emca",#N/A,FALSE,"EMCA"}</definedName>
    <definedName name="wrn.emca." localSheetId="10" hidden="1">{"emca",#N/A,FALSE,"EMCA"}</definedName>
    <definedName name="wrn.emca." localSheetId="2" hidden="1">{"emca",#N/A,FALSE,"EMCA"}</definedName>
    <definedName name="wrn.emca." localSheetId="3" hidden="1">{"emca",#N/A,FALSE,"EMCA"}</definedName>
    <definedName name="wrn.emca." localSheetId="4" hidden="1">{"emca",#N/A,FALSE,"EMCA"}</definedName>
    <definedName name="wrn.emca." localSheetId="5" hidden="1">{"emca",#N/A,FALSE,"EMCA"}</definedName>
    <definedName name="wrn.emca." localSheetId="6" hidden="1">{"emca",#N/A,FALSE,"EMCA"}</definedName>
    <definedName name="wrn.emca." localSheetId="7" hidden="1">{"emca",#N/A,FALSE,"EMCA"}</definedName>
    <definedName name="wrn.emca." localSheetId="8" hidden="1">{"emca",#N/A,FALSE,"EMCA"}</definedName>
    <definedName name="wrn.emca." localSheetId="9" hidden="1">{"emca",#N/A,FALSE,"EMCA"}</definedName>
    <definedName name="wrn.emca." localSheetId="36" hidden="1">{"emca",#N/A,FALSE,"EMCA"}</definedName>
    <definedName name="wrn.emca." localSheetId="37" hidden="1">{"emca",#N/A,FALSE,"EMCA"}</definedName>
    <definedName name="wrn.emca." localSheetId="11" hidden="1">{"emca",#N/A,FALSE,"EMCA"}</definedName>
    <definedName name="wrn.emca." localSheetId="20" hidden="1">{"emca",#N/A,FALSE,"EMCA"}</definedName>
    <definedName name="wrn.emca." localSheetId="21" hidden="1">{"emca",#N/A,FALSE,"EMCA"}</definedName>
    <definedName name="wrn.emca." localSheetId="22" hidden="1">{"emca",#N/A,FALSE,"EMCA"}</definedName>
    <definedName name="wrn.emca." localSheetId="23" hidden="1">{"emca",#N/A,FALSE,"EMCA"}</definedName>
    <definedName name="wrn.emca." localSheetId="24" hidden="1">{"emca",#N/A,FALSE,"EMCA"}</definedName>
    <definedName name="wrn.emca." localSheetId="25" hidden="1">{"emca",#N/A,FALSE,"EMCA"}</definedName>
    <definedName name="wrn.emca." localSheetId="26" hidden="1">{"emca",#N/A,FALSE,"EMCA"}</definedName>
    <definedName name="wrn.emca." localSheetId="27" hidden="1">{"emca",#N/A,FALSE,"EMCA"}</definedName>
    <definedName name="wrn.emca." localSheetId="28" hidden="1">{"emca",#N/A,FALSE,"EMCA"}</definedName>
    <definedName name="wrn.emca." localSheetId="29" hidden="1">{"emca",#N/A,FALSE,"EMCA"}</definedName>
    <definedName name="wrn.emca." localSheetId="12" hidden="1">{"emca",#N/A,FALSE,"EMCA"}</definedName>
    <definedName name="wrn.emca." localSheetId="31" hidden="1">{"emca",#N/A,FALSE,"EMCA"}</definedName>
    <definedName name="wrn.emca." localSheetId="33" hidden="1">{"emca",#N/A,FALSE,"EMCA"}</definedName>
    <definedName name="wrn.emca." localSheetId="34" hidden="1">{"emca",#N/A,FALSE,"EMCA"}</definedName>
    <definedName name="wrn.emca." localSheetId="35" hidden="1">{"emca",#N/A,FALSE,"EMCA"}</definedName>
    <definedName name="wrn.emca." localSheetId="13" hidden="1">{"emca",#N/A,FALSE,"EMCA"}</definedName>
    <definedName name="wrn.emca." localSheetId="14" hidden="1">{"emca",#N/A,FALSE,"EMCA"}</definedName>
    <definedName name="wrn.emca." localSheetId="15" hidden="1">{"emca",#N/A,FALSE,"EMCA"}</definedName>
    <definedName name="wrn.emca." localSheetId="16" hidden="1">{"emca",#N/A,FALSE,"EMCA"}</definedName>
    <definedName name="wrn.emca." localSheetId="17" hidden="1">{"emca",#N/A,FALSE,"EMCA"}</definedName>
    <definedName name="wrn.emca." localSheetId="18" hidden="1">{"emca",#N/A,FALSE,"EMCA"}</definedName>
    <definedName name="wrn.emca." localSheetId="19" hidden="1">{"emca",#N/A,FALSE,"EMCA"}</definedName>
    <definedName name="wrn.emca." hidden="1">{"emca",#N/A,FALSE,"EMCA"}</definedName>
    <definedName name="wrn.epma." localSheetId="1" hidden="1">{"epma",#N/A,FALSE,"EPMA"}</definedName>
    <definedName name="wrn.epma." localSheetId="10" hidden="1">{"epma",#N/A,FALSE,"EPMA"}</definedName>
    <definedName name="wrn.epma." localSheetId="2" hidden="1">{"epma",#N/A,FALSE,"EPMA"}</definedName>
    <definedName name="wrn.epma." localSheetId="3" hidden="1">{"epma",#N/A,FALSE,"EPMA"}</definedName>
    <definedName name="wrn.epma." localSheetId="4" hidden="1">{"epma",#N/A,FALSE,"EPMA"}</definedName>
    <definedName name="wrn.epma." localSheetId="5" hidden="1">{"epma",#N/A,FALSE,"EPMA"}</definedName>
    <definedName name="wrn.epma." localSheetId="6" hidden="1">{"epma",#N/A,FALSE,"EPMA"}</definedName>
    <definedName name="wrn.epma." localSheetId="7" hidden="1">{"epma",#N/A,FALSE,"EPMA"}</definedName>
    <definedName name="wrn.epma." localSheetId="8" hidden="1">{"epma",#N/A,FALSE,"EPMA"}</definedName>
    <definedName name="wrn.epma." localSheetId="9" hidden="1">{"epma",#N/A,FALSE,"EPMA"}</definedName>
    <definedName name="wrn.epma." localSheetId="36" hidden="1">{"epma",#N/A,FALSE,"EPMA"}</definedName>
    <definedName name="wrn.epma." localSheetId="37" hidden="1">{"epma",#N/A,FALSE,"EPMA"}</definedName>
    <definedName name="wrn.epma." localSheetId="11" hidden="1">{"epma",#N/A,FALSE,"EPMA"}</definedName>
    <definedName name="wrn.epma." localSheetId="20" hidden="1">{"epma",#N/A,FALSE,"EPMA"}</definedName>
    <definedName name="wrn.epma." localSheetId="21" hidden="1">{"epma",#N/A,FALSE,"EPMA"}</definedName>
    <definedName name="wrn.epma." localSheetId="22" hidden="1">{"epma",#N/A,FALSE,"EPMA"}</definedName>
    <definedName name="wrn.epma." localSheetId="23" hidden="1">{"epma",#N/A,FALSE,"EPMA"}</definedName>
    <definedName name="wrn.epma." localSheetId="24" hidden="1">{"epma",#N/A,FALSE,"EPMA"}</definedName>
    <definedName name="wrn.epma." localSheetId="25" hidden="1">{"epma",#N/A,FALSE,"EPMA"}</definedName>
    <definedName name="wrn.epma." localSheetId="26" hidden="1">{"epma",#N/A,FALSE,"EPMA"}</definedName>
    <definedName name="wrn.epma." localSheetId="27" hidden="1">{"epma",#N/A,FALSE,"EPMA"}</definedName>
    <definedName name="wrn.epma." localSheetId="28" hidden="1">{"epma",#N/A,FALSE,"EPMA"}</definedName>
    <definedName name="wrn.epma." localSheetId="29" hidden="1">{"epma",#N/A,FALSE,"EPMA"}</definedName>
    <definedName name="wrn.epma." localSheetId="12" hidden="1">{"epma",#N/A,FALSE,"EPMA"}</definedName>
    <definedName name="wrn.epma." localSheetId="31" hidden="1">{"epma",#N/A,FALSE,"EPMA"}</definedName>
    <definedName name="wrn.epma." localSheetId="33" hidden="1">{"epma",#N/A,FALSE,"EPMA"}</definedName>
    <definedName name="wrn.epma." localSheetId="34" hidden="1">{"epma",#N/A,FALSE,"EPMA"}</definedName>
    <definedName name="wrn.epma." localSheetId="35" hidden="1">{"epma",#N/A,FALSE,"EPMA"}</definedName>
    <definedName name="wrn.epma." localSheetId="13" hidden="1">{"epma",#N/A,FALSE,"EPMA"}</definedName>
    <definedName name="wrn.epma." localSheetId="14" hidden="1">{"epma",#N/A,FALSE,"EPMA"}</definedName>
    <definedName name="wrn.epma." localSheetId="15" hidden="1">{"epma",#N/A,FALSE,"EPMA"}</definedName>
    <definedName name="wrn.epma." localSheetId="16" hidden="1">{"epma",#N/A,FALSE,"EPMA"}</definedName>
    <definedName name="wrn.epma." localSheetId="17" hidden="1">{"epma",#N/A,FALSE,"EPMA"}</definedName>
    <definedName name="wrn.epma." localSheetId="18" hidden="1">{"epma",#N/A,FALSE,"EPMA"}</definedName>
    <definedName name="wrn.epma." localSheetId="19" hidden="1">{"epma",#N/A,FALSE,"EPMA"}</definedName>
    <definedName name="wrn.epma." hidden="1">{"epma",#N/A,FALSE,"EPMA"}</definedName>
    <definedName name="wrn.INGRESOS._.DOLARES." localSheetId="114" hidden="1">{"INGRESOS DOLARES",#N/A,FALSE,"informes"}</definedName>
    <definedName name="wrn.INGRESOS._.DOLARES." localSheetId="115" hidden="1">{"INGRESOS DOLARES",#N/A,FALSE,"informes"}</definedName>
    <definedName name="wrn.INGRESOS._.DOLARES." localSheetId="116" hidden="1">{"INGRESOS DOLARES",#N/A,FALSE,"informes"}</definedName>
    <definedName name="wrn.INGRESOS._.DOLARES." hidden="1">{"INGRESOS DOLARES",#N/A,FALSE,"informes"}</definedName>
    <definedName name="wrn.INGRESOS._.PESOS." localSheetId="114" hidden="1">{#N/A,#N/A,FALSE,"informes"}</definedName>
    <definedName name="wrn.INGRESOS._.PESOS." localSheetId="115" hidden="1">{#N/A,#N/A,FALSE,"informes"}</definedName>
    <definedName name="wrn.INGRESOS._.PESOS." localSheetId="116" hidden="1">{#N/A,#N/A,FALSE,"informes"}</definedName>
    <definedName name="wrn.INGRESOS._.PESOS." hidden="1">{#N/A,#N/A,FALSE,"informes"}</definedName>
    <definedName name="wrn.PAGOS._.DOLARES." localSheetId="114" hidden="1">{"PAGOS DOLARES",#N/A,FALSE,"informes"}</definedName>
    <definedName name="wrn.PAGOS._.DOLARES." localSheetId="115" hidden="1">{"PAGOS DOLARES",#N/A,FALSE,"informes"}</definedName>
    <definedName name="wrn.PAGOS._.DOLARES." localSheetId="116" hidden="1">{"PAGOS DOLARES",#N/A,FALSE,"informes"}</definedName>
    <definedName name="wrn.PAGOS._.DOLARES." hidden="1">{"PAGOS DOLARES",#N/A,FALSE,"informes"}</definedName>
    <definedName name="wrn.PAGOS._.PESOS." localSheetId="114" hidden="1">{#N/A,#N/A,FALSE,"informes"}</definedName>
    <definedName name="wrn.PAGOS._.PESOS." localSheetId="115" hidden="1">{#N/A,#N/A,FALSE,"informes"}</definedName>
    <definedName name="wrn.PAGOS._.PESOS." localSheetId="116" hidden="1">{#N/A,#N/A,FALSE,"informes"}</definedName>
    <definedName name="wrn.PAGOS._.PESOS." hidden="1">{#N/A,#N/A,FALSE,"informes"}</definedName>
    <definedName name="wrn.SINDEC." localSheetId="1" hidden="1">{#N/A,#N/A,FALSE,"PAC-REAL"}</definedName>
    <definedName name="wrn.SINDEC." localSheetId="10" hidden="1">{#N/A,#N/A,FALSE,"PAC-REAL"}</definedName>
    <definedName name="wrn.SINDEC." localSheetId="2" hidden="1">{#N/A,#N/A,FALSE,"PAC-REAL"}</definedName>
    <definedName name="wrn.SINDEC." localSheetId="3" hidden="1">{#N/A,#N/A,FALSE,"PAC-REAL"}</definedName>
    <definedName name="wrn.SINDEC." localSheetId="4" hidden="1">{#N/A,#N/A,FALSE,"PAC-REAL"}</definedName>
    <definedName name="wrn.SINDEC." localSheetId="5" hidden="1">{#N/A,#N/A,FALSE,"PAC-REAL"}</definedName>
    <definedName name="wrn.SINDEC." localSheetId="6" hidden="1">{#N/A,#N/A,FALSE,"PAC-REAL"}</definedName>
    <definedName name="wrn.SINDEC." localSheetId="7" hidden="1">{#N/A,#N/A,FALSE,"PAC-REAL"}</definedName>
    <definedName name="wrn.SINDEC." localSheetId="8" hidden="1">{#N/A,#N/A,FALSE,"PAC-REAL"}</definedName>
    <definedName name="wrn.SINDEC." localSheetId="9" hidden="1">{#N/A,#N/A,FALSE,"PAC-REAL"}</definedName>
    <definedName name="wrn.SINDEC." localSheetId="36" hidden="1">{#N/A,#N/A,FALSE,"PAC-REAL"}</definedName>
    <definedName name="wrn.SINDEC." localSheetId="37" hidden="1">{#N/A,#N/A,FALSE,"PAC-REAL"}</definedName>
    <definedName name="wrn.SINDEC." localSheetId="11" hidden="1">{#N/A,#N/A,FALSE,"PAC-REAL"}</definedName>
    <definedName name="wrn.SINDEC." localSheetId="20" hidden="1">{#N/A,#N/A,FALSE,"PAC-REAL"}</definedName>
    <definedName name="wrn.SINDEC." localSheetId="21" hidden="1">{#N/A,#N/A,FALSE,"PAC-REAL"}</definedName>
    <definedName name="wrn.SINDEC." localSheetId="22" hidden="1">{#N/A,#N/A,FALSE,"PAC-REAL"}</definedName>
    <definedName name="wrn.SINDEC." localSheetId="23" hidden="1">{#N/A,#N/A,FALSE,"PAC-REAL"}</definedName>
    <definedName name="wrn.SINDEC." localSheetId="24" hidden="1">{#N/A,#N/A,FALSE,"PAC-REAL"}</definedName>
    <definedName name="wrn.SINDEC." localSheetId="25" hidden="1">{#N/A,#N/A,FALSE,"PAC-REAL"}</definedName>
    <definedName name="wrn.SINDEC." localSheetId="26" hidden="1">{#N/A,#N/A,FALSE,"PAC-REAL"}</definedName>
    <definedName name="wrn.SINDEC." localSheetId="27" hidden="1">{#N/A,#N/A,FALSE,"PAC-REAL"}</definedName>
    <definedName name="wrn.SINDEC." localSheetId="28" hidden="1">{#N/A,#N/A,FALSE,"PAC-REAL"}</definedName>
    <definedName name="wrn.SINDEC." localSheetId="29" hidden="1">{#N/A,#N/A,FALSE,"PAC-REAL"}</definedName>
    <definedName name="wrn.SINDEC." localSheetId="12" hidden="1">{#N/A,#N/A,FALSE,"PAC-REAL"}</definedName>
    <definedName name="wrn.SINDEC." localSheetId="31" hidden="1">{#N/A,#N/A,FALSE,"PAC-REAL"}</definedName>
    <definedName name="wrn.SINDEC." localSheetId="33" hidden="1">{#N/A,#N/A,FALSE,"PAC-REAL"}</definedName>
    <definedName name="wrn.SINDEC." localSheetId="34" hidden="1">{#N/A,#N/A,FALSE,"PAC-REAL"}</definedName>
    <definedName name="wrn.SINDEC." localSheetId="35" hidden="1">{#N/A,#N/A,FALSE,"PAC-REAL"}</definedName>
    <definedName name="wrn.SINDEC." localSheetId="13" hidden="1">{#N/A,#N/A,FALSE,"PAC-REAL"}</definedName>
    <definedName name="wrn.SINDEC." localSheetId="14" hidden="1">{#N/A,#N/A,FALSE,"PAC-REAL"}</definedName>
    <definedName name="wrn.SINDEC." localSheetId="15" hidden="1">{#N/A,#N/A,FALSE,"PAC-REAL"}</definedName>
    <definedName name="wrn.SINDEC." localSheetId="16" hidden="1">{#N/A,#N/A,FALSE,"PAC-REAL"}</definedName>
    <definedName name="wrn.SINDEC." localSheetId="17" hidden="1">{#N/A,#N/A,FALSE,"PAC-REAL"}</definedName>
    <definedName name="wrn.SINDEC." localSheetId="18" hidden="1">{#N/A,#N/A,FALSE,"PAC-REAL"}</definedName>
    <definedName name="wrn.SINDEC." localSheetId="19" hidden="1">{#N/A,#N/A,FALSE,"PAC-REAL"}</definedName>
    <definedName name="wrn.SINDEC." hidden="1">{#N/A,#N/A,FALSE,"PAC-REAL"}</definedName>
    <definedName name="wrn.TODOS." localSheetId="1" hidden="1">{"trimestre",#N/A,FALSE,"TRIMESTRE";"empresa",#N/A,FALSE,"xEMPRESA";"eaab",#N/A,FALSE,"EAAB";"epma",#N/A,FALSE,"EPMA";"emca",#N/A,FALSE,"EMCA"}</definedName>
    <definedName name="wrn.TODOS." localSheetId="10" hidden="1">{"trimestre",#N/A,FALSE,"TRIMESTRE";"empresa",#N/A,FALSE,"xEMPRESA";"eaab",#N/A,FALSE,"EAAB";"epma",#N/A,FALSE,"EPMA";"emca",#N/A,FALSE,"EMCA"}</definedName>
    <definedName name="wrn.TODOS." localSheetId="2" hidden="1">{"trimestre",#N/A,FALSE,"TRIMESTRE";"empresa",#N/A,FALSE,"xEMPRESA";"eaab",#N/A,FALSE,"EAAB";"epma",#N/A,FALSE,"EPMA";"emca",#N/A,FALSE,"EMCA"}</definedName>
    <definedName name="wrn.TODOS." localSheetId="3" hidden="1">{"trimestre",#N/A,FALSE,"TRIMESTRE";"empresa",#N/A,FALSE,"xEMPRESA";"eaab",#N/A,FALSE,"EAAB";"epma",#N/A,FALSE,"EPMA";"emca",#N/A,FALSE,"EMCA"}</definedName>
    <definedName name="wrn.TODOS." localSheetId="4" hidden="1">{"trimestre",#N/A,FALSE,"TRIMESTRE";"empresa",#N/A,FALSE,"xEMPRESA";"eaab",#N/A,FALSE,"EAAB";"epma",#N/A,FALSE,"EPMA";"emca",#N/A,FALSE,"EMCA"}</definedName>
    <definedName name="wrn.TODOS." localSheetId="5" hidden="1">{"trimestre",#N/A,FALSE,"TRIMESTRE";"empresa",#N/A,FALSE,"xEMPRESA";"eaab",#N/A,FALSE,"EAAB";"epma",#N/A,FALSE,"EPMA";"emca",#N/A,FALSE,"EMCA"}</definedName>
    <definedName name="wrn.TODOS." localSheetId="6" hidden="1">{"trimestre",#N/A,FALSE,"TRIMESTRE";"empresa",#N/A,FALSE,"xEMPRESA";"eaab",#N/A,FALSE,"EAAB";"epma",#N/A,FALSE,"EPMA";"emca",#N/A,FALSE,"EMCA"}</definedName>
    <definedName name="wrn.TODOS." localSheetId="7" hidden="1">{"trimestre",#N/A,FALSE,"TRIMESTRE";"empresa",#N/A,FALSE,"xEMPRESA";"eaab",#N/A,FALSE,"EAAB";"epma",#N/A,FALSE,"EPMA";"emca",#N/A,FALSE,"EMCA"}</definedName>
    <definedName name="wrn.TODOS." localSheetId="8" hidden="1">{"trimestre",#N/A,FALSE,"TRIMESTRE";"empresa",#N/A,FALSE,"xEMPRESA";"eaab",#N/A,FALSE,"EAAB";"epma",#N/A,FALSE,"EPMA";"emca",#N/A,FALSE,"EMCA"}</definedName>
    <definedName name="wrn.TODOS." localSheetId="9" hidden="1">{"trimestre",#N/A,FALSE,"TRIMESTRE";"empresa",#N/A,FALSE,"xEMPRESA";"eaab",#N/A,FALSE,"EAAB";"epma",#N/A,FALSE,"EPMA";"emca",#N/A,FALSE,"EMCA"}</definedName>
    <definedName name="wrn.TODOS." localSheetId="36" hidden="1">{"trimestre",#N/A,FALSE,"TRIMESTRE";"empresa",#N/A,FALSE,"xEMPRESA";"eaab",#N/A,FALSE,"EAAB";"epma",#N/A,FALSE,"EPMA";"emca",#N/A,FALSE,"EMCA"}</definedName>
    <definedName name="wrn.TODOS." localSheetId="37" hidden="1">{"trimestre",#N/A,FALSE,"TRIMESTRE";"empresa",#N/A,FALSE,"xEMPRESA";"eaab",#N/A,FALSE,"EAAB";"epma",#N/A,FALSE,"EPMA";"emca",#N/A,FALSE,"EMCA"}</definedName>
    <definedName name="wrn.TODOS." localSheetId="11" hidden="1">{"trimestre",#N/A,FALSE,"TRIMESTRE";"empresa",#N/A,FALSE,"xEMPRESA";"eaab",#N/A,FALSE,"EAAB";"epma",#N/A,FALSE,"EPMA";"emca",#N/A,FALSE,"EMCA"}</definedName>
    <definedName name="wrn.TODOS." localSheetId="20" hidden="1">{"trimestre",#N/A,FALSE,"TRIMESTRE";"empresa",#N/A,FALSE,"xEMPRESA";"eaab",#N/A,FALSE,"EAAB";"epma",#N/A,FALSE,"EPMA";"emca",#N/A,FALSE,"EMCA"}</definedName>
    <definedName name="wrn.TODOS." localSheetId="21" hidden="1">{"trimestre",#N/A,FALSE,"TRIMESTRE";"empresa",#N/A,FALSE,"xEMPRESA";"eaab",#N/A,FALSE,"EAAB";"epma",#N/A,FALSE,"EPMA";"emca",#N/A,FALSE,"EMCA"}</definedName>
    <definedName name="wrn.TODOS." localSheetId="22" hidden="1">{"trimestre",#N/A,FALSE,"TRIMESTRE";"empresa",#N/A,FALSE,"xEMPRESA";"eaab",#N/A,FALSE,"EAAB";"epma",#N/A,FALSE,"EPMA";"emca",#N/A,FALSE,"EMCA"}</definedName>
    <definedName name="wrn.TODOS." localSheetId="23" hidden="1">{"trimestre",#N/A,FALSE,"TRIMESTRE";"empresa",#N/A,FALSE,"xEMPRESA";"eaab",#N/A,FALSE,"EAAB";"epma",#N/A,FALSE,"EPMA";"emca",#N/A,FALSE,"EMCA"}</definedName>
    <definedName name="wrn.TODOS." localSheetId="24" hidden="1">{"trimestre",#N/A,FALSE,"TRIMESTRE";"empresa",#N/A,FALSE,"xEMPRESA";"eaab",#N/A,FALSE,"EAAB";"epma",#N/A,FALSE,"EPMA";"emca",#N/A,FALSE,"EMCA"}</definedName>
    <definedName name="wrn.TODOS." localSheetId="25" hidden="1">{"trimestre",#N/A,FALSE,"TRIMESTRE";"empresa",#N/A,FALSE,"xEMPRESA";"eaab",#N/A,FALSE,"EAAB";"epma",#N/A,FALSE,"EPMA";"emca",#N/A,FALSE,"EMCA"}</definedName>
    <definedName name="wrn.TODOS." localSheetId="26" hidden="1">{"trimestre",#N/A,FALSE,"TRIMESTRE";"empresa",#N/A,FALSE,"xEMPRESA";"eaab",#N/A,FALSE,"EAAB";"epma",#N/A,FALSE,"EPMA";"emca",#N/A,FALSE,"EMCA"}</definedName>
    <definedName name="wrn.TODOS." localSheetId="27" hidden="1">{"trimestre",#N/A,FALSE,"TRIMESTRE";"empresa",#N/A,FALSE,"xEMPRESA";"eaab",#N/A,FALSE,"EAAB";"epma",#N/A,FALSE,"EPMA";"emca",#N/A,FALSE,"EMCA"}</definedName>
    <definedName name="wrn.TODOS." localSheetId="28" hidden="1">{"trimestre",#N/A,FALSE,"TRIMESTRE";"empresa",#N/A,FALSE,"xEMPRESA";"eaab",#N/A,FALSE,"EAAB";"epma",#N/A,FALSE,"EPMA";"emca",#N/A,FALSE,"EMCA"}</definedName>
    <definedName name="wrn.TODOS." localSheetId="29" hidden="1">{"trimestre",#N/A,FALSE,"TRIMESTRE";"empresa",#N/A,FALSE,"xEMPRESA";"eaab",#N/A,FALSE,"EAAB";"epma",#N/A,FALSE,"EPMA";"emca",#N/A,FALSE,"EMCA"}</definedName>
    <definedName name="wrn.TODOS." localSheetId="12" hidden="1">{"trimestre",#N/A,FALSE,"TRIMESTRE";"empresa",#N/A,FALSE,"xEMPRESA";"eaab",#N/A,FALSE,"EAAB";"epma",#N/A,FALSE,"EPMA";"emca",#N/A,FALSE,"EMCA"}</definedName>
    <definedName name="wrn.TODOS." localSheetId="31" hidden="1">{"trimestre",#N/A,FALSE,"TRIMESTRE";"empresa",#N/A,FALSE,"xEMPRESA";"eaab",#N/A,FALSE,"EAAB";"epma",#N/A,FALSE,"EPMA";"emca",#N/A,FALSE,"EMCA"}</definedName>
    <definedName name="wrn.TODOS." localSheetId="33" hidden="1">{"trimestre",#N/A,FALSE,"TRIMESTRE";"empresa",#N/A,FALSE,"xEMPRESA";"eaab",#N/A,FALSE,"EAAB";"epma",#N/A,FALSE,"EPMA";"emca",#N/A,FALSE,"EMCA"}</definedName>
    <definedName name="wrn.TODOS." localSheetId="34" hidden="1">{"trimestre",#N/A,FALSE,"TRIMESTRE";"empresa",#N/A,FALSE,"xEMPRESA";"eaab",#N/A,FALSE,"EAAB";"epma",#N/A,FALSE,"EPMA";"emca",#N/A,FALSE,"EMCA"}</definedName>
    <definedName name="wrn.TODOS." localSheetId="35" hidden="1">{"trimestre",#N/A,FALSE,"TRIMESTRE";"empresa",#N/A,FALSE,"xEMPRESA";"eaab",#N/A,FALSE,"EAAB";"epma",#N/A,FALSE,"EPMA";"emca",#N/A,FALSE,"EMCA"}</definedName>
    <definedName name="wrn.TODOS." localSheetId="13" hidden="1">{"trimestre",#N/A,FALSE,"TRIMESTRE";"empresa",#N/A,FALSE,"xEMPRESA";"eaab",#N/A,FALSE,"EAAB";"epma",#N/A,FALSE,"EPMA";"emca",#N/A,FALSE,"EMCA"}</definedName>
    <definedName name="wrn.TODOS." localSheetId="14" hidden="1">{"trimestre",#N/A,FALSE,"TRIMESTRE";"empresa",#N/A,FALSE,"xEMPRESA";"eaab",#N/A,FALSE,"EAAB";"epma",#N/A,FALSE,"EPMA";"emca",#N/A,FALSE,"EMCA"}</definedName>
    <definedName name="wrn.TODOS." localSheetId="15" hidden="1">{"trimestre",#N/A,FALSE,"TRIMESTRE";"empresa",#N/A,FALSE,"xEMPRESA";"eaab",#N/A,FALSE,"EAAB";"epma",#N/A,FALSE,"EPMA";"emca",#N/A,FALSE,"EMCA"}</definedName>
    <definedName name="wrn.TODOS." localSheetId="16" hidden="1">{"trimestre",#N/A,FALSE,"TRIMESTRE";"empresa",#N/A,FALSE,"xEMPRESA";"eaab",#N/A,FALSE,"EAAB";"epma",#N/A,FALSE,"EPMA";"emca",#N/A,FALSE,"EMCA"}</definedName>
    <definedName name="wrn.TODOS." localSheetId="17" hidden="1">{"trimestre",#N/A,FALSE,"TRIMESTRE";"empresa",#N/A,FALSE,"xEMPRESA";"eaab",#N/A,FALSE,"EAAB";"epma",#N/A,FALSE,"EPMA";"emca",#N/A,FALSE,"EMCA"}</definedName>
    <definedName name="wrn.TODOS." localSheetId="18" hidden="1">{"trimestre",#N/A,FALSE,"TRIMESTRE";"empresa",#N/A,FALSE,"xEMPRESA";"eaab",#N/A,FALSE,"EAAB";"epma",#N/A,FALSE,"EPMA";"emca",#N/A,FALSE,"EMCA"}</definedName>
    <definedName name="wrn.TODOS." localSheetId="19"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 hidden="1">{"trimestre",#N/A,FALSE,"TRIMESTRE"}</definedName>
    <definedName name="wrn.trimestre." localSheetId="10" hidden="1">{"trimestre",#N/A,FALSE,"TRIMESTRE"}</definedName>
    <definedName name="wrn.trimestre." localSheetId="2" hidden="1">{"trimestre",#N/A,FALSE,"TRIMESTRE"}</definedName>
    <definedName name="wrn.trimestre." localSheetId="3" hidden="1">{"trimestre",#N/A,FALSE,"TRIMESTRE"}</definedName>
    <definedName name="wrn.trimestre." localSheetId="4" hidden="1">{"trimestre",#N/A,FALSE,"TRIMESTRE"}</definedName>
    <definedName name="wrn.trimestre." localSheetId="5" hidden="1">{"trimestre",#N/A,FALSE,"TRIMESTRE"}</definedName>
    <definedName name="wrn.trimestre." localSheetId="6" hidden="1">{"trimestre",#N/A,FALSE,"TRIMESTRE"}</definedName>
    <definedName name="wrn.trimestre." localSheetId="7" hidden="1">{"trimestre",#N/A,FALSE,"TRIMESTRE"}</definedName>
    <definedName name="wrn.trimestre." localSheetId="8" hidden="1">{"trimestre",#N/A,FALSE,"TRIMESTRE"}</definedName>
    <definedName name="wrn.trimestre." localSheetId="9" hidden="1">{"trimestre",#N/A,FALSE,"TRIMESTRE"}</definedName>
    <definedName name="wrn.trimestre." localSheetId="36" hidden="1">{"trimestre",#N/A,FALSE,"TRIMESTRE"}</definedName>
    <definedName name="wrn.trimestre." localSheetId="37" hidden="1">{"trimestre",#N/A,FALSE,"TRIMESTRE"}</definedName>
    <definedName name="wrn.trimestre." localSheetId="11" hidden="1">{"trimestre",#N/A,FALSE,"TRIMESTRE"}</definedName>
    <definedName name="wrn.trimestre." localSheetId="20" hidden="1">{"trimestre",#N/A,FALSE,"TRIMESTRE"}</definedName>
    <definedName name="wrn.trimestre." localSheetId="21" hidden="1">{"trimestre",#N/A,FALSE,"TRIMESTRE"}</definedName>
    <definedName name="wrn.trimestre." localSheetId="22" hidden="1">{"trimestre",#N/A,FALSE,"TRIMESTRE"}</definedName>
    <definedName name="wrn.trimestre." localSheetId="23" hidden="1">{"trimestre",#N/A,FALSE,"TRIMESTRE"}</definedName>
    <definedName name="wrn.trimestre." localSheetId="24" hidden="1">{"trimestre",#N/A,FALSE,"TRIMESTRE"}</definedName>
    <definedName name="wrn.trimestre." localSheetId="25" hidden="1">{"trimestre",#N/A,FALSE,"TRIMESTRE"}</definedName>
    <definedName name="wrn.trimestre." localSheetId="26" hidden="1">{"trimestre",#N/A,FALSE,"TRIMESTRE"}</definedName>
    <definedName name="wrn.trimestre." localSheetId="27" hidden="1">{"trimestre",#N/A,FALSE,"TRIMESTRE"}</definedName>
    <definedName name="wrn.trimestre." localSheetId="28" hidden="1">{"trimestre",#N/A,FALSE,"TRIMESTRE"}</definedName>
    <definedName name="wrn.trimestre." localSheetId="29" hidden="1">{"trimestre",#N/A,FALSE,"TRIMESTRE"}</definedName>
    <definedName name="wrn.trimestre." localSheetId="12" hidden="1">{"trimestre",#N/A,FALSE,"TRIMESTRE"}</definedName>
    <definedName name="wrn.trimestre." localSheetId="31" hidden="1">{"trimestre",#N/A,FALSE,"TRIMESTRE"}</definedName>
    <definedName name="wrn.trimestre." localSheetId="33" hidden="1">{"trimestre",#N/A,FALSE,"TRIMESTRE"}</definedName>
    <definedName name="wrn.trimestre." localSheetId="34" hidden="1">{"trimestre",#N/A,FALSE,"TRIMESTRE"}</definedName>
    <definedName name="wrn.trimestre." localSheetId="35" hidden="1">{"trimestre",#N/A,FALSE,"TRIMESTRE"}</definedName>
    <definedName name="wrn.trimestre." localSheetId="13" hidden="1">{"trimestre",#N/A,FALSE,"TRIMESTRE"}</definedName>
    <definedName name="wrn.trimestre." localSheetId="14" hidden="1">{"trimestre",#N/A,FALSE,"TRIMESTRE"}</definedName>
    <definedName name="wrn.trimestre." localSheetId="15" hidden="1">{"trimestre",#N/A,FALSE,"TRIMESTRE"}</definedName>
    <definedName name="wrn.trimestre." localSheetId="16" hidden="1">{"trimestre",#N/A,FALSE,"TRIMESTRE"}</definedName>
    <definedName name="wrn.trimestre." localSheetId="17" hidden="1">{"trimestre",#N/A,FALSE,"TRIMESTRE"}</definedName>
    <definedName name="wrn.trimestre." localSheetId="18" hidden="1">{"trimestre",#N/A,FALSE,"TRIMESTRE"}</definedName>
    <definedName name="wrn.trimestre." localSheetId="19" hidden="1">{"trimestre",#N/A,FALSE,"TRIMESTRE"}</definedName>
    <definedName name="wrn.trimestre." hidden="1">{"trimestre",#N/A,FALSE,"TRIMESTRE"}</definedName>
    <definedName name="wrn.xempresa." localSheetId="1" hidden="1">{"empresa",#N/A,FALSE,"xEMPRESA"}</definedName>
    <definedName name="wrn.xempresa." localSheetId="10" hidden="1">{"empresa",#N/A,FALSE,"xEMPRESA"}</definedName>
    <definedName name="wrn.xempresa." localSheetId="2" hidden="1">{"empresa",#N/A,FALSE,"xEMPRESA"}</definedName>
    <definedName name="wrn.xempresa." localSheetId="3" hidden="1">{"empresa",#N/A,FALSE,"xEMPRESA"}</definedName>
    <definedName name="wrn.xempresa." localSheetId="4" hidden="1">{"empresa",#N/A,FALSE,"xEMPRESA"}</definedName>
    <definedName name="wrn.xempresa." localSheetId="5" hidden="1">{"empresa",#N/A,FALSE,"xEMPRESA"}</definedName>
    <definedName name="wrn.xempresa." localSheetId="6" hidden="1">{"empresa",#N/A,FALSE,"xEMPRESA"}</definedName>
    <definedName name="wrn.xempresa." localSheetId="7" hidden="1">{"empresa",#N/A,FALSE,"xEMPRESA"}</definedName>
    <definedName name="wrn.xempresa." localSheetId="8" hidden="1">{"empresa",#N/A,FALSE,"xEMPRESA"}</definedName>
    <definedName name="wrn.xempresa." localSheetId="9" hidden="1">{"empresa",#N/A,FALSE,"xEMPRESA"}</definedName>
    <definedName name="wrn.xempresa." localSheetId="36" hidden="1">{"empresa",#N/A,FALSE,"xEMPRESA"}</definedName>
    <definedName name="wrn.xempresa." localSheetId="37" hidden="1">{"empresa",#N/A,FALSE,"xEMPRESA"}</definedName>
    <definedName name="wrn.xempresa." localSheetId="11" hidden="1">{"empresa",#N/A,FALSE,"xEMPRESA"}</definedName>
    <definedName name="wrn.xempresa." localSheetId="20" hidden="1">{"empresa",#N/A,FALSE,"xEMPRESA"}</definedName>
    <definedName name="wrn.xempresa." localSheetId="21" hidden="1">{"empresa",#N/A,FALSE,"xEMPRESA"}</definedName>
    <definedName name="wrn.xempresa." localSheetId="22" hidden="1">{"empresa",#N/A,FALSE,"xEMPRESA"}</definedName>
    <definedName name="wrn.xempresa." localSheetId="23" hidden="1">{"empresa",#N/A,FALSE,"xEMPRESA"}</definedName>
    <definedName name="wrn.xempresa." localSheetId="24" hidden="1">{"empresa",#N/A,FALSE,"xEMPRESA"}</definedName>
    <definedName name="wrn.xempresa." localSheetId="25" hidden="1">{"empresa",#N/A,FALSE,"xEMPRESA"}</definedName>
    <definedName name="wrn.xempresa." localSheetId="26" hidden="1">{"empresa",#N/A,FALSE,"xEMPRESA"}</definedName>
    <definedName name="wrn.xempresa." localSheetId="27" hidden="1">{"empresa",#N/A,FALSE,"xEMPRESA"}</definedName>
    <definedName name="wrn.xempresa." localSheetId="28" hidden="1">{"empresa",#N/A,FALSE,"xEMPRESA"}</definedName>
    <definedName name="wrn.xempresa." localSheetId="29" hidden="1">{"empresa",#N/A,FALSE,"xEMPRESA"}</definedName>
    <definedName name="wrn.xempresa." localSheetId="12" hidden="1">{"empresa",#N/A,FALSE,"xEMPRESA"}</definedName>
    <definedName name="wrn.xempresa." localSheetId="31" hidden="1">{"empresa",#N/A,FALSE,"xEMPRESA"}</definedName>
    <definedName name="wrn.xempresa." localSheetId="33" hidden="1">{"empresa",#N/A,FALSE,"xEMPRESA"}</definedName>
    <definedName name="wrn.xempresa." localSheetId="34" hidden="1">{"empresa",#N/A,FALSE,"xEMPRESA"}</definedName>
    <definedName name="wrn.xempresa." localSheetId="35" hidden="1">{"empresa",#N/A,FALSE,"xEMPRESA"}</definedName>
    <definedName name="wrn.xempresa." localSheetId="13" hidden="1">{"empresa",#N/A,FALSE,"xEMPRESA"}</definedName>
    <definedName name="wrn.xempresa." localSheetId="14" hidden="1">{"empresa",#N/A,FALSE,"xEMPRESA"}</definedName>
    <definedName name="wrn.xempresa." localSheetId="15" hidden="1">{"empresa",#N/A,FALSE,"xEMPRESA"}</definedName>
    <definedName name="wrn.xempresa." localSheetId="16" hidden="1">{"empresa",#N/A,FALSE,"xEMPRESA"}</definedName>
    <definedName name="wrn.xempresa." localSheetId="17" hidden="1">{"empresa",#N/A,FALSE,"xEMPRESA"}</definedName>
    <definedName name="wrn.xempresa." localSheetId="18" hidden="1">{"empresa",#N/A,FALSE,"xEMPRESA"}</definedName>
    <definedName name="wrn.xempresa." localSheetId="19" hidden="1">{"empresa",#N/A,FALSE,"xEMPRESA"}</definedName>
    <definedName name="wrn.xempresa." hidden="1">{"empresa",#N/A,FALSE,"xEMPRESA"}</definedName>
    <definedName name="wvu.ComparEneMar9697."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X" localSheetId="9">'Cuadro 1.9'!#REF!</definedName>
    <definedName name="XX">#REF!</definedName>
    <definedName name="yjwi4ojonpiyjioha" localSheetId="114" hidden="1">{#N/A,#N/A,FALSE,"informes"}</definedName>
    <definedName name="yjwi4ojonpiyjioha" localSheetId="115" hidden="1">{#N/A,#N/A,FALSE,"informes"}</definedName>
    <definedName name="yjwi4ojonpiyjioha" localSheetId="116" hidden="1">{#N/A,#N/A,FALSE,"informes"}</definedName>
    <definedName name="yjwi4ojonpiyjioha" hidden="1">{#N/A,#N/A,FALSE,"informes"}</definedName>
    <definedName name="YUD" localSheetId="8">#REF!</definedName>
    <definedName name="YUD" localSheetId="9">'Cuadro 1.9'!#REF!</definedName>
    <definedName name="YUD" localSheetId="29">#REF!</definedName>
    <definedName name="YUD">#REF!</definedName>
    <definedName name="Z_91E95AE5_DCC2_11D0_8DF1_00805F2A002D_.wvu.Cols" localSheetId="15" hidden="1">#REF!,#REF!</definedName>
    <definedName name="Z_91E95AE5_DCC2_11D0_8DF1_00805F2A002D_.wvu.Cols" localSheetId="16" hidden="1">#REF!,#REF!</definedName>
    <definedName name="Z_91E95AE5_DCC2_11D0_8DF1_00805F2A002D_.wvu.Cols" localSheetId="17" hidden="1">#REF!,#REF!</definedName>
    <definedName name="Z_91E95AE5_DCC2_11D0_8DF1_00805F2A002D_.wvu.Cols" hidden="1">#REF!,#REF!</definedName>
    <definedName name="Z_91E95AE6_DCC2_11D0_8DF1_00805F2A002D_.wvu.Cols" localSheetId="15" hidden="1">#REF!,#REF!</definedName>
    <definedName name="Z_91E95AE6_DCC2_11D0_8DF1_00805F2A002D_.wvu.Cols" localSheetId="16" hidden="1">#REF!,#REF!</definedName>
    <definedName name="Z_91E95AE6_DCC2_11D0_8DF1_00805F2A002D_.wvu.Cols" localSheetId="17" hidden="1">#REF!,#REF!</definedName>
    <definedName name="Z_91E95AE6_DCC2_11D0_8DF1_00805F2A002D_.wvu.Cols" hidden="1">#REF!,#REF!</definedName>
    <definedName name="Z_91E95AE6_DCC2_11D0_8DF1_00805F2A002D_.wvu.Rows" localSheetId="1" hidden="1">#REF!,#REF!</definedName>
    <definedName name="Z_91E95AE6_DCC2_11D0_8DF1_00805F2A002D_.wvu.Rows" localSheetId="10" hidden="1">#REF!,#REF!</definedName>
    <definedName name="Z_91E95AE6_DCC2_11D0_8DF1_00805F2A002D_.wvu.Rows" localSheetId="2" hidden="1">#REF!,#REF!</definedName>
    <definedName name="Z_91E95AE6_DCC2_11D0_8DF1_00805F2A002D_.wvu.Rows" localSheetId="3" hidden="1">#REF!,#REF!</definedName>
    <definedName name="Z_91E95AE6_DCC2_11D0_8DF1_00805F2A002D_.wvu.Rows" localSheetId="4" hidden="1">#REF!,#REF!</definedName>
    <definedName name="Z_91E95AE6_DCC2_11D0_8DF1_00805F2A002D_.wvu.Rows" localSheetId="5" hidden="1">#REF!,#REF!</definedName>
    <definedName name="Z_91E95AE6_DCC2_11D0_8DF1_00805F2A002D_.wvu.Rows" localSheetId="6" hidden="1">#REF!,#REF!</definedName>
    <definedName name="Z_91E95AE6_DCC2_11D0_8DF1_00805F2A002D_.wvu.Rows" localSheetId="7" hidden="1">#REF!,#REF!</definedName>
    <definedName name="Z_91E95AE6_DCC2_11D0_8DF1_00805F2A002D_.wvu.Rows" localSheetId="8" hidden="1">#REF!,#REF!</definedName>
    <definedName name="Z_91E95AE6_DCC2_11D0_8DF1_00805F2A002D_.wvu.Rows" localSheetId="9" hidden="1">#REF!,#REF!</definedName>
    <definedName name="Z_91E95AE6_DCC2_11D0_8DF1_00805F2A002D_.wvu.Rows" localSheetId="36" hidden="1">#REF!,#REF!</definedName>
    <definedName name="Z_91E95AE6_DCC2_11D0_8DF1_00805F2A002D_.wvu.Rows" localSheetId="37" hidden="1">#REF!,#REF!</definedName>
    <definedName name="Z_91E95AE6_DCC2_11D0_8DF1_00805F2A002D_.wvu.Rows" localSheetId="11" hidden="1">#REF!,#REF!</definedName>
    <definedName name="Z_91E95AE6_DCC2_11D0_8DF1_00805F2A002D_.wvu.Rows" localSheetId="20" hidden="1">#REF!,#REF!</definedName>
    <definedName name="Z_91E95AE6_DCC2_11D0_8DF1_00805F2A002D_.wvu.Rows" localSheetId="21" hidden="1">#REF!,#REF!</definedName>
    <definedName name="Z_91E95AE6_DCC2_11D0_8DF1_00805F2A002D_.wvu.Rows" localSheetId="22" hidden="1">#REF!,#REF!</definedName>
    <definedName name="Z_91E95AE6_DCC2_11D0_8DF1_00805F2A002D_.wvu.Rows" localSheetId="23" hidden="1">#REF!,#REF!</definedName>
    <definedName name="Z_91E95AE6_DCC2_11D0_8DF1_00805F2A002D_.wvu.Rows" localSheetId="24" hidden="1">#REF!,#REF!</definedName>
    <definedName name="Z_91E95AE6_DCC2_11D0_8DF1_00805F2A002D_.wvu.Rows" localSheetId="25" hidden="1">#REF!,#REF!</definedName>
    <definedName name="Z_91E95AE6_DCC2_11D0_8DF1_00805F2A002D_.wvu.Rows" localSheetId="26" hidden="1">#REF!,#REF!</definedName>
    <definedName name="Z_91E95AE6_DCC2_11D0_8DF1_00805F2A002D_.wvu.Rows" localSheetId="27" hidden="1">#REF!,#REF!</definedName>
    <definedName name="Z_91E95AE6_DCC2_11D0_8DF1_00805F2A002D_.wvu.Rows" localSheetId="28" hidden="1">#REF!,#REF!</definedName>
    <definedName name="Z_91E95AE6_DCC2_11D0_8DF1_00805F2A002D_.wvu.Rows" localSheetId="29" hidden="1">#REF!,#REF!</definedName>
    <definedName name="Z_91E95AE6_DCC2_11D0_8DF1_00805F2A002D_.wvu.Rows" localSheetId="12" hidden="1">#REF!,#REF!</definedName>
    <definedName name="Z_91E95AE6_DCC2_11D0_8DF1_00805F2A002D_.wvu.Rows" localSheetId="33" hidden="1">#REF!,#REF!</definedName>
    <definedName name="Z_91E95AE6_DCC2_11D0_8DF1_00805F2A002D_.wvu.Rows" localSheetId="34" hidden="1">#REF!,#REF!</definedName>
    <definedName name="Z_91E95AE6_DCC2_11D0_8DF1_00805F2A002D_.wvu.Rows" localSheetId="35" hidden="1">#REF!,#REF!</definedName>
    <definedName name="Z_91E95AE6_DCC2_11D0_8DF1_00805F2A002D_.wvu.Rows" localSheetId="13" hidden="1">#REF!,#REF!</definedName>
    <definedName name="Z_91E95AE6_DCC2_11D0_8DF1_00805F2A002D_.wvu.Rows" localSheetId="14" hidden="1">#REF!,#REF!</definedName>
    <definedName name="Z_91E95AE6_DCC2_11D0_8DF1_00805F2A002D_.wvu.Rows" localSheetId="15" hidden="1">#REF!,#REF!</definedName>
    <definedName name="Z_91E95AE6_DCC2_11D0_8DF1_00805F2A002D_.wvu.Rows" localSheetId="16" hidden="1">#REF!,#REF!</definedName>
    <definedName name="Z_91E95AE6_DCC2_11D0_8DF1_00805F2A002D_.wvu.Rows" localSheetId="17" hidden="1">#REF!,#REF!</definedName>
    <definedName name="Z_91E95AE6_DCC2_11D0_8DF1_00805F2A002D_.wvu.Rows" localSheetId="18" hidden="1">#REF!,#REF!</definedName>
    <definedName name="Z_91E95AE6_DCC2_11D0_8DF1_00805F2A002D_.wvu.Rows" localSheetId="19" hidden="1">#REF!,#REF!</definedName>
    <definedName name="Z_91E95AE6_DCC2_11D0_8DF1_00805F2A002D_.wvu.Rows" hidden="1">#REF!,#REF!</definedName>
    <definedName name="Z_91E95AE7_DCC2_11D0_8DF1_00805F2A002D_.wvu.Cols" localSheetId="15" hidden="1">#REF!,#REF!,#REF!,#REF!,#REF!,#REF!,#REF!,#REF!</definedName>
    <definedName name="Z_91E95AE7_DCC2_11D0_8DF1_00805F2A002D_.wvu.Cols" localSheetId="16" hidden="1">#REF!,#REF!,#REF!,#REF!,#REF!,#REF!,#REF!,#REF!</definedName>
    <definedName name="Z_91E95AE7_DCC2_11D0_8DF1_00805F2A002D_.wvu.Cols" localSheetId="17" hidden="1">#REF!,#REF!,#REF!,#REF!,#REF!,#REF!,#REF!,#REF!</definedName>
    <definedName name="Z_91E95AE7_DCC2_11D0_8DF1_00805F2A002D_.wvu.Cols" hidden="1">#REF!,#REF!,#REF!,#REF!,#REF!,#REF!,#REF!,#REF!</definedName>
    <definedName name="Z_91E95AE8_DCC2_11D0_8DF1_00805F2A002D_.wvu.Cols" localSheetId="15" hidden="1">#REF!,#REF!,#REF!,#REF!,#REF!</definedName>
    <definedName name="Z_91E95AE8_DCC2_11D0_8DF1_00805F2A002D_.wvu.Cols" localSheetId="16" hidden="1">#REF!,#REF!,#REF!,#REF!,#REF!</definedName>
    <definedName name="Z_91E95AE8_DCC2_11D0_8DF1_00805F2A002D_.wvu.Cols" localSheetId="17" hidden="1">#REF!,#REF!,#REF!,#REF!,#REF!</definedName>
    <definedName name="Z_91E95AE8_DCC2_11D0_8DF1_00805F2A002D_.wvu.Cols" hidden="1">#REF!,#REF!,#REF!,#REF!,#REF!</definedName>
    <definedName name="Z_91E95AE9_DCC2_11D0_8DF1_00805F2A002D_.wvu.Cols" localSheetId="15" hidden="1">#REF!,#REF!,#REF!,#REF!,#REF!,#REF!</definedName>
    <definedName name="Z_91E95AE9_DCC2_11D0_8DF1_00805F2A002D_.wvu.Cols" localSheetId="16" hidden="1">#REF!,#REF!,#REF!,#REF!,#REF!,#REF!</definedName>
    <definedName name="Z_91E95AE9_DCC2_11D0_8DF1_00805F2A002D_.wvu.Cols" localSheetId="17" hidden="1">#REF!,#REF!,#REF!,#REF!,#REF!,#REF!</definedName>
    <definedName name="Z_91E95AE9_DCC2_11D0_8DF1_00805F2A002D_.wvu.Cols" hidden="1">#REF!,#REF!,#REF!,#REF!,#REF!,#REF!</definedName>
    <definedName name="Z_91E95AEB_DCC2_11D0_8DF1_00805F2A002D_.wvu.Cols" localSheetId="15" hidden="1">#REF!,#REF!</definedName>
    <definedName name="Z_91E95AEB_DCC2_11D0_8DF1_00805F2A002D_.wvu.Cols" localSheetId="16" hidden="1">#REF!,#REF!</definedName>
    <definedName name="Z_91E95AEB_DCC2_11D0_8DF1_00805F2A002D_.wvu.Cols" localSheetId="17" hidden="1">#REF!,#REF!</definedName>
    <definedName name="Z_91E95AEB_DCC2_11D0_8DF1_00805F2A002D_.wvu.Cols" hidden="1">#REF!,#REF!</definedName>
    <definedName name="Z_91E95AEC_DCC2_11D0_8DF1_00805F2A002D_.wvu.Cols" localSheetId="15" hidden="1">#REF!,#REF!,#REF!,#REF!,#REF!</definedName>
    <definedName name="Z_91E95AEC_DCC2_11D0_8DF1_00805F2A002D_.wvu.Cols" localSheetId="16" hidden="1">#REF!,#REF!,#REF!,#REF!,#REF!</definedName>
    <definedName name="Z_91E95AEC_DCC2_11D0_8DF1_00805F2A002D_.wvu.Cols" localSheetId="17" hidden="1">#REF!,#REF!,#REF!,#REF!,#REF!</definedName>
    <definedName name="Z_91E95AEC_DCC2_11D0_8DF1_00805F2A002D_.wvu.Cols" hidden="1">#REF!,#REF!,#REF!,#REF!,#REF!</definedName>
  </definedNames>
  <calcPr calcId="191029" concurrentManualCount="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 i="125" l="1"/>
  <c r="E48" i="125"/>
  <c r="G48" i="125" s="1"/>
  <c r="F45" i="125"/>
  <c r="F44" i="125" s="1"/>
  <c r="G44" i="125" s="1"/>
  <c r="E45" i="125"/>
  <c r="E44" i="125" s="1"/>
  <c r="F34" i="125"/>
  <c r="G34" i="125" s="1"/>
  <c r="E34" i="125"/>
  <c r="G19" i="125"/>
  <c r="F19" i="125"/>
  <c r="F18" i="125" s="1"/>
  <c r="G18" i="125" s="1"/>
  <c r="E19" i="125"/>
  <c r="E18" i="125" s="1"/>
  <c r="F13" i="125"/>
  <c r="G13" i="125" s="1"/>
  <c r="E13" i="125"/>
  <c r="E6" i="125" s="1"/>
  <c r="E52" i="125" s="1"/>
  <c r="G7" i="125"/>
  <c r="F7" i="125"/>
  <c r="F6" i="125" s="1"/>
  <c r="E7" i="125"/>
  <c r="F12" i="124"/>
  <c r="E12" i="124"/>
  <c r="D12" i="124"/>
  <c r="C12" i="124"/>
  <c r="F7" i="124"/>
  <c r="F18" i="124" s="1"/>
  <c r="E7" i="124"/>
  <c r="E18" i="124" s="1"/>
  <c r="D7" i="124"/>
  <c r="D18" i="124" s="1"/>
  <c r="C7" i="124"/>
  <c r="C18" i="124" s="1"/>
  <c r="D23" i="119"/>
  <c r="I11" i="118"/>
  <c r="I10" i="118"/>
  <c r="I9" i="118"/>
  <c r="I8" i="118"/>
  <c r="I7" i="118"/>
  <c r="I6" i="118"/>
  <c r="M22" i="116"/>
  <c r="O21" i="116" s="1"/>
  <c r="O16" i="116"/>
  <c r="O15" i="116"/>
  <c r="O14" i="116"/>
  <c r="C21" i="113"/>
  <c r="C13" i="113"/>
  <c r="C22" i="113" s="1"/>
  <c r="D11" i="112"/>
  <c r="C11" i="112"/>
  <c r="D10" i="112"/>
  <c r="C10" i="112"/>
  <c r="E46" i="111"/>
  <c r="F35" i="111" s="1"/>
  <c r="C46" i="111"/>
  <c r="D43" i="111" s="1"/>
  <c r="G45" i="111"/>
  <c r="F45" i="111"/>
  <c r="G44" i="111"/>
  <c r="G43" i="111"/>
  <c r="F43" i="111"/>
  <c r="F42" i="111"/>
  <c r="G40" i="111"/>
  <c r="F40" i="111"/>
  <c r="G39" i="111"/>
  <c r="F39" i="111"/>
  <c r="F37" i="111"/>
  <c r="F36" i="111"/>
  <c r="G35" i="111"/>
  <c r="G33" i="111"/>
  <c r="F33" i="111"/>
  <c r="G32" i="111"/>
  <c r="G31" i="111"/>
  <c r="F31" i="111"/>
  <c r="G30" i="111"/>
  <c r="F30" i="111"/>
  <c r="G29" i="111"/>
  <c r="F28" i="111"/>
  <c r="G27" i="111"/>
  <c r="F27" i="111"/>
  <c r="G26" i="111"/>
  <c r="F25" i="111"/>
  <c r="G24" i="111"/>
  <c r="F24" i="111"/>
  <c r="G23" i="111"/>
  <c r="G22" i="111"/>
  <c r="F22" i="111"/>
  <c r="G21" i="111"/>
  <c r="F21" i="111"/>
  <c r="G20" i="111"/>
  <c r="G19" i="111"/>
  <c r="F19" i="111"/>
  <c r="G18" i="111"/>
  <c r="G16" i="111"/>
  <c r="F16" i="111"/>
  <c r="G15" i="111"/>
  <c r="G14" i="111"/>
  <c r="F14" i="111"/>
  <c r="G13" i="111"/>
  <c r="F13" i="111"/>
  <c r="G12" i="111"/>
  <c r="G11" i="111"/>
  <c r="F11" i="111"/>
  <c r="D11" i="111"/>
  <c r="G10" i="111"/>
  <c r="F10" i="111"/>
  <c r="G9" i="111"/>
  <c r="G8" i="111"/>
  <c r="F8" i="111"/>
  <c r="G7" i="111"/>
  <c r="G6" i="111"/>
  <c r="F6" i="111"/>
  <c r="H21" i="110"/>
  <c r="F21" i="110"/>
  <c r="H20" i="110"/>
  <c r="F20" i="110"/>
  <c r="G18" i="110" s="1"/>
  <c r="D20" i="110"/>
  <c r="E19" i="110" s="1"/>
  <c r="G19" i="110"/>
  <c r="G16" i="110"/>
  <c r="E16" i="110"/>
  <c r="G15" i="110"/>
  <c r="H14" i="110"/>
  <c r="F14" i="110"/>
  <c r="G12" i="110" s="1"/>
  <c r="D14" i="110"/>
  <c r="E13" i="110" s="1"/>
  <c r="G13" i="110"/>
  <c r="G10" i="110"/>
  <c r="G9" i="110"/>
  <c r="G6" i="110"/>
  <c r="G16" i="109"/>
  <c r="F16" i="109"/>
  <c r="E16" i="109"/>
  <c r="D16" i="109"/>
  <c r="G15" i="109"/>
  <c r="F15" i="109"/>
  <c r="E15" i="109"/>
  <c r="D15" i="109"/>
  <c r="G14" i="109"/>
  <c r="F14" i="109"/>
  <c r="E14" i="109"/>
  <c r="D14" i="109"/>
  <c r="G11" i="109"/>
  <c r="F11" i="109"/>
  <c r="E11" i="109"/>
  <c r="D11" i="109"/>
  <c r="G8" i="109"/>
  <c r="F8" i="109"/>
  <c r="E8" i="109"/>
  <c r="D8" i="109"/>
  <c r="D20" i="108"/>
  <c r="E13" i="108" s="1"/>
  <c r="E16" i="108"/>
  <c r="H15" i="108"/>
  <c r="F15" i="108"/>
  <c r="D15" i="108"/>
  <c r="E15" i="108" s="1"/>
  <c r="E14" i="108"/>
  <c r="H10" i="108"/>
  <c r="F10" i="108"/>
  <c r="F20" i="108" s="1"/>
  <c r="D10" i="108"/>
  <c r="E7" i="108"/>
  <c r="H6" i="108"/>
  <c r="H20" i="108" s="1"/>
  <c r="F6" i="108"/>
  <c r="D6" i="108"/>
  <c r="E6" i="108" s="1"/>
  <c r="G24" i="107"/>
  <c r="F24" i="107"/>
  <c r="I24" i="107" s="1"/>
  <c r="D24" i="107"/>
  <c r="C24" i="107"/>
  <c r="I23" i="107"/>
  <c r="I22" i="107"/>
  <c r="I21" i="107"/>
  <c r="I20" i="107"/>
  <c r="I19" i="107"/>
  <c r="I18" i="107"/>
  <c r="I17" i="107"/>
  <c r="I16" i="107"/>
  <c r="I15" i="107"/>
  <c r="I14" i="107"/>
  <c r="I13" i="107"/>
  <c r="I12" i="107"/>
  <c r="I11" i="107"/>
  <c r="I10" i="107"/>
  <c r="I9" i="107"/>
  <c r="I8" i="107"/>
  <c r="I7" i="107"/>
  <c r="J24" i="106"/>
  <c r="I24" i="106"/>
  <c r="G24" i="106"/>
  <c r="F24" i="106"/>
  <c r="D24" i="106"/>
  <c r="C24" i="106"/>
  <c r="K23" i="106"/>
  <c r="H23" i="106"/>
  <c r="E23" i="106"/>
  <c r="K22" i="106"/>
  <c r="H22" i="106"/>
  <c r="E22" i="106"/>
  <c r="K21" i="106"/>
  <c r="H21" i="106"/>
  <c r="E21" i="106"/>
  <c r="K20" i="106"/>
  <c r="H20" i="106"/>
  <c r="H24" i="106" s="1"/>
  <c r="E20" i="106"/>
  <c r="K19" i="106"/>
  <c r="H19" i="106"/>
  <c r="E19" i="106"/>
  <c r="K18" i="106"/>
  <c r="H18" i="106"/>
  <c r="E18" i="106"/>
  <c r="K17" i="106"/>
  <c r="H17" i="106"/>
  <c r="E17" i="106"/>
  <c r="K16" i="106"/>
  <c r="H16" i="106"/>
  <c r="E16" i="106"/>
  <c r="K15" i="106"/>
  <c r="H15" i="106"/>
  <c r="E15" i="106"/>
  <c r="K14" i="106"/>
  <c r="H14" i="106"/>
  <c r="E14" i="106"/>
  <c r="K13" i="106"/>
  <c r="H13" i="106"/>
  <c r="E13" i="106"/>
  <c r="K12" i="106"/>
  <c r="H12" i="106"/>
  <c r="E12" i="106"/>
  <c r="K11" i="106"/>
  <c r="H11" i="106"/>
  <c r="E11" i="106"/>
  <c r="K10" i="106"/>
  <c r="H10" i="106"/>
  <c r="E10" i="106"/>
  <c r="K9" i="106"/>
  <c r="H9" i="106"/>
  <c r="E9" i="106"/>
  <c r="K8" i="106"/>
  <c r="H8" i="106"/>
  <c r="E8" i="106"/>
  <c r="K7" i="106"/>
  <c r="K24" i="106" s="1"/>
  <c r="H7" i="106"/>
  <c r="E7" i="106"/>
  <c r="E24" i="106" s="1"/>
  <c r="J15" i="105"/>
  <c r="H15" i="105"/>
  <c r="G15" i="105"/>
  <c r="F15" i="105"/>
  <c r="D15" i="105"/>
  <c r="C15" i="105"/>
  <c r="G10" i="104"/>
  <c r="F10" i="104"/>
  <c r="E10" i="104"/>
  <c r="D10" i="104"/>
  <c r="C10" i="104"/>
  <c r="E9" i="104"/>
  <c r="D9" i="104"/>
  <c r="C9" i="104"/>
  <c r="H8" i="104"/>
  <c r="H9" i="104" s="1"/>
  <c r="G8" i="104"/>
  <c r="F8" i="104"/>
  <c r="H7" i="104"/>
  <c r="G7" i="104"/>
  <c r="G9" i="104" s="1"/>
  <c r="F7" i="104"/>
  <c r="F9" i="104" s="1"/>
  <c r="H6" i="104"/>
  <c r="H10" i="104" s="1"/>
  <c r="G6" i="104"/>
  <c r="F6" i="104"/>
  <c r="Y18" i="100"/>
  <c r="Y17" i="100"/>
  <c r="Y20" i="100" s="1"/>
  <c r="X34" i="98"/>
  <c r="X35" i="98" s="1"/>
  <c r="X33" i="98"/>
  <c r="M5" i="97"/>
  <c r="N5" i="97" s="1"/>
  <c r="O5" i="97" s="1"/>
  <c r="P5" i="97" s="1"/>
  <c r="Q5" i="97" s="1"/>
  <c r="R5" i="97" s="1"/>
  <c r="K10" i="95"/>
  <c r="K6" i="95"/>
  <c r="G21" i="93"/>
  <c r="F21" i="93"/>
  <c r="D22" i="92"/>
  <c r="G21" i="92"/>
  <c r="F21" i="92"/>
  <c r="E21" i="92"/>
  <c r="D21" i="92"/>
  <c r="G16" i="92"/>
  <c r="G22" i="92" s="1"/>
  <c r="F16" i="92"/>
  <c r="F22" i="92" s="1"/>
  <c r="I22" i="92" s="1"/>
  <c r="E16" i="92"/>
  <c r="E22" i="92" s="1"/>
  <c r="D16" i="92"/>
  <c r="H14" i="92"/>
  <c r="H13" i="92"/>
  <c r="H12" i="92"/>
  <c r="G11" i="92"/>
  <c r="F11" i="92"/>
  <c r="E11" i="92"/>
  <c r="D11" i="92"/>
  <c r="H10" i="92"/>
  <c r="H9" i="92"/>
  <c r="H7" i="92"/>
  <c r="F10" i="83"/>
  <c r="E10" i="83"/>
  <c r="D10" i="83"/>
  <c r="C10" i="83"/>
  <c r="D9" i="80"/>
  <c r="C9" i="80"/>
  <c r="D8" i="79"/>
  <c r="C8" i="79"/>
  <c r="G9" i="73"/>
  <c r="E8" i="73"/>
  <c r="E10" i="71"/>
  <c r="E9" i="71"/>
  <c r="E8" i="71"/>
  <c r="E7" i="71"/>
  <c r="E6" i="71"/>
  <c r="C13" i="56"/>
  <c r="D12" i="56" s="1"/>
  <c r="D10" i="56"/>
  <c r="D9" i="56"/>
  <c r="D8" i="56"/>
  <c r="D7" i="56"/>
  <c r="D6" i="56"/>
  <c r="D5" i="56"/>
  <c r="C9" i="55"/>
  <c r="C5" i="55"/>
  <c r="C12" i="54"/>
  <c r="F8" i="53"/>
  <c r="D8" i="53"/>
  <c r="F7" i="53"/>
  <c r="D7" i="53"/>
  <c r="C7" i="53"/>
  <c r="C8" i="53" s="1"/>
  <c r="G6" i="53"/>
  <c r="E6" i="53"/>
  <c r="E25" i="15"/>
  <c r="E24" i="15"/>
  <c r="E23" i="15"/>
  <c r="E22" i="15"/>
  <c r="E21" i="15"/>
  <c r="E20" i="15"/>
  <c r="E19" i="15"/>
  <c r="E18" i="15"/>
  <c r="E17" i="15"/>
  <c r="E16" i="15"/>
  <c r="E15" i="15"/>
  <c r="E14" i="15"/>
  <c r="E13" i="15"/>
  <c r="E12" i="15"/>
  <c r="E11" i="15"/>
  <c r="E10" i="15"/>
  <c r="E9" i="15"/>
  <c r="E8" i="15"/>
  <c r="E7" i="15"/>
  <c r="E6" i="15"/>
  <c r="F37" i="166"/>
  <c r="E37" i="166"/>
  <c r="D37" i="166"/>
  <c r="C37" i="166"/>
  <c r="E36" i="165"/>
  <c r="D36" i="165"/>
  <c r="C36" i="165"/>
  <c r="D37" i="163"/>
  <c r="C37" i="163"/>
  <c r="F20" i="160"/>
  <c r="E20" i="160"/>
  <c r="F19" i="160"/>
  <c r="E19" i="160"/>
  <c r="F18" i="160"/>
  <c r="E18" i="160"/>
  <c r="F17" i="160"/>
  <c r="E17" i="160"/>
  <c r="F16" i="160"/>
  <c r="E16" i="160"/>
  <c r="F15" i="160"/>
  <c r="E15" i="160"/>
  <c r="F14" i="160"/>
  <c r="E14" i="160"/>
  <c r="F13" i="160"/>
  <c r="E13" i="160"/>
  <c r="F12" i="160"/>
  <c r="E12" i="160"/>
  <c r="F11" i="160"/>
  <c r="E11" i="160"/>
  <c r="F10" i="160"/>
  <c r="E10" i="160"/>
  <c r="F9" i="160"/>
  <c r="E9" i="160"/>
  <c r="F8" i="160"/>
  <c r="E8" i="160"/>
  <c r="F7" i="160"/>
  <c r="E7" i="160"/>
  <c r="F6" i="160"/>
  <c r="E6" i="160"/>
  <c r="C75" i="156"/>
  <c r="F12" i="146"/>
  <c r="E12" i="146"/>
  <c r="F11" i="146"/>
  <c r="E11" i="146"/>
  <c r="F10" i="146"/>
  <c r="E10" i="146"/>
  <c r="F9" i="146"/>
  <c r="E9" i="146"/>
  <c r="F8" i="146"/>
  <c r="E8" i="146"/>
  <c r="C16" i="143"/>
  <c r="C15" i="143"/>
  <c r="C14" i="143"/>
  <c r="C13" i="143"/>
  <c r="C12" i="143"/>
  <c r="C11" i="143"/>
  <c r="I16" i="162"/>
  <c r="H16" i="162"/>
  <c r="I15" i="162"/>
  <c r="H15" i="162"/>
  <c r="I14" i="162"/>
  <c r="H14" i="162"/>
  <c r="D178" i="2"/>
  <c r="D177" i="2"/>
  <c r="D176" i="2"/>
  <c r="D175" i="2"/>
  <c r="D174" i="2"/>
  <c r="D173" i="2"/>
  <c r="D172" i="2"/>
  <c r="D171" i="2"/>
  <c r="D170" i="2"/>
  <c r="D169" i="2"/>
  <c r="D168" i="2"/>
  <c r="D167" i="2"/>
  <c r="D166" i="2"/>
  <c r="D165" i="2"/>
  <c r="D164"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G13" i="108" l="1"/>
  <c r="G19" i="108"/>
  <c r="G15" i="108"/>
  <c r="G12" i="108"/>
  <c r="G6" i="108"/>
  <c r="G18" i="108"/>
  <c r="G9" i="108"/>
  <c r="G11" i="108"/>
  <c r="G10" i="108"/>
  <c r="G17" i="108"/>
  <c r="G8" i="108"/>
  <c r="G14" i="108"/>
  <c r="G16" i="108"/>
  <c r="G7" i="108"/>
  <c r="F52" i="125"/>
  <c r="G52" i="125" s="1"/>
  <c r="G6" i="125"/>
  <c r="E8" i="53"/>
  <c r="G8" i="53"/>
  <c r="E6" i="110"/>
  <c r="D22" i="111"/>
  <c r="E8" i="108"/>
  <c r="E17" i="108"/>
  <c r="E17" i="110"/>
  <c r="D6" i="111"/>
  <c r="D14" i="111"/>
  <c r="D25" i="111"/>
  <c r="D28" i="111"/>
  <c r="D31" i="111"/>
  <c r="D37" i="111"/>
  <c r="O17" i="116"/>
  <c r="G45" i="125"/>
  <c r="E7" i="53"/>
  <c r="E11" i="108"/>
  <c r="E7" i="110"/>
  <c r="E11" i="110"/>
  <c r="G17" i="110"/>
  <c r="G20" i="110"/>
  <c r="D9" i="111"/>
  <c r="D17" i="111"/>
  <c r="D20" i="111"/>
  <c r="D34" i="111"/>
  <c r="D44" i="111"/>
  <c r="O18" i="116"/>
  <c r="E10" i="110"/>
  <c r="D40" i="111"/>
  <c r="D11" i="56"/>
  <c r="D13" i="56" s="1"/>
  <c r="E9" i="108"/>
  <c r="E18" i="108"/>
  <c r="G7" i="110"/>
  <c r="G11" i="110"/>
  <c r="G14" i="110"/>
  <c r="G21" i="110" s="1"/>
  <c r="E18" i="110"/>
  <c r="F9" i="111"/>
  <c r="D12" i="111"/>
  <c r="F17" i="111"/>
  <c r="F20" i="111"/>
  <c r="D23" i="111"/>
  <c r="D26" i="111"/>
  <c r="D29" i="111"/>
  <c r="F34" i="111"/>
  <c r="D38" i="111"/>
  <c r="D41" i="111"/>
  <c r="F44" i="111"/>
  <c r="O19" i="116"/>
  <c r="G7" i="53"/>
  <c r="E12" i="108"/>
  <c r="E8" i="110"/>
  <c r="E12" i="110"/>
  <c r="D21" i="110"/>
  <c r="E20" i="110" s="1"/>
  <c r="D7" i="111"/>
  <c r="F12" i="111"/>
  <c r="D15" i="111"/>
  <c r="D18" i="111"/>
  <c r="F23" i="111"/>
  <c r="F26" i="111"/>
  <c r="F29" i="111"/>
  <c r="D32" i="111"/>
  <c r="D35" i="111"/>
  <c r="F38" i="111"/>
  <c r="F41" i="111"/>
  <c r="G46" i="111"/>
  <c r="O12" i="116"/>
  <c r="O20" i="116"/>
  <c r="E19" i="108"/>
  <c r="G8" i="110"/>
  <c r="E15" i="110"/>
  <c r="F7" i="111"/>
  <c r="F46" i="111" s="1"/>
  <c r="D10" i="111"/>
  <c r="F15" i="111"/>
  <c r="F18" i="111"/>
  <c r="D21" i="111"/>
  <c r="F32" i="111"/>
  <c r="D39" i="111"/>
  <c r="D42" i="111"/>
  <c r="D45" i="111"/>
  <c r="O13" i="116"/>
  <c r="E10" i="108"/>
  <c r="E20" i="108" s="1"/>
  <c r="E9" i="110"/>
  <c r="D13" i="111"/>
  <c r="D24" i="111"/>
  <c r="D27" i="111"/>
  <c r="D30" i="111"/>
  <c r="D8" i="111"/>
  <c r="D16" i="111"/>
  <c r="D19" i="111"/>
  <c r="D33" i="111"/>
  <c r="D36" i="111"/>
  <c r="G20" i="108" l="1"/>
  <c r="D46" i="111"/>
  <c r="E14" i="110"/>
  <c r="E21" i="110" s="1"/>
</calcChain>
</file>

<file path=xl/sharedStrings.xml><?xml version="1.0" encoding="utf-8"?>
<sst xmlns="http://schemas.openxmlformats.org/spreadsheetml/2006/main" count="4767" uniqueCount="1951">
  <si>
    <t>Marco Fiscal de Mediano Plazo 2026-2036</t>
  </si>
  <si>
    <t>Tablas y gráficos</t>
  </si>
  <si>
    <t>Contenido</t>
  </si>
  <si>
    <t>Id</t>
  </si>
  <si>
    <t>Tema</t>
  </si>
  <si>
    <t>Ubicación</t>
  </si>
  <si>
    <t>C. 1.1</t>
  </si>
  <si>
    <t>Producto Interno Bruto por países</t>
  </si>
  <si>
    <t>C. 1.2</t>
  </si>
  <si>
    <t xml:space="preserve">Producto Interno Bruto por economías ajustado por efectos estacionales </t>
  </si>
  <si>
    <t>C. 1.3</t>
  </si>
  <si>
    <t>Producto Interno Bruto de Colombia, enfoque del gasto</t>
  </si>
  <si>
    <t>C. 1.4</t>
  </si>
  <si>
    <t>Producto Interno Bruto Sectorial de Colombia</t>
  </si>
  <si>
    <t>C. 1.5</t>
  </si>
  <si>
    <t>Producto Interno Bruto de Bogotá - 2024</t>
  </si>
  <si>
    <t>C. 1.6</t>
  </si>
  <si>
    <t xml:space="preserve">Ventas de comercio minorista por actividad comercial, Bogotá </t>
  </si>
  <si>
    <t>C. 1.7</t>
  </si>
  <si>
    <t>Producción por clases industriales, Bogotá</t>
  </si>
  <si>
    <t>C. 1.8</t>
  </si>
  <si>
    <t>Principales indicadores de mercado laboral</t>
  </si>
  <si>
    <t>C. 1.9</t>
  </si>
  <si>
    <t>Principales indicadores de mercado laboral por sexo, Bogotá</t>
  </si>
  <si>
    <t>C. 1.10</t>
  </si>
  <si>
    <t>Inflación anual (12 meses) por divisiones de gasto - Septiembre de 2025</t>
  </si>
  <si>
    <t>G. 1.1</t>
  </si>
  <si>
    <t>Producto Interno Bruto de Colombia</t>
  </si>
  <si>
    <t>G. 1.2</t>
  </si>
  <si>
    <t>Tasa de intervención de política monetaria</t>
  </si>
  <si>
    <t>G. 1.3</t>
  </si>
  <si>
    <t>Tasas de interés de colocación del sistema financiero</t>
  </si>
  <si>
    <t>G. 1.4</t>
  </si>
  <si>
    <t>Montos de colocación del sistema financiero - Total nacional</t>
  </si>
  <si>
    <t>G. 1.5</t>
  </si>
  <si>
    <t>Tipo de Cambio Regional</t>
  </si>
  <si>
    <t>Volver</t>
  </si>
  <si>
    <t>Cuadro 1.1 Producto Interno Bruto por países
Variación real (%)</t>
  </si>
  <si>
    <t>2024</t>
  </si>
  <si>
    <t>Mundial</t>
  </si>
  <si>
    <t>Economías avanzadas</t>
  </si>
  <si>
    <t>Estados Unidos</t>
  </si>
  <si>
    <t>Zona Euro</t>
  </si>
  <si>
    <t>Alemania</t>
  </si>
  <si>
    <t>Francia</t>
  </si>
  <si>
    <t>Italia</t>
  </si>
  <si>
    <t>España</t>
  </si>
  <si>
    <t>Japón</t>
  </si>
  <si>
    <t>Reino unido</t>
  </si>
  <si>
    <t>Canadá</t>
  </si>
  <si>
    <t>Economías de mercados emergentes y en desarrollo</t>
  </si>
  <si>
    <t>Asia del Este y Asia del Sur</t>
  </si>
  <si>
    <t>China</t>
  </si>
  <si>
    <t>India</t>
  </si>
  <si>
    <t>América Latina y el Caribe</t>
  </si>
  <si>
    <t xml:space="preserve">Brasil </t>
  </si>
  <si>
    <t>México</t>
  </si>
  <si>
    <t>Oriente medio y Asia central</t>
  </si>
  <si>
    <t>Arabia Saudita</t>
  </si>
  <si>
    <t>África subsahariana</t>
  </si>
  <si>
    <t xml:space="preserve">Nigeria </t>
  </si>
  <si>
    <t>Sudáfrica</t>
  </si>
  <si>
    <t xml:space="preserve">Fuente: Fondo Monetario Internacional (FMI), Perspectivas de la Economía Mundial (octubre 2025). </t>
  </si>
  <si>
    <t>Cuadro 1.2 Producto Interno Bruto por economías ajustado por efectos estacionales 
Variación anual real (%)</t>
  </si>
  <si>
    <t>I</t>
  </si>
  <si>
    <t>II</t>
  </si>
  <si>
    <t>Mundial </t>
  </si>
  <si>
    <t>Economías avanzadas </t>
  </si>
  <si>
    <t>Estados Unidos </t>
  </si>
  <si>
    <t>Zona Euro </t>
  </si>
  <si>
    <t>Alemania </t>
  </si>
  <si>
    <t>Francia </t>
  </si>
  <si>
    <t>Italia </t>
  </si>
  <si>
    <t>España </t>
  </si>
  <si>
    <t>Japón </t>
  </si>
  <si>
    <t>Reino Unido </t>
  </si>
  <si>
    <t>Canadá </t>
  </si>
  <si>
    <t>G7 </t>
  </si>
  <si>
    <t>G20 </t>
  </si>
  <si>
    <t>América Latina y el Caribe </t>
  </si>
  <si>
    <t>México </t>
  </si>
  <si>
    <t>Chile </t>
  </si>
  <si>
    <t>Colombia </t>
  </si>
  <si>
    <t>Fuente: Organización para la Cooperación y el Desarrollo Económico. OECD Data Explorer.</t>
  </si>
  <si>
    <t>https://data-explorer.oecd.org/vis?tm=Real%20Gross%20Domestic%20Product%20%28GDP%29&amp;pg=0&amp;snb=37&amp;vw=tb&amp;df[ds]=dsDisseminateFinalDMZ&amp;df[id]=DSD_NAMAIN1%40DF_QNA_EXPENDITURE_GROWTH_OECD&amp;df[ag]=OECD.SDD.NAD&amp;df[vs]=1.1&amp;dq=Q..AUS%2BAUT%2BBEL%2BCAN%2BCHE%2BCHL%2BCOL%2BCRI%2BCZE%2BDEU%2BDNK%2BESP%2BFIN%2BEST%2BFRA%2BGBR%2BGRC%2BHUN%2BISL%2BLTU%2BIRL%2BISR%2BITA%2BJPN%2BKOR%2BLUX%2BLVA%2BMEX%2BNLD%2BNOR%2BNZL%2BPOL%2BPRT%2BSVK%2BSVN%2BSWE%2BTUR%2BUSA%2BOECD%2BG20%2BG7%2BUSMCA%2BOECDE%2BEA20%2BEU27_2020...B1GQ.......&amp;lom=LASTNPERIODS&amp;lo=5&amp;to[TIME_PERIOD]=false</t>
  </si>
  <si>
    <t>Cuadro 1.3 Producto Interno Bruto de Colombia, enfoque de gasto
Variación anual (%)</t>
  </si>
  <si>
    <t>Concepto</t>
  </si>
  <si>
    <t>2023p</t>
  </si>
  <si>
    <t>2024pr</t>
  </si>
  <si>
    <t>Primer semestre 2025pr</t>
  </si>
  <si>
    <t>Demanda interna</t>
  </si>
  <si>
    <t xml:space="preserve"> Consumo final</t>
  </si>
  <si>
    <t xml:space="preserve"> Consumo final de los hogares</t>
  </si>
  <si>
    <t xml:space="preserve"> Consumo final del gobierno </t>
  </si>
  <si>
    <t xml:space="preserve"> Formación bruta de capital</t>
  </si>
  <si>
    <t xml:space="preserve"> Formación bruta de capital fijo</t>
  </si>
  <si>
    <t>Exportaciones</t>
  </si>
  <si>
    <t>Importaciones</t>
  </si>
  <si>
    <t>Producto Interno Bruto</t>
  </si>
  <si>
    <t>Nota: p: Provisional. pr: Preliminar.</t>
  </si>
  <si>
    <t>Fuente: DANE, Cuentas Nacionales.</t>
  </si>
  <si>
    <t>Cuadro 1.4 Producto Interno Bruto Sectorial de Colombia 
Variación anual (%) - Contribuciones (p.p)</t>
  </si>
  <si>
    <t>Sectores</t>
  </si>
  <si>
    <t>Primer semestre 2025</t>
  </si>
  <si>
    <t xml:space="preserve">Variación </t>
  </si>
  <si>
    <t xml:space="preserve">Contribución </t>
  </si>
  <si>
    <t xml:space="preserve">(%) </t>
  </si>
  <si>
    <t>(p.p.)</t>
  </si>
  <si>
    <t>Actividades artísticas</t>
  </si>
  <si>
    <t>Agricultura</t>
  </si>
  <si>
    <t>Comercio, transporte, alojamiento, y servicios de comida</t>
  </si>
  <si>
    <t>Actividades financieras</t>
  </si>
  <si>
    <t>Administración pública, educación, y salud</t>
  </si>
  <si>
    <t>PIB</t>
  </si>
  <si>
    <t>Actividades inmobiliarias</t>
  </si>
  <si>
    <t>Información y comunicaciones</t>
  </si>
  <si>
    <t>Actividades profesionales</t>
  </si>
  <si>
    <t>Industria</t>
  </si>
  <si>
    <t>Servicios públicos</t>
  </si>
  <si>
    <t>Construcción</t>
  </si>
  <si>
    <t>Minas y canteras</t>
  </si>
  <si>
    <t>Fuente: DANE, PIB trimestral de Bogotá D.C.</t>
  </si>
  <si>
    <t>Cálculos: SDH - Dirección de Estadísticas y Estudios Fiscales.</t>
  </si>
  <si>
    <t>Cuadro 1.5 Producto Interno Bruto de Bogotá - 2024
Variación anual (%) - Contribución anual (p.p.)</t>
  </si>
  <si>
    <t>Administración pública, salud, y educación</t>
  </si>
  <si>
    <t>Comercio, transporte, alojamiento y servicios de comida</t>
  </si>
  <si>
    <t xml:space="preserve">Cuadro 1.6 Ventas de comercio minorista por actividad comercial, Bogotá 
Variación anual (%) – Contribución (pp) </t>
  </si>
  <si>
    <t>Actividad comercial</t>
  </si>
  <si>
    <t>Enero a agosto de 2025</t>
  </si>
  <si>
    <t>Variación (%)
anual</t>
  </si>
  <si>
    <t>Contribución
(p.p.)</t>
  </si>
  <si>
    <t>Vehículos automotores nuevos</t>
  </si>
  <si>
    <t>Equipos de informática y comunicaciones</t>
  </si>
  <si>
    <t>Total</t>
  </si>
  <si>
    <t xml:space="preserve">Alimentos, bebidas y tabaco </t>
  </si>
  <si>
    <t>Artículos culturales y de entretenimiento</t>
  </si>
  <si>
    <t>Productos farmacéuticos</t>
  </si>
  <si>
    <t>Prendas de vestir y calzado</t>
  </si>
  <si>
    <t>Partes, piezas y accesorios para vehículos</t>
  </si>
  <si>
    <t>Fuente: DANE, Encuesta Mensual de Comercio (EMC).</t>
  </si>
  <si>
    <t xml:space="preserve">Cuadro 1.7 Producción por clases industriales, Bogotá
Variación anual (%) – Contribución (p.p. </t>
  </si>
  <si>
    <t>Clases industriales</t>
  </si>
  <si>
    <t>Contribución
(p.p)</t>
  </si>
  <si>
    <t>Textiles y confecciones</t>
  </si>
  <si>
    <t>Papel e imprentas</t>
  </si>
  <si>
    <t>Sustancias y productos químicos, farmacéuticos, de caucho y plástico</t>
  </si>
  <si>
    <t>Total Industria</t>
  </si>
  <si>
    <t>Madera y muebles</t>
  </si>
  <si>
    <t>Minerales no metálicos</t>
  </si>
  <si>
    <t>Alimentos y bebidas</t>
  </si>
  <si>
    <t>Curtido de cuero y calzado</t>
  </si>
  <si>
    <t>Resto de industria</t>
  </si>
  <si>
    <t>Productos metálicos</t>
  </si>
  <si>
    <t>Fuente: DANE, Encuesta Mensual Manufacturera con Enfoque Territorial</t>
  </si>
  <si>
    <t xml:space="preserve">Cuadro 1.8 Principales indicadores del mercado laboral </t>
  </si>
  <si>
    <t>Primer semestre</t>
  </si>
  <si>
    <t>Descripción</t>
  </si>
  <si>
    <t>Total nacional</t>
  </si>
  <si>
    <t>13 ciudades con A.M.</t>
  </si>
  <si>
    <t>Bogotá</t>
  </si>
  <si>
    <t>Porcentaje</t>
  </si>
  <si>
    <t>Tasa Global de Participación</t>
  </si>
  <si>
    <t>Tasa de Ocupación</t>
  </si>
  <si>
    <t>Tasa de Desempleo</t>
  </si>
  <si>
    <t>Tasa de informalidad</t>
  </si>
  <si>
    <t>Miles de personas</t>
  </si>
  <si>
    <t>Población Ocupada</t>
  </si>
  <si>
    <t>Formales</t>
  </si>
  <si>
    <t>Informales</t>
  </si>
  <si>
    <t>Población Desocupada</t>
  </si>
  <si>
    <t xml:space="preserve">Fuente: DANE, Gran Encuesta Integrada de Hogares. </t>
  </si>
  <si>
    <t>Cuadro 1.9 Principales indicadores del mercado laboral por sexo, Bogotá</t>
  </si>
  <si>
    <t>Hombres</t>
  </si>
  <si>
    <t>Mujeres</t>
  </si>
  <si>
    <t>Brecha (H-M)</t>
  </si>
  <si>
    <t>2024-1sem</t>
  </si>
  <si>
    <t>2025-1sem</t>
  </si>
  <si>
    <t xml:space="preserve"> </t>
  </si>
  <si>
    <t>Población Fuera de la fuerza de trabajo</t>
  </si>
  <si>
    <t>Cálculo: Secretaría Distrital de Hacienda, Dirección de Estadísticas y Estudios Fiscales.</t>
  </si>
  <si>
    <t>Cuadro 1.10 Inflación anual (12 meses) por divisiones de gasto - Septiembre de 2025</t>
  </si>
  <si>
    <t>Divisiones de gasto</t>
  </si>
  <si>
    <t>Colombia</t>
  </si>
  <si>
    <t>Variación (%) anual</t>
  </si>
  <si>
    <t>Contribución (pp) anual</t>
  </si>
  <si>
    <t>Bebidas alcohólicas y tabaco</t>
  </si>
  <si>
    <t>Educación</t>
  </si>
  <si>
    <t>Restaurantes y hoteles</t>
  </si>
  <si>
    <t>Alimentos y bebidas no alcohólicas</t>
  </si>
  <si>
    <t>Salud</t>
  </si>
  <si>
    <t>Alojamiento y servicios públicos</t>
  </si>
  <si>
    <t>Transporte</t>
  </si>
  <si>
    <t>Bienes y servicios diversos</t>
  </si>
  <si>
    <t>Artículos para el hogar</t>
  </si>
  <si>
    <t>Recreación y cultura</t>
  </si>
  <si>
    <t>Información y comunicación</t>
  </si>
  <si>
    <t>Fuente: DANE, Índice de Precios del Consumidor (IPC).</t>
  </si>
  <si>
    <t>Gráfico 1.1 Producto Interno Bruto de Colombia
Variación anual (%)</t>
  </si>
  <si>
    <t>Año</t>
  </si>
  <si>
    <t>Precios constantes</t>
  </si>
  <si>
    <t>Variación anual</t>
  </si>
  <si>
    <t xml:space="preserve">Nota: p: Provisional. pr: Preliminar. </t>
  </si>
  <si>
    <t>Gráfico 1.2 Tasa de intervención de política monetaria
Porcentaje</t>
  </si>
  <si>
    <t>Mes</t>
  </si>
  <si>
    <t>Tasa de Intervención</t>
  </si>
  <si>
    <t>Fuente: Banco de la República</t>
  </si>
  <si>
    <t>Gráfico 1.3 Tasas de interés de colocación del sistema financiero
Mensual - Porcentaje</t>
  </si>
  <si>
    <t>Fecha</t>
  </si>
  <si>
    <t>Comercial</t>
  </si>
  <si>
    <t>Consumo</t>
  </si>
  <si>
    <t>Microcrédito</t>
  </si>
  <si>
    <t>Hipotecaria</t>
  </si>
  <si>
    <t>Gráfico 1.4 Montos de colocación del sistema financiero - Total nacional
Variación nominal anual (%)</t>
  </si>
  <si>
    <t>Brasil</t>
  </si>
  <si>
    <t>Perú</t>
  </si>
  <si>
    <t>Chile</t>
  </si>
  <si>
    <t>Gráfico 1.5 Tipo de Cambio Regional
Índices 2024 - (enero = 100)</t>
  </si>
  <si>
    <t>Datos obervados</t>
  </si>
  <si>
    <t>Nota: p: provisional, pr: preliminar</t>
  </si>
  <si>
    <t>Trimestre</t>
  </si>
  <si>
    <t>III</t>
  </si>
  <si>
    <t>IV</t>
  </si>
  <si>
    <t>2025pr</t>
  </si>
  <si>
    <t>Nota: p: provisional. pr: Preliminar.</t>
  </si>
  <si>
    <t xml:space="preserve">Fuente: DANE, Cuentas Nacionales. </t>
  </si>
  <si>
    <t>24 departamentos</t>
  </si>
  <si>
    <t>Crecimiento Bogotá (%)</t>
  </si>
  <si>
    <t>Crecimiento 24 departamentos</t>
  </si>
  <si>
    <t>Participación sector Comercio en Bogotá</t>
  </si>
  <si>
    <t>Fuente: DANE - Encuesta de Micronegocios (EMICRON)</t>
  </si>
  <si>
    <t>Ventas de comercio minorista (Var anual %)</t>
  </si>
  <si>
    <t>Índice de Confianza Comercial (Balance %)</t>
  </si>
  <si>
    <t>*Sin combustible </t>
  </si>
  <si>
    <t>Fuente: DANE, Encuesta Mensual de Comercio (EMC); y Fedesarrollo, Encuesta de Opinión Empresarial.</t>
  </si>
  <si>
    <t>Producción industrial (Var anual %)</t>
  </si>
  <si>
    <t>Índice de confianza industrial (Balance %)</t>
  </si>
  <si>
    <t xml:space="preserve">Fuente: DANE, Encuesta Mensual Manufacturera con Enfoque Territorial; Fedesarrollo, Encuesta de Opinión Empresarial. </t>
  </si>
  <si>
    <t>Area Licenciada (eje. izq.)</t>
  </si>
  <si>
    <t>Variacion Anual (eje der.)</t>
  </si>
  <si>
    <t>Fuente: DANE, Estadísticas de Licencias de Construcción.</t>
  </si>
  <si>
    <t>Nota: El DANE ha ajustado la operación del Censo de Edificaciones - CEED, ampliando su área de cobertura, publicando actualmente el nivel nacional conformado por un total de 17 áreas urbanas, 5 metropolitanas y Cundinamarca, desde el III trimestre de 2020 al II trimestre de 2024.</t>
  </si>
  <si>
    <t>Fuente: DANE, Censo de Edificaciones (CEED).</t>
  </si>
  <si>
    <t>Ventas</t>
  </si>
  <si>
    <t>Oferta disponible</t>
  </si>
  <si>
    <t>ene</t>
  </si>
  <si>
    <t>feb</t>
  </si>
  <si>
    <t>mar</t>
  </si>
  <si>
    <t>abr</t>
  </si>
  <si>
    <t>may</t>
  </si>
  <si>
    <t>jun</t>
  </si>
  <si>
    <t>jul</t>
  </si>
  <si>
    <t>ago</t>
  </si>
  <si>
    <t>sep</t>
  </si>
  <si>
    <t>oct</t>
  </si>
  <si>
    <t>nov</t>
  </si>
  <si>
    <t>dic</t>
  </si>
  <si>
    <t>Fuente: La Galería Inmobiliaria.</t>
  </si>
  <si>
    <t>Fuente: La Galería Inmobiliaria</t>
  </si>
  <si>
    <t>Oferta disponible Var. anual (%)</t>
  </si>
  <si>
    <t>Ventas Var. anual (%)</t>
  </si>
  <si>
    <t>Fuente: La Galería Inmobiliaria; Fedesarrollo, Encuesta de Opinión del Consumidor.</t>
  </si>
  <si>
    <t>Ventas de vivienda (eje izq.)</t>
  </si>
  <si>
    <t>Disposición a comprar vivienda - balance (eje der.)</t>
  </si>
  <si>
    <t>Consumo de los hogares (eje izq.)</t>
  </si>
  <si>
    <t>Índice de Confianza del Consumidor (eje der.)</t>
  </si>
  <si>
    <t>Fuente: Raddar; y Fedesarrollo, Encuesta de Opinión del Consumidor.</t>
  </si>
  <si>
    <t>Población en edad de trabajar (PET)</t>
  </si>
  <si>
    <t xml:space="preserve">Fuerza de trabajo </t>
  </si>
  <si>
    <t>Población fuera de la fuerza de trabajo</t>
  </si>
  <si>
    <t>Fuente: DANE, Gran Encuesta Integrada de Hogares (GEIH).</t>
  </si>
  <si>
    <t>Cálculos: Dirección de Estadísticas y Estudios Fiscales.</t>
  </si>
  <si>
    <t>Rama económica (Miles de personas)</t>
  </si>
  <si>
    <t>Primer trimestre</t>
  </si>
  <si>
    <t>Variación anual absoluta</t>
  </si>
  <si>
    <t>Variación anual (%)</t>
  </si>
  <si>
    <t>Población ocupada</t>
  </si>
  <si>
    <t xml:space="preserve">Comercio </t>
  </si>
  <si>
    <t>Alojamiento y servicios de comida</t>
  </si>
  <si>
    <t xml:space="preserve">Electricidad gas y agua </t>
  </si>
  <si>
    <t xml:space="preserve">Transporte </t>
  </si>
  <si>
    <t xml:space="preserve">Actividades financieras </t>
  </si>
  <si>
    <t xml:space="preserve">Admin pública, defensa, educación,salud </t>
  </si>
  <si>
    <t>Fuente: DANE, Gran Encuesta Integrada de Hogares.</t>
  </si>
  <si>
    <t>13 ciudades A.M.</t>
  </si>
  <si>
    <t>Limite inferior</t>
  </si>
  <si>
    <t xml:space="preserve">Limite superior </t>
  </si>
  <si>
    <t>Meta</t>
  </si>
  <si>
    <t>Suministro de agua</t>
  </si>
  <si>
    <t>Electricidad</t>
  </si>
  <si>
    <t>Gas</t>
  </si>
  <si>
    <t>Sin alimentos</t>
  </si>
  <si>
    <t>Sin alimentos ni regulados</t>
  </si>
  <si>
    <t>Alimentos</t>
  </si>
  <si>
    <t>Cálculos: Secretaría Distrital de Hacienda con información del DANE y Banco de la República</t>
  </si>
  <si>
    <t>Fuente: DIAN</t>
  </si>
  <si>
    <t>Pronóstico</t>
  </si>
  <si>
    <t>Cuadro 2.1</t>
  </si>
  <si>
    <t xml:space="preserve">Ingresos fiscales </t>
  </si>
  <si>
    <t>Miles de millones de pesos y porcentaje</t>
  </si>
  <si>
    <t>Var. %</t>
  </si>
  <si>
    <t>%PIB 2023</t>
  </si>
  <si>
    <t>%PIB 2024</t>
  </si>
  <si>
    <t xml:space="preserve">Ingresos </t>
  </si>
  <si>
    <t xml:space="preserve"> Ingresos corrientes</t>
  </si>
  <si>
    <t>Tributarios</t>
  </si>
  <si>
    <t>No tributarios</t>
  </si>
  <si>
    <t xml:space="preserve"> Recursos de capital</t>
  </si>
  <si>
    <r>
      <rPr>
        <b/>
        <sz val="409.55"/>
        <color rgb="FF000000"/>
        <rFont val="Calibri"/>
      </rPr>
      <t>Fuente:</t>
    </r>
    <r>
      <rPr>
        <sz val="409.55"/>
        <color rgb="FF000000"/>
        <rFont val="Arial"/>
        <family val="2"/>
      </rPr>
      <t xml:space="preserve"> SDH - Dirección Distrital de Tesorería, Dirección Distrital de Impuestos de Bogotá. </t>
    </r>
  </si>
  <si>
    <r>
      <rPr>
        <b/>
        <sz val="409.55"/>
        <color rgb="FF000000"/>
        <rFont val="Calibri"/>
      </rPr>
      <t>Cálculos:</t>
    </r>
    <r>
      <rPr>
        <sz val="409.55"/>
        <color rgb="FF000000"/>
        <rFont val="Arial"/>
        <family val="2"/>
      </rPr>
      <t xml:space="preserve"> SDH - Dirección de Estadísticas y Estudios Fiscales.</t>
    </r>
  </si>
  <si>
    <t>Cuadro 2.2</t>
  </si>
  <si>
    <t xml:space="preserve">Ingresos corrientes </t>
  </si>
  <si>
    <t xml:space="preserve">Var. % </t>
  </si>
  <si>
    <t>Ingresos corrientes</t>
  </si>
  <si>
    <t>Ingresos Tributarios</t>
  </si>
  <si>
    <t>Impuesto de industria y comercio</t>
  </si>
  <si>
    <t xml:space="preserve">Impuesto Predial Unificado </t>
  </si>
  <si>
    <t>Impuesto sobre vehículos automotores</t>
  </si>
  <si>
    <t>Sobretasa a la gasolina</t>
  </si>
  <si>
    <t>Impuesto al consumo de cervezas, sifones, refajos y mezclas</t>
  </si>
  <si>
    <t>Impuesto al consumo de cigarrillos y tabaco</t>
  </si>
  <si>
    <r>
      <rPr>
        <sz val="409.55"/>
        <color rgb="FF000000"/>
        <rFont val="Calibri"/>
      </rPr>
      <t xml:space="preserve">Otros </t>
    </r>
    <r>
      <rPr>
        <sz val="409.55"/>
        <color rgb="FF000000"/>
        <rFont val="Arial"/>
        <family val="2"/>
      </rPr>
      <t>1</t>
    </r>
  </si>
  <si>
    <t>Ingresos No Tributarios</t>
  </si>
  <si>
    <t>Transferencias corrientes</t>
  </si>
  <si>
    <t>Tasas y derechos administrativos</t>
  </si>
  <si>
    <t>Multas, sanciones e intereses de mora</t>
  </si>
  <si>
    <t>Contribuciones</t>
  </si>
  <si>
    <t>Venta de bienes y servicios</t>
  </si>
  <si>
    <r>
      <rPr>
        <b/>
        <sz val="409.55"/>
        <color rgb="FF000000"/>
        <rFont val="Calibri"/>
      </rPr>
      <t>Nota:</t>
    </r>
    <r>
      <rPr>
        <sz val="409.55"/>
        <color rgb="FF000000"/>
        <rFont val="Arial"/>
        <family val="2"/>
      </rPr>
      <t xml:space="preserve"> </t>
    </r>
    <r>
      <rPr>
        <sz val="409.55"/>
        <color rgb="FF000000"/>
        <rFont val="Arial"/>
        <family val="2"/>
      </rPr>
      <t>1</t>
    </r>
    <r>
      <rPr>
        <sz val="409.55"/>
        <color rgb="FF000000"/>
        <rFont val="Arial"/>
        <family val="2"/>
      </rPr>
      <t xml:space="preserve"> Incluye Impuesto a la publicidad exterior visual, Impuesto de delineación urbana, Impuesto unificado de fondo de pobres, azar y espectáculos públicos, Impuesto de espectáculos públicos nacional con destino al deporte, Estampilla para el bienestar del adulto mayor, Estampilla Universidad Distrital Francisco José de Caldas, Estampilla procultura, Estampilla Cincuenta años de labor de la Universidad Pedagógica Nacional y Sobretasa Bomberil (que se recaudó desde 2024).</t>
    </r>
  </si>
  <si>
    <r>
      <rPr>
        <b/>
        <sz val="409.55"/>
        <color rgb="FF000000"/>
        <rFont val="Calibri"/>
      </rPr>
      <t>Fuente:</t>
    </r>
    <r>
      <rPr>
        <sz val="409.55"/>
        <color rgb="FF000000"/>
        <rFont val="Arial"/>
        <family val="2"/>
      </rPr>
      <t xml:space="preserve"> SDH - Dirección Distrital de Tesorería. </t>
    </r>
  </si>
  <si>
    <t>Cuadro 2.3</t>
  </si>
  <si>
    <t xml:space="preserve">Ingresos por transferencias </t>
  </si>
  <si>
    <t>SGP</t>
  </si>
  <si>
    <t>Propósito General</t>
  </si>
  <si>
    <t>Asignaciones especiales</t>
  </si>
  <si>
    <t>Agua potable y saneamiento básico</t>
  </si>
  <si>
    <t>Participaciones distintas del SGP</t>
  </si>
  <si>
    <t>Participación en impuestos</t>
  </si>
  <si>
    <t>Participación en contribuciones</t>
  </si>
  <si>
    <t>Participación en derechos económicos por el uso de recursos naturales</t>
  </si>
  <si>
    <t>Transferencias de otras entidades del Gobierno General</t>
  </si>
  <si>
    <r>
      <rPr>
        <b/>
        <sz val="409.55"/>
        <color rgb="FF000000"/>
        <rFont val="Calibri"/>
      </rPr>
      <t>Fuente</t>
    </r>
    <r>
      <rPr>
        <sz val="409.55"/>
        <color rgb="FF000000"/>
        <rFont val="Arial"/>
        <family val="2"/>
      </rPr>
      <t xml:space="preserve">: SDH - Dirección Distrital de Tesorería. </t>
    </r>
  </si>
  <si>
    <r>
      <rPr>
        <b/>
        <sz val="409.55"/>
        <color rgb="FF000000"/>
        <rFont val="Calibri"/>
      </rPr>
      <t>Cálculos</t>
    </r>
    <r>
      <rPr>
        <sz val="409.55"/>
        <color rgb="FF000000"/>
        <rFont val="Arial"/>
        <family val="2"/>
      </rPr>
      <t>: SDH - Dirección de Estadísticas y Estudios Fiscales</t>
    </r>
  </si>
  <si>
    <t>Cuadro 2.4</t>
  </si>
  <si>
    <t>Recursos de capital</t>
  </si>
  <si>
    <t>Excedentes financieros</t>
  </si>
  <si>
    <t>Dividendos y utilidades por otras inversiones de capital</t>
  </si>
  <si>
    <t>Rendimientos financieros</t>
  </si>
  <si>
    <t>Transferencias de capital</t>
  </si>
  <si>
    <t>Retiros FONPET</t>
  </si>
  <si>
    <t>Reintegros y otros recursos no apropiados</t>
  </si>
  <si>
    <t>Cuadro 2.5</t>
  </si>
  <si>
    <t xml:space="preserve">Gastos fiscales </t>
  </si>
  <si>
    <t>Gastos</t>
  </si>
  <si>
    <t xml:space="preserve"> Gastos de Funcionamiento</t>
  </si>
  <si>
    <t>Gastos de Personal</t>
  </si>
  <si>
    <t>Adquisición de bienes y servicios</t>
  </si>
  <si>
    <t>Gastos por tributos, tasas, contribuciones, multas, sanciones e intereses de mora</t>
  </si>
  <si>
    <t xml:space="preserve"> Servicio de la deuda</t>
  </si>
  <si>
    <t>Intereses</t>
  </si>
  <si>
    <t xml:space="preserve">Interna </t>
  </si>
  <si>
    <t>Externa</t>
  </si>
  <si>
    <t>Comisiones y otros gastos</t>
  </si>
  <si>
    <t>Transferencias Servicio de la deuda</t>
  </si>
  <si>
    <t xml:space="preserve"> Inversión</t>
  </si>
  <si>
    <t xml:space="preserve">Directa </t>
  </si>
  <si>
    <t>Transferencias inversión</t>
  </si>
  <si>
    <r>
      <rPr>
        <b/>
        <sz val="409.55"/>
        <color rgb="FF000000"/>
        <rFont val="Calibri"/>
      </rPr>
      <t>Fuente</t>
    </r>
    <r>
      <rPr>
        <sz val="409.55"/>
        <color rgb="FF000000"/>
        <rFont val="Arial"/>
        <family val="2"/>
      </rPr>
      <t xml:space="preserve">: SDH - Dirección Distrital de Presupuesto. </t>
    </r>
  </si>
  <si>
    <t>Cuadro 2.6</t>
  </si>
  <si>
    <t>Servicio de la deuda</t>
  </si>
  <si>
    <t>Servicio de la deuda pública</t>
  </si>
  <si>
    <t xml:space="preserve"> Servicio de la deuda pública externa</t>
  </si>
  <si>
    <t xml:space="preserve"> Servicio de la deuda pública interna</t>
  </si>
  <si>
    <r>
      <rPr>
        <sz val="409.55"/>
        <color rgb="FF000000"/>
        <rFont val="Calibri"/>
      </rPr>
      <t xml:space="preserve">Transferencia servicio de la deuda </t>
    </r>
    <r>
      <rPr>
        <sz val="409.55"/>
        <color rgb="FF000000"/>
        <rFont val="Arial"/>
        <family val="2"/>
      </rPr>
      <t>1</t>
    </r>
    <r>
      <rPr>
        <sz val="409.55"/>
        <color rgb="FF000000"/>
        <rFont val="Arial"/>
        <family val="2"/>
      </rPr>
      <t xml:space="preserve"> </t>
    </r>
  </si>
  <si>
    <r>
      <rPr>
        <b/>
        <sz val="409.55"/>
        <color rgb="FF000000"/>
        <rFont val="Calibri"/>
      </rPr>
      <t>Nota:</t>
    </r>
    <r>
      <rPr>
        <sz val="409.55"/>
        <color rgb="FF000000"/>
        <rFont val="Arial"/>
        <family val="2"/>
      </rPr>
      <t xml:space="preserve"> </t>
    </r>
    <r>
      <rPr>
        <sz val="409.55"/>
        <color rgb="FF000000"/>
        <rFont val="Arial"/>
        <family val="2"/>
      </rPr>
      <t>1</t>
    </r>
    <r>
      <rPr>
        <sz val="409.55"/>
        <color rgb="FF000000"/>
        <rFont val="Arial"/>
        <family val="2"/>
      </rPr>
      <t xml:space="preserve"> Transferencias de servicio de la deuda para bonos pensionales</t>
    </r>
  </si>
  <si>
    <r>
      <rPr>
        <b/>
        <sz val="409.55"/>
        <color rgb="FF000000"/>
        <rFont val="Calibri"/>
      </rPr>
      <t>Fuente</t>
    </r>
    <r>
      <rPr>
        <sz val="409.55"/>
        <color rgb="FF000000"/>
        <rFont val="Arial"/>
        <family val="2"/>
      </rPr>
      <t>: SDH – Dirección Distrital de Presupuesto</t>
    </r>
  </si>
  <si>
    <t>Cuadro 2.7</t>
  </si>
  <si>
    <t xml:space="preserve">Gastos de inversión </t>
  </si>
  <si>
    <t>Gastos de inversión</t>
  </si>
  <si>
    <t>Inversión directa</t>
  </si>
  <si>
    <t>Subvenciones</t>
  </si>
  <si>
    <t>A entidades del gobierno</t>
  </si>
  <si>
    <t>A órganos del PGN</t>
  </si>
  <si>
    <t>A esquemas asociativos</t>
  </si>
  <si>
    <t>A otras entidades del gobierno general</t>
  </si>
  <si>
    <t>A instituciones sin ánimo de lucro que sirven a los hogares</t>
  </si>
  <si>
    <t>Sentencias y conciliaciones</t>
  </si>
  <si>
    <t>Cuadro 2.8</t>
  </si>
  <si>
    <t xml:space="preserve">Inversión directa </t>
  </si>
  <si>
    <t>Miles de millones de pesos</t>
  </si>
  <si>
    <t>Entidad</t>
  </si>
  <si>
    <t>Secretaría de Educación del Distrito</t>
  </si>
  <si>
    <t>Secretaría Distrital de Integración Social</t>
  </si>
  <si>
    <t>Secretaría Distrital de Seguridad, Convivencia y Justicia</t>
  </si>
  <si>
    <t>Secretaría Distrital de Movilidad</t>
  </si>
  <si>
    <t>Secretaría Distrital de Cultura, Recreación y Deporte</t>
  </si>
  <si>
    <t>Secretaría Distrital del Hábitat</t>
  </si>
  <si>
    <t>Secretaría Distrital de Ambiente</t>
  </si>
  <si>
    <t>Secretaría Distrital de Desarrollo Económico</t>
  </si>
  <si>
    <t>Secretaría Distrital de la Mujer</t>
  </si>
  <si>
    <t>Secretaría General</t>
  </si>
  <si>
    <t>Secretaría Distrital de Gobierno</t>
  </si>
  <si>
    <t xml:space="preserve">Secretaría Distrital de Planeación </t>
  </si>
  <si>
    <t>Unidad Administrativa Especial Cuerpo Oficial de Bomberos</t>
  </si>
  <si>
    <t>Secretaría Distrital de Hacienda</t>
  </si>
  <si>
    <t>Departamento Administrativo de la Defensoría Espacio Público</t>
  </si>
  <si>
    <t>Personería de Bogotá</t>
  </si>
  <si>
    <t>Secretaria Jurídica Distrital</t>
  </si>
  <si>
    <t>Departamento administrativo del servicio civil</t>
  </si>
  <si>
    <t>Veeduría Distrital</t>
  </si>
  <si>
    <r>
      <rPr>
        <b/>
        <sz val="409.55"/>
        <color rgb="FF000000"/>
        <rFont val="Calibri"/>
      </rPr>
      <t xml:space="preserve">Nota: </t>
    </r>
    <r>
      <rPr>
        <sz val="409.55"/>
        <color rgb="FF000000"/>
        <rFont val="Arial"/>
        <family val="2"/>
      </rPr>
      <t>no contienen gastos de pasivos exigibles.</t>
    </r>
  </si>
  <si>
    <t>Cuadro 2.9</t>
  </si>
  <si>
    <t>Balance fiscal y primario</t>
  </si>
  <si>
    <t xml:space="preserve">Gastos </t>
  </si>
  <si>
    <t>Gastos de Funcionamiento</t>
  </si>
  <si>
    <t>Intereses y comisiones de la deuda</t>
  </si>
  <si>
    <t>Transferencias Servicio de la deuda y otros</t>
  </si>
  <si>
    <t>Inversión</t>
  </si>
  <si>
    <t>Balance fiscal</t>
  </si>
  <si>
    <t>Balance primario</t>
  </si>
  <si>
    <r>
      <rPr>
        <b/>
        <sz val="409.55"/>
        <color rgb="FF000000"/>
        <rFont val="Calibri"/>
      </rPr>
      <t>Fuente</t>
    </r>
    <r>
      <rPr>
        <sz val="409.55"/>
        <color rgb="FF000000"/>
        <rFont val="Arial"/>
        <family val="2"/>
      </rPr>
      <t>: SDH – Dirección Distrital de Presupuesto, Dirección Distrital de Tesorería.</t>
    </r>
  </si>
  <si>
    <t xml:space="preserve"> Gráfico 2.1</t>
  </si>
  <si>
    <t>Contribución por componente en la reducción del déficit fiscal entre 2023 y 2024</t>
  </si>
  <si>
    <t>Porcentaje del PIB distrital</t>
  </si>
  <si>
    <r>
      <rPr>
        <b/>
        <sz val="409.55"/>
        <color rgb="FF000000"/>
        <rFont val="Calibri"/>
      </rPr>
      <t>Fuente</t>
    </r>
    <r>
      <rPr>
        <sz val="409.55"/>
        <color rgb="FF000000"/>
        <rFont val="Arial"/>
        <family val="2"/>
      </rPr>
      <t>: SDH – Dirección Distrital de Presupuesto, Dirección Distrital de Tesorería, Dirección Distrital de Impuestos.</t>
    </r>
  </si>
  <si>
    <r>
      <rPr>
        <b/>
        <sz val="409.55"/>
        <color rgb="FF000000"/>
        <rFont val="Calibri"/>
      </rPr>
      <t>Cálculos</t>
    </r>
    <r>
      <rPr>
        <sz val="409.55"/>
        <color rgb="FF000000"/>
        <rFont val="Arial"/>
        <family val="2"/>
      </rPr>
      <t>: SDH - Dirección de Estadísticas y Estudios Fiscales</t>
    </r>
  </si>
  <si>
    <r>
      <rPr>
        <b/>
        <sz val="409.55"/>
        <color rgb="FF000000"/>
        <rFont val="Calibri"/>
      </rPr>
      <t>Fuente</t>
    </r>
    <r>
      <rPr>
        <sz val="409.55"/>
        <color rgb="FF000000"/>
        <rFont val="Arial"/>
        <family val="2"/>
      </rPr>
      <t>: SDH – Dirección Distrital de Presupuesto, Dirección Distrital de Tesorería, Dirección Distrital de Impuestos.</t>
    </r>
  </si>
  <si>
    <t>Cuadro 3.1</t>
  </si>
  <si>
    <t>Ingresos Fiscales</t>
  </si>
  <si>
    <t>%PIB 2025</t>
  </si>
  <si>
    <r>
      <rPr>
        <b/>
        <sz val="409.55"/>
        <color rgb="FF000000"/>
        <rFont val="Calibri"/>
      </rPr>
      <t>Fuente</t>
    </r>
    <r>
      <rPr>
        <sz val="409.55"/>
        <color rgb="FF000000"/>
        <rFont val="Arial"/>
        <family val="2"/>
      </rPr>
      <t>: SDH - Dirección Distrital de Tesorería, Dirección Distrital de Impuestos, Dirección de Estadísticas y Estudios Fiscales.</t>
    </r>
  </si>
  <si>
    <r>
      <rPr>
        <b/>
        <sz val="409.55"/>
        <color rgb="FF000000"/>
        <rFont val="Calibri"/>
      </rPr>
      <t>Cálculos</t>
    </r>
    <r>
      <rPr>
        <sz val="409.55"/>
        <color rgb="FF000000"/>
        <rFont val="Arial"/>
        <family val="2"/>
      </rPr>
      <t>: SDH - Dirección de Estadísticas y Estudios Fiscales.</t>
    </r>
  </si>
  <si>
    <t>Cuadro 3.2</t>
  </si>
  <si>
    <t xml:space="preserve"> Ingresos Tributarios</t>
  </si>
  <si>
    <t>Impuesto Predial Unificado</t>
  </si>
  <si>
    <t>Otros</t>
  </si>
  <si>
    <t xml:space="preserve"> Ingresos No Tributarios</t>
  </si>
  <si>
    <r>
      <rPr>
        <b/>
        <sz val="409.55"/>
        <color rgb="FF000000"/>
        <rFont val="Calibri"/>
      </rPr>
      <t>Fuente</t>
    </r>
    <r>
      <rPr>
        <sz val="409.55"/>
        <color rgb="FF000000"/>
        <rFont val="Arial"/>
        <family val="2"/>
      </rPr>
      <t>: SDH - Dirección Distrital de Tesorería, Dirección de Estadísticas y Estudios Fiscales, Dirección Distrital de Presupuesto.</t>
    </r>
  </si>
  <si>
    <t>Cuadro 3.3</t>
  </si>
  <si>
    <t xml:space="preserve">	Ingresos por transferencias	</t>
  </si>
  <si>
    <t>Transferencias de otras entidades del gobierno general</t>
  </si>
  <si>
    <t>Cuadro 3.4</t>
  </si>
  <si>
    <t>Miles de millones de pesos corrientes y porcentaje</t>
  </si>
  <si>
    <r>
      <rPr>
        <b/>
        <sz val="409.55"/>
        <color rgb="FF000000"/>
        <rFont val="Calibri"/>
      </rPr>
      <t>Fuente</t>
    </r>
    <r>
      <rPr>
        <sz val="409.55"/>
        <color rgb="FF000000"/>
        <rFont val="Arial"/>
        <family val="2"/>
      </rPr>
      <t>: SDH - Dirección Distrital de Tesorería, Dirección Distrital de Presupuesto.</t>
    </r>
  </si>
  <si>
    <t>Cuadro 3.5</t>
  </si>
  <si>
    <t>Gastos Fiscales</t>
  </si>
  <si>
    <r>
      <rPr>
        <b/>
        <sz val="409.55"/>
        <color rgb="FF000000"/>
        <rFont val="Calibri"/>
      </rPr>
      <t>Fuente</t>
    </r>
    <r>
      <rPr>
        <sz val="409.55"/>
        <color rgb="FF000000"/>
        <rFont val="Arial"/>
        <family val="2"/>
      </rPr>
      <t>: SDH - Dirección Distrital de Presupuesto.</t>
    </r>
  </si>
  <si>
    <t>Cuadro 3.6</t>
  </si>
  <si>
    <t>Servicio de la deuda pública externa</t>
  </si>
  <si>
    <t>Servicio de la deuda pública interna</t>
  </si>
  <si>
    <r>
      <rPr>
        <sz val="409.55"/>
        <color rgb="FF000000"/>
        <rFont val="Calibri"/>
      </rPr>
      <t xml:space="preserve">Transferencia servicio de la deuda </t>
    </r>
    <r>
      <rPr>
        <sz val="409.55"/>
        <color rgb="FF000000"/>
        <rFont val="Arial"/>
        <family val="2"/>
      </rPr>
      <t>1/</t>
    </r>
    <r>
      <rPr>
        <sz val="409.55"/>
        <color rgb="FF000000"/>
        <rFont val="Arial"/>
        <family val="2"/>
      </rPr>
      <t xml:space="preserve"> </t>
    </r>
  </si>
  <si>
    <r>
      <rPr>
        <b/>
        <sz val="409.55"/>
        <color rgb="FF000000"/>
        <rFont val="Calibri"/>
      </rPr>
      <t>Nota:</t>
    </r>
    <r>
      <rPr>
        <sz val="409.55"/>
        <color rgb="FF000000"/>
        <rFont val="Arial"/>
        <family val="2"/>
      </rPr>
      <t xml:space="preserve"> </t>
    </r>
    <r>
      <rPr>
        <sz val="409.55"/>
        <color rgb="FF000000"/>
        <rFont val="Arial"/>
        <family val="2"/>
      </rPr>
      <t>1/</t>
    </r>
    <r>
      <rPr>
        <sz val="409.55"/>
        <color rgb="FF000000"/>
        <rFont val="Arial"/>
        <family val="2"/>
      </rPr>
      <t xml:space="preserve"> Contiene transferencias al FONCEP para el pago de bonos pensionales.</t>
    </r>
  </si>
  <si>
    <t>Cuadro 3.7</t>
  </si>
  <si>
    <t>Cuadro 3.8</t>
  </si>
  <si>
    <r>
      <rPr>
        <sz val="409.55"/>
        <color rgb="FF000000"/>
        <rFont val="Calibri"/>
      </rPr>
      <t>Transferencias Servicio de la deuda</t>
    </r>
    <r>
      <rPr>
        <sz val="409.55"/>
        <color rgb="FF000000"/>
        <rFont val="Arial"/>
        <family val="2"/>
      </rPr>
      <t>1/</t>
    </r>
  </si>
  <si>
    <r>
      <rPr>
        <sz val="409.55"/>
        <color rgb="FF000000"/>
        <rFont val="Calibri"/>
      </rPr>
      <t xml:space="preserve">1/ </t>
    </r>
    <r>
      <rPr>
        <sz val="409.55"/>
        <color rgb="FF000000"/>
        <rFont val="Arial"/>
        <family val="2"/>
      </rPr>
      <t>Contiene transferencias al Foncep para el pago de bonos pensionales.  </t>
    </r>
  </si>
  <si>
    <r>
      <rPr>
        <b/>
        <sz val="409.55"/>
        <color rgb="FF000000"/>
        <rFont val="Calibri"/>
      </rPr>
      <t>Fuente:</t>
    </r>
    <r>
      <rPr>
        <sz val="409.55"/>
        <color rgb="FF000000"/>
        <rFont val="Arial"/>
        <family val="2"/>
      </rPr>
      <t xml:space="preserve"> SDH - Dirección Distrital de Presupuesto, Dirección Distrital de Tesorería, Dirección de Estadísticas y Estudios Fiscales. </t>
    </r>
  </si>
  <si>
    <r>
      <rPr>
        <b/>
        <sz val="409.55"/>
        <color rgb="FF000000"/>
        <rFont val="Calibri"/>
      </rPr>
      <t>Cálculos:</t>
    </r>
    <r>
      <rPr>
        <sz val="409.55"/>
        <color rgb="FF000000"/>
        <rFont val="Arial"/>
        <family val="2"/>
      </rPr>
      <t xml:space="preserve"> SDH - Dirección de Estadísticas y Estudios Fiscales. </t>
    </r>
  </si>
  <si>
    <t>Gráfico 3.1</t>
  </si>
  <si>
    <t>Contribución por componente en el aumento proyectado del déficit fiscal entre 2024 y 2025</t>
  </si>
  <si>
    <t>%PIB</t>
  </si>
  <si>
    <t xml:space="preserve">Cuadro 4.1 </t>
  </si>
  <si>
    <t xml:space="preserve">Producto Interno Bruto por países </t>
  </si>
  <si>
    <t xml:space="preserve">Variación real (%) </t>
  </si>
  <si>
    <r>
      <rPr>
        <b/>
        <sz val="409.55"/>
        <color rgb="FF000000"/>
        <rFont val="Calibri"/>
      </rPr>
      <t>Fuente</t>
    </r>
    <r>
      <rPr>
        <sz val="409.55"/>
        <color rgb="FF000000"/>
        <rFont val="Arial"/>
        <family val="2"/>
      </rPr>
      <t>: FMI, Perspectivas de la Economía Mundial (octubre 2025).</t>
    </r>
  </si>
  <si>
    <t>Cuadro 4.2</t>
  </si>
  <si>
    <t>Perspectivas de crecimiento de Colombia</t>
  </si>
  <si>
    <t>Mes de publicación</t>
  </si>
  <si>
    <t>Ministerio de Hacienda y Crédito Público</t>
  </si>
  <si>
    <t>Banco de la República</t>
  </si>
  <si>
    <t>Fedesarrollo</t>
  </si>
  <si>
    <t>Bancolombia</t>
  </si>
  <si>
    <t>BTG Pactual</t>
  </si>
  <si>
    <t>Banco Mundial</t>
  </si>
  <si>
    <t>OCDE</t>
  </si>
  <si>
    <t>FMI</t>
  </si>
  <si>
    <t>BBVA Research</t>
  </si>
  <si>
    <t>Promedio</t>
  </si>
  <si>
    <r>
      <rPr>
        <b/>
        <sz val="409.55"/>
        <color rgb="FF000000"/>
        <rFont val="Arial"/>
        <family val="2"/>
      </rPr>
      <t>Fuente</t>
    </r>
    <r>
      <rPr>
        <sz val="409.55"/>
        <color rgb="FF000000"/>
        <rFont val="Arial"/>
        <family val="2"/>
      </rPr>
      <t>: Ministerio de Hacienda y Crédito Público, Banco de la República, Fedesarrollo, Bancolombia, BTG Pactual, Banco Mundial, BBVA Research, Organización para la Cooperación y el Desarrollo Económico y Fondo Monetario Internacional.</t>
    </r>
  </si>
  <si>
    <t xml:space="preserve">Cuadro 4.3 </t>
  </si>
  <si>
    <t>Ingresos fiscales</t>
  </si>
  <si>
    <t>Var.%</t>
  </si>
  <si>
    <t>%PIB 2026</t>
  </si>
  <si>
    <t xml:space="preserve">Cuadro 4.4 </t>
  </si>
  <si>
    <r>
      <rPr>
        <b/>
        <sz val="409.55"/>
        <color rgb="FF000000"/>
        <rFont val="Calibri"/>
      </rPr>
      <t>Fuente</t>
    </r>
    <r>
      <rPr>
        <sz val="409.55"/>
        <color rgb="FF000000"/>
        <rFont val="Arial"/>
        <family val="2"/>
      </rPr>
      <t>: SDH - Dirección de Estadísticas y Estudios Fiscales, Dirección Distrital de Presupuesto </t>
    </r>
  </si>
  <si>
    <r>
      <rPr>
        <b/>
        <sz val="409.55"/>
        <color rgb="FF000000"/>
        <rFont val="Calibri"/>
      </rPr>
      <t>Cálculos</t>
    </r>
    <r>
      <rPr>
        <sz val="409.55"/>
        <color rgb="FF000000"/>
        <rFont val="Arial"/>
        <family val="2"/>
      </rPr>
      <t>: SDH - Dirección de Estadísticas y Estudios Fiscales </t>
    </r>
  </si>
  <si>
    <t xml:space="preserve">Cuadro 4.5 </t>
  </si>
  <si>
    <t>Transferencias</t>
  </si>
  <si>
    <r>
      <rPr>
        <b/>
        <sz val="409.55"/>
        <color rgb="FF000000"/>
        <rFont val="Arial"/>
        <family val="2"/>
      </rPr>
      <t>Fuente</t>
    </r>
    <r>
      <rPr>
        <sz val="409.55"/>
        <color rgb="FF000000"/>
        <rFont val="Arial"/>
        <family val="2"/>
      </rPr>
      <t>: SDH - Dirección de Estadísticas y Estudios Fiscales, Dirección Distrital de Presupuesto </t>
    </r>
  </si>
  <si>
    <r>
      <rPr>
        <b/>
        <sz val="409.55"/>
        <color rgb="FF000000"/>
        <rFont val="Arial"/>
        <family val="2"/>
      </rPr>
      <t>Cálculos</t>
    </r>
    <r>
      <rPr>
        <sz val="409.55"/>
        <color rgb="FF000000"/>
        <rFont val="Arial"/>
        <family val="2"/>
      </rPr>
      <t>: SDH - Dirección de Estadísticas y Estudios Fiscales </t>
    </r>
  </si>
  <si>
    <t xml:space="preserve">Cuadro 4.6 </t>
  </si>
  <si>
    <t>Recursos de capital de la Administración Central</t>
  </si>
  <si>
    <r>
      <rPr>
        <b/>
        <sz val="409.55"/>
        <color rgb="FF000000"/>
        <rFont val="Arial"/>
        <family val="2"/>
      </rPr>
      <t>Fuente</t>
    </r>
    <r>
      <rPr>
        <sz val="409.55"/>
        <color rgb="FF000000"/>
        <rFont val="Arial"/>
        <family val="2"/>
      </rPr>
      <t>: SDH - Dirección Distrital de Tesorería, Dirección Distrital de Presupuesto. </t>
    </r>
  </si>
  <si>
    <r>
      <rPr>
        <b/>
        <sz val="409.55"/>
        <color rgb="FF000000"/>
        <rFont val="Arial"/>
        <family val="2"/>
      </rPr>
      <t>Cálculos</t>
    </r>
    <r>
      <rPr>
        <sz val="409.55"/>
        <color rgb="FF000000"/>
        <rFont val="Arial"/>
        <family val="2"/>
      </rPr>
      <t>: SDH - Dirección de Estadísticas y Estudios Fiscales. </t>
    </r>
  </si>
  <si>
    <t xml:space="preserve">Cuadro 4.7 </t>
  </si>
  <si>
    <t>Gastos fiscales</t>
  </si>
  <si>
    <r>
      <rPr>
        <b/>
        <sz val="409.55"/>
        <color rgb="FF000000"/>
        <rFont val="Arial"/>
        <family val="2"/>
      </rPr>
      <t>Fuente</t>
    </r>
    <r>
      <rPr>
        <sz val="409.55"/>
        <color rgb="FF000000"/>
        <rFont val="Arial"/>
        <family val="2"/>
      </rPr>
      <t>: SDH - Dirección Distrital de Presupuesto </t>
    </r>
  </si>
  <si>
    <t xml:space="preserve">Cuadro 4.8	</t>
  </si>
  <si>
    <t xml:space="preserve">1/ Contiene transferencias al FONCEP para el pago de bonos pensionales. </t>
  </si>
  <si>
    <r>
      <rPr>
        <b/>
        <sz val="409.55"/>
        <color rgb="FF000000"/>
        <rFont val="Arial"/>
        <family val="2"/>
      </rPr>
      <t>Fuente</t>
    </r>
    <r>
      <rPr>
        <sz val="409.55"/>
        <color rgb="FF000000"/>
        <rFont val="Arial"/>
        <family val="2"/>
      </rPr>
      <t>: SDH - Dirección Distrital de Presupuesto.</t>
    </r>
  </si>
  <si>
    <r>
      <rPr>
        <b/>
        <sz val="409.55"/>
        <color rgb="FF000000"/>
        <rFont val="Arial"/>
        <family val="2"/>
      </rPr>
      <t>Cálculos</t>
    </r>
    <r>
      <rPr>
        <sz val="409.55"/>
        <color rgb="FF000000"/>
        <rFont val="Arial"/>
        <family val="2"/>
      </rPr>
      <t>: SDH - Dirección de Estadísticas y Estudios Fiscales.</t>
    </r>
  </si>
  <si>
    <t>Cuadro 4.9</t>
  </si>
  <si>
    <t>Cuadro 4.10</t>
  </si>
  <si>
    <r>
      <rPr>
        <b/>
        <sz val="409.55"/>
        <color rgb="FF000000"/>
        <rFont val="Calibri"/>
      </rPr>
      <t>Transferencias Servicio de la deuda</t>
    </r>
    <r>
      <rPr>
        <b/>
        <sz val="409.55"/>
        <color rgb="FF000000"/>
        <rFont val="Arial"/>
        <family val="2"/>
      </rPr>
      <t>1/</t>
    </r>
  </si>
  <si>
    <r>
      <rPr>
        <b/>
        <sz val="409.55"/>
        <color rgb="FF000000"/>
        <rFont val="Calibri"/>
      </rPr>
      <t>1/</t>
    </r>
    <r>
      <rPr>
        <sz val="409.55"/>
        <color rgb="FF000000"/>
        <rFont val="Arial"/>
        <family val="2"/>
      </rPr>
      <t xml:space="preserve"> Corresponde a pago de bonos pensionales </t>
    </r>
  </si>
  <si>
    <r>
      <rPr>
        <b/>
        <sz val="409.55"/>
        <color rgb="FF000000"/>
        <rFont val="Calibri"/>
      </rPr>
      <t>Fuente</t>
    </r>
    <r>
      <rPr>
        <sz val="409.55"/>
        <color rgb="FF000000"/>
        <rFont val="Arial"/>
        <family val="2"/>
      </rPr>
      <t>: SDH –Dirección Distrital de Tesorería, Dirección Distrital de Presupuesto, Dirección de Estadísticas y Estudios Fiscales </t>
    </r>
  </si>
  <si>
    <r>
      <rPr>
        <b/>
        <sz val="409.55"/>
        <color rgb="FF000000"/>
        <rFont val="Calibri"/>
      </rPr>
      <t>Cálculos</t>
    </r>
    <r>
      <rPr>
        <sz val="409.55"/>
        <color rgb="FF000000"/>
        <rFont val="Arial"/>
        <family val="2"/>
      </rPr>
      <t>: SDH - Dirección de Estadísticas y Estudios Fiscales. </t>
    </r>
  </si>
  <si>
    <t>Gráfico 4.1</t>
  </si>
  <si>
    <t>Tasa de interés de intervención y neutral</t>
  </si>
  <si>
    <r>
      <rPr>
        <b/>
        <sz val="409.55"/>
        <color rgb="FF000000"/>
        <rFont val="Calibri"/>
      </rPr>
      <t>Fuente</t>
    </r>
    <r>
      <rPr>
        <sz val="409.55"/>
        <color rgb="FF000000"/>
        <rFont val="Arial"/>
        <family val="2"/>
      </rPr>
      <t>: Banco de la República, informe de política monetaria (julio 2025).</t>
    </r>
  </si>
  <si>
    <t xml:space="preserve">Gráfico 4.2 </t>
  </si>
  <si>
    <t>Contribución por componente en la disminución del déficit fiscal de 2026</t>
  </si>
  <si>
    <t>Cuadro 5.1</t>
  </si>
  <si>
    <t>Balance fiscal y balance primario</t>
  </si>
  <si>
    <t>Porcentaje del PIB</t>
  </si>
  <si>
    <r>
      <rPr>
        <b/>
        <sz val="409.55"/>
        <color rgb="FF000000"/>
        <rFont val="Calibri"/>
      </rPr>
      <t xml:space="preserve">Transferencias Servicio de la deuda y otros </t>
    </r>
    <r>
      <rPr>
        <b/>
        <sz val="409.55"/>
        <color rgb="FF000000"/>
        <rFont val="Arial"/>
        <family val="2"/>
      </rPr>
      <t>/1</t>
    </r>
  </si>
  <si>
    <t>1/ Corresponde a pago de bonos pensionales</t>
  </si>
  <si>
    <r>
      <rPr>
        <b/>
        <sz val="409.55"/>
        <color rgb="FF000000"/>
        <rFont val="Arial"/>
        <family val="2"/>
      </rPr>
      <t>Fuente</t>
    </r>
    <r>
      <rPr>
        <sz val="409.55"/>
        <color rgb="FF000000"/>
        <rFont val="Arial"/>
        <family val="2"/>
      </rPr>
      <t>: SDH – Dirección Distrital de Presupuesto, Dirección Distrital de Tesorería, Dirección Distrital de Crédito Público y Dirección de Estadísticas y Estudios Fiscales.</t>
    </r>
  </si>
  <si>
    <r>
      <rPr>
        <b/>
        <sz val="409.55"/>
        <color rgb="FF000000"/>
        <rFont val="Arial"/>
        <family val="2"/>
      </rPr>
      <t>Cálculos</t>
    </r>
    <r>
      <rPr>
        <sz val="409.55"/>
        <color rgb="FF000000"/>
        <rFont val="Arial"/>
        <family val="2"/>
      </rPr>
      <t>: SDH – Dirección de Estadísticas y Estudios Fiscales.</t>
    </r>
  </si>
  <si>
    <t>Cuadro 5.2</t>
  </si>
  <si>
    <t xml:space="preserve">Ejecución de metas de recaudo tributario - 2025 a septiembre </t>
  </si>
  <si>
    <t>Recaudo</t>
  </si>
  <si>
    <t>Meta Septiembre</t>
  </si>
  <si>
    <t>% a septiembre</t>
  </si>
  <si>
    <t>Meta anual</t>
  </si>
  <si>
    <t>% Cierre año</t>
  </si>
  <si>
    <t>Oportuno</t>
  </si>
  <si>
    <t>Gestión</t>
  </si>
  <si>
    <r>
      <rPr>
        <b/>
        <sz val="409.55"/>
        <color rgb="FF000000"/>
        <rFont val="Arial"/>
        <family val="2"/>
      </rPr>
      <t>Fuente</t>
    </r>
    <r>
      <rPr>
        <sz val="409.55"/>
        <color rgb="FF000000"/>
        <rFont val="Arial"/>
        <family val="2"/>
      </rPr>
      <t>: SDH-Dirección Distrital de Impuestos de Bogotá y Dirección Distrital de Cobro.</t>
    </r>
  </si>
  <si>
    <r>
      <rPr>
        <b/>
        <sz val="409.55"/>
        <color rgb="FF000000"/>
        <rFont val="Arial"/>
        <family val="2"/>
      </rPr>
      <t>Nota</t>
    </r>
    <r>
      <rPr>
        <sz val="409.55"/>
        <color rgb="FF000000"/>
        <rFont val="Arial"/>
        <family val="2"/>
      </rPr>
      <t>: El componente de gestión incluye el recaudo correspondiente a la Dirección de Impuestos y a la Dirección Distrital de Cobro.</t>
    </r>
  </si>
  <si>
    <t>Cuadro 5.3</t>
  </si>
  <si>
    <t>Ciudadanos participantes en el Proyecto Inversión 7986 – a septiembre de 2025</t>
  </si>
  <si>
    <t>N° de Personas</t>
  </si>
  <si>
    <t>Jornadas de Sensibilización</t>
  </si>
  <si>
    <t>Radicación Calificada</t>
  </si>
  <si>
    <t>Ferias de Servicio</t>
  </si>
  <si>
    <t>Unidades Móviles</t>
  </si>
  <si>
    <t>Acercamientos Tributarios</t>
  </si>
  <si>
    <t xml:space="preserve">Centros de Experiencia </t>
  </si>
  <si>
    <t>Plan Anticontrabando</t>
  </si>
  <si>
    <r>
      <rPr>
        <b/>
        <sz val="409.55"/>
        <color rgb="FF000000"/>
        <rFont val="Arial"/>
        <family val="2"/>
      </rPr>
      <t>Fuente</t>
    </r>
    <r>
      <rPr>
        <sz val="409.55"/>
        <color rgb="FF000000"/>
        <rFont val="Arial"/>
        <family val="2"/>
      </rPr>
      <t>: SDH-Dirección Distrital de Impuestos de Bogotá.</t>
    </r>
  </si>
  <si>
    <t xml:space="preserve">Cuadro 5.4 </t>
  </si>
  <si>
    <t>Campañas de fidelización y control extensivo – a septiembre de 2025</t>
  </si>
  <si>
    <t>N° de Actuaciones</t>
  </si>
  <si>
    <t>Fidelización</t>
  </si>
  <si>
    <t xml:space="preserve"> Emisión (formularios y facturas de la vigencia)</t>
  </si>
  <si>
    <t xml:space="preserve"> Otras Actuaciones</t>
  </si>
  <si>
    <t>Control Extensivo</t>
  </si>
  <si>
    <t xml:space="preserve">Cuadro 5.5 </t>
  </si>
  <si>
    <t>Atención de ciudadanos por canal – a septiembre de 2025</t>
  </si>
  <si>
    <t>Canal de atención</t>
  </si>
  <si>
    <t>Ciudadanos atendidos</t>
  </si>
  <si>
    <t>% de participación</t>
  </si>
  <si>
    <t>Presencial</t>
  </si>
  <si>
    <t>Grupo de Atención Telefónica</t>
  </si>
  <si>
    <t>Chat Tributario-Redes Sociales</t>
  </si>
  <si>
    <t xml:space="preserve">Correo electrónico </t>
  </si>
  <si>
    <t>Escritos y Web</t>
  </si>
  <si>
    <t>WhatsApp</t>
  </si>
  <si>
    <t>Virtual (feria-videollamadas)</t>
  </si>
  <si>
    <t>Terminales Autoatención</t>
  </si>
  <si>
    <t>Cuadro 5.6</t>
  </si>
  <si>
    <t xml:space="preserve">Campañas de control intensivo determinación – a septiembre de 2025 </t>
  </si>
  <si>
    <t>Población Gestionada FONDO - N° Registros</t>
  </si>
  <si>
    <t>Población Gestionada Persuasiva - N° Registros</t>
  </si>
  <si>
    <t>Cuadro 5.7</t>
  </si>
  <si>
    <t>Plan de acción portafolio de inversiones - 2026</t>
  </si>
  <si>
    <t>Acción / Medida</t>
  </si>
  <si>
    <t>Fecha de
inicio</t>
  </si>
  <si>
    <t>Duración Estimada</t>
  </si>
  <si>
    <t>Responsable(s)</t>
  </si>
  <si>
    <t>Acciones de
control</t>
  </si>
  <si>
    <t>Posibles
correctivos</t>
  </si>
  <si>
    <t>Revisión del portafolio de inversiones</t>
  </si>
  <si>
    <t>Enero – Diciembre 2026</t>
  </si>
  <si>
    <t>Mensual</t>
  </si>
  <si>
    <t>Inversiones</t>
  </si>
  <si>
    <t>Actas de Reunión.</t>
  </si>
  <si>
    <t>Ajustes a lineamientos según coyuntura económica</t>
  </si>
  <si>
    <t>Fortalecimiento del sistema de monitoreo del flujo de caja</t>
  </si>
  <si>
    <t>Junio 2026</t>
  </si>
  <si>
    <t>3 meses</t>
  </si>
  <si>
    <t>Tesorería / Planeación Financiera</t>
  </si>
  <si>
    <t>Reportes mensuales / Alertas tempranas</t>
  </si>
  <si>
    <t>Revisión de supuestos de proyección.</t>
  </si>
  <si>
    <t>Capacitación al equipo en estrategias de inversión y manejo de portafolios.</t>
  </si>
  <si>
    <t>Julio 2026</t>
  </si>
  <si>
    <t>1 mes</t>
  </si>
  <si>
    <t>Talento Humano / Dirección Financiera</t>
  </si>
  <si>
    <t>Registro de asistencia / Evaluaciones</t>
  </si>
  <si>
    <t>Reprogramación o refuerzo de capacitación</t>
  </si>
  <si>
    <t>Evaluación mensual del desempeño del portafolio con enfoque en mejora continua</t>
  </si>
  <si>
    <t>Enero - Diciembre 2026</t>
  </si>
  <si>
    <t>Continuo</t>
  </si>
  <si>
    <t>Comité de Gestión de Activos y Pasivos</t>
  </si>
  <si>
    <t>Actas de Comité</t>
  </si>
  <si>
    <t>Ajustes tácticos a la estrategia de inversión</t>
  </si>
  <si>
    <r>
      <rPr>
        <b/>
        <sz val="409.55"/>
        <color rgb="FF000000"/>
        <rFont val="Arial"/>
        <family val="2"/>
      </rPr>
      <t>Fuente</t>
    </r>
    <r>
      <rPr>
        <sz val="409.55"/>
        <color rgb="FF000000"/>
        <rFont val="Arial"/>
        <family val="2"/>
      </rPr>
      <t>: SDH - Dirección de Tesorería Distrital</t>
    </r>
  </si>
  <si>
    <t>Cuadro 5.8</t>
  </si>
  <si>
    <t>Comparativo de tasas de referencia para nuevo endeudamiento a septiembre de 2025</t>
  </si>
  <si>
    <t>Variable</t>
  </si>
  <si>
    <t>Zona euro</t>
  </si>
  <si>
    <t>Inflación</t>
  </si>
  <si>
    <t>Tasa de política monetaria</t>
  </si>
  <si>
    <t>4,0% - 4,25%</t>
  </si>
  <si>
    <t>Rendimiento Títulos 10y</t>
  </si>
  <si>
    <r>
      <rPr>
        <b/>
        <sz val="409.55"/>
        <color rgb="FF000000"/>
        <rFont val="Arial"/>
        <family val="2"/>
      </rPr>
      <t>Fuente</t>
    </r>
    <r>
      <rPr>
        <sz val="409.55"/>
        <color rgb="FF000000"/>
        <rFont val="Arial"/>
        <family val="2"/>
      </rPr>
      <t>: Cálculos SDH - Dirección Distrital de Crédito Público con datos de Bloomberg con corte a septiembre de 2025.</t>
    </r>
  </si>
  <si>
    <t>Cuadro 5.9</t>
  </si>
  <si>
    <t>Estrategia de emisión</t>
  </si>
  <si>
    <t>Unidades</t>
  </si>
  <si>
    <t>Bonos tasa fija USD</t>
  </si>
  <si>
    <t>Créditos tasa variable USD</t>
  </si>
  <si>
    <t>Créditos EUR</t>
  </si>
  <si>
    <t>Bonos tasa fija COP</t>
  </si>
  <si>
    <t>Créditos tasa variable COP</t>
  </si>
  <si>
    <t>Bonos tasa fija UVR</t>
  </si>
  <si>
    <t>% desembolsos</t>
  </si>
  <si>
    <r>
      <rPr>
        <b/>
        <sz val="409.55"/>
        <color rgb="FF000000"/>
        <rFont val="Arial"/>
        <family val="2"/>
      </rPr>
      <t>Fuente</t>
    </r>
    <r>
      <rPr>
        <sz val="409.55"/>
        <color rgb="FF000000"/>
        <rFont val="Arial"/>
        <family val="2"/>
      </rPr>
      <t>: Cálculos SDH - Dirección Distrital de Crédito Público.</t>
    </r>
  </si>
  <si>
    <t>Gráfico 5.1</t>
  </si>
  <si>
    <t xml:space="preserve">Producto Interno Bruto Colombia </t>
  </si>
  <si>
    <r>
      <rPr>
        <b/>
        <sz val="409.55"/>
        <color rgb="FF000000"/>
        <rFont val="Arial"/>
        <family val="2"/>
      </rPr>
      <t>Fuente:</t>
    </r>
    <r>
      <rPr>
        <sz val="409.55"/>
        <color rgb="FF000000"/>
        <rFont val="Arial"/>
        <family val="2"/>
      </rPr>
      <t xml:space="preserve"> Ministerio de Hacienda y Crédito Público, Marco Fiscal de Mediano Plazo.</t>
    </r>
  </si>
  <si>
    <t>Gráfico 5.2</t>
  </si>
  <si>
    <t xml:space="preserve">Producto Interno Bruto Bogotá </t>
  </si>
  <si>
    <r>
      <rPr>
        <b/>
        <sz val="409.55"/>
        <color rgb="FF000000"/>
        <rFont val="Calibri"/>
      </rPr>
      <t xml:space="preserve">Fuente: </t>
    </r>
    <r>
      <rPr>
        <sz val="409.55"/>
        <color rgb="FF000000"/>
        <rFont val="Arial"/>
        <family val="2"/>
      </rPr>
      <t>DANE, PIB trimestral de Bogotá D.C.</t>
    </r>
  </si>
  <si>
    <t>Gráfico 5.3</t>
  </si>
  <si>
    <t>Balance primario y saldo de la deuda   </t>
  </si>
  <si>
    <t>% del PIB</t>
  </si>
  <si>
    <r>
      <rPr>
        <b/>
        <sz val="409.55"/>
        <color rgb="FF000000"/>
        <rFont val="Arial"/>
        <family val="2"/>
      </rPr>
      <t>Fuente</t>
    </r>
    <r>
      <rPr>
        <sz val="409.55"/>
        <color rgb="FF000000"/>
        <rFont val="Arial"/>
        <family val="2"/>
      </rPr>
      <t>: SDH - Dirección Distrital de Crédito Público y Dirección de Estadísticas y Estudios Fiscales.</t>
    </r>
  </si>
  <si>
    <t>Gráfico 5.4</t>
  </si>
  <si>
    <t xml:space="preserve">Indicador de capacidad de pago </t>
  </si>
  <si>
    <t>Intereses / Ahorro operacional ajustado</t>
  </si>
  <si>
    <r>
      <rPr>
        <b/>
        <sz val="409.55"/>
        <color rgb="FF000000"/>
        <rFont val="Calibri"/>
      </rPr>
      <t>Fuente</t>
    </r>
    <r>
      <rPr>
        <sz val="409.55"/>
        <color rgb="FF000000"/>
        <rFont val="Arial"/>
        <family val="2"/>
      </rPr>
      <t>: SDH - Dirección Distrital de Crédito Público y Dirección de Estadísticas y Estudios Fiscales.</t>
    </r>
  </si>
  <si>
    <r>
      <rPr>
        <b/>
        <sz val="409.55"/>
        <color rgb="FF000000"/>
        <rFont val="Calibri"/>
      </rPr>
      <t>Cálculos</t>
    </r>
    <r>
      <rPr>
        <sz val="409.55"/>
        <color rgb="FF000000"/>
        <rFont val="Arial"/>
        <family val="2"/>
      </rPr>
      <t>: SDH – Dirección de Estadísticas y Estudios Fiscales</t>
    </r>
  </si>
  <si>
    <t>Gráfico 5.5</t>
  </si>
  <si>
    <t xml:space="preserve">Indicador de sostenibilidad </t>
  </si>
  <si>
    <t>Saldo de la deuda / Ingresos corrientes ajustados</t>
  </si>
  <si>
    <t>Gráfico 5.6</t>
  </si>
  <si>
    <t>Tasa de política monetaria e inflación en Estados Unidos</t>
  </si>
  <si>
    <r>
      <rPr>
        <b/>
        <sz val="409.55"/>
        <color rgb="FF000000"/>
        <rFont val="Calibri"/>
      </rPr>
      <t xml:space="preserve">Fuente: </t>
    </r>
    <r>
      <rPr>
        <sz val="409.55"/>
        <color rgb="FF000000"/>
        <rFont val="Arial"/>
        <family val="2"/>
      </rPr>
      <t>Dirección Distrital de Crédito Público con información de Bloomberg.</t>
    </r>
  </si>
  <si>
    <t>Gráfico 5.7</t>
  </si>
  <si>
    <t>Tasa de política monetaria e inflación en Zona Euro</t>
  </si>
  <si>
    <t xml:space="preserve">Gráfico 5.8 </t>
  </si>
  <si>
    <t>Proporción de deuda externa de Bogotá y el GNC</t>
  </si>
  <si>
    <r>
      <rPr>
        <b/>
        <sz val="409.55"/>
        <color rgb="FF000000"/>
        <rFont val="Arial"/>
        <family val="2"/>
      </rPr>
      <t xml:space="preserve">Fuente: </t>
    </r>
    <r>
      <rPr>
        <sz val="409.55"/>
        <color rgb="FF000000"/>
        <rFont val="Arial"/>
        <family val="2"/>
      </rPr>
      <t>Dirección Distrital de Crédito Público con datos del Ministerio de Hacienda y Crédito Público.</t>
    </r>
  </si>
  <si>
    <t xml:space="preserve">Gráfico 5.9 </t>
  </si>
  <si>
    <t>Descalce de deuda en moneda extranjera</t>
  </si>
  <si>
    <r>
      <rPr>
        <b/>
        <sz val="409.55"/>
        <color rgb="FF000000"/>
        <rFont val="Calibri"/>
      </rPr>
      <t xml:space="preserve">Fuente: </t>
    </r>
    <r>
      <rPr>
        <sz val="409.55"/>
        <color rgb="FF000000"/>
        <rFont val="Arial"/>
        <family val="2"/>
      </rPr>
      <t>Cálculos propios con información del DANE y el MHCP. Para el 2025 se proyecta la misma proporción para el indicador de Bogotá, y se ajusta a la proporción proyectada de la deuda al cierre del 2025.</t>
    </r>
  </si>
  <si>
    <t xml:space="preserve">Cuadro 6.1 </t>
  </si>
  <si>
    <t xml:space="preserve">Establecimientos Públicos: ingresos fiscales </t>
  </si>
  <si>
    <t>Var. (%)</t>
  </si>
  <si>
    <t>Participación 2023%</t>
  </si>
  <si>
    <t>Participación 2024%</t>
  </si>
  <si>
    <t xml:space="preserve">Ingresos totales </t>
  </si>
  <si>
    <t>Corrientes</t>
  </si>
  <si>
    <r>
      <rPr>
        <sz val="409.55"/>
        <color rgb="FF000000"/>
        <rFont val="Calibri"/>
      </rPr>
      <t>Recursos de capital</t>
    </r>
    <r>
      <rPr>
        <sz val="409.55"/>
        <color rgb="FF000000"/>
        <rFont val="Arial"/>
        <family val="2"/>
      </rPr>
      <t xml:space="preserve"> 1</t>
    </r>
  </si>
  <si>
    <r>
      <rPr>
        <b/>
        <sz val="409.55"/>
        <color rgb="FF000000"/>
        <rFont val="Arial"/>
        <family val="2"/>
      </rPr>
      <t>Nota</t>
    </r>
    <r>
      <rPr>
        <sz val="409.55"/>
        <color rgb="FF000000"/>
        <rFont val="Arial"/>
        <family val="2"/>
      </rPr>
      <t xml:space="preserve">: </t>
    </r>
    <r>
      <rPr>
        <sz val="409.55"/>
        <color rgb="FF000000"/>
        <rFont val="Arial"/>
        <family val="2"/>
      </rPr>
      <t>1</t>
    </r>
    <r>
      <rPr>
        <sz val="409.55"/>
        <color rgb="FF000000"/>
        <rFont val="Arial"/>
        <family val="2"/>
      </rPr>
      <t xml:space="preserve"> No contiene recursos de balance, venta de activos ni recursos del crédito  </t>
    </r>
  </si>
  <si>
    <r>
      <rPr>
        <b/>
        <sz val="409.55"/>
        <color rgb="FF000000"/>
        <rFont val="Arial"/>
        <family val="2"/>
      </rPr>
      <t>Fuente</t>
    </r>
    <r>
      <rPr>
        <sz val="409.55"/>
        <color rgb="FF000000"/>
        <rFont val="Arial"/>
        <family val="2"/>
      </rPr>
      <t>: SDH - Dirección Distrital de Presupuesto.  </t>
    </r>
  </si>
  <si>
    <t xml:space="preserve">Cuadro 6.2 </t>
  </si>
  <si>
    <t xml:space="preserve">Ingresos no tributarios de Establecimientos Públicos </t>
  </si>
  <si>
    <t>Ingresos No Tributarios  </t>
  </si>
  <si>
    <t>Tasas y Derechos administrativos  </t>
  </si>
  <si>
    <t>Contribuciones  </t>
  </si>
  <si>
    <t>Derechos por Monopolio  </t>
  </si>
  <si>
    <t>Multas, sanciones e intereses moratorios  </t>
  </si>
  <si>
    <t>Venta de Bienes y servicios  </t>
  </si>
  <si>
    <t xml:space="preserve">Cuadro 6.3 </t>
  </si>
  <si>
    <t xml:space="preserve">Ingresos por transferencias de Establecimientos Públicos </t>
  </si>
  <si>
    <t>Administración Central</t>
  </si>
  <si>
    <t xml:space="preserve">Nación </t>
  </si>
  <si>
    <t>Otras entidades del gobierno general</t>
  </si>
  <si>
    <t xml:space="preserve">Cuadro 6.4 </t>
  </si>
  <si>
    <t xml:space="preserve">Ingresos recursos de capital Establecimientos Públicos </t>
  </si>
  <si>
    <r>
      <rPr>
        <b/>
        <sz val="409.55"/>
        <color rgb="FF000000"/>
        <rFont val="Calibri"/>
      </rPr>
      <t>Recursos de capital</t>
    </r>
    <r>
      <rPr>
        <b/>
        <sz val="409.55"/>
        <color rgb="FF000000"/>
        <rFont val="Arial"/>
        <family val="2"/>
      </rPr>
      <t> </t>
    </r>
  </si>
  <si>
    <t>Transferencias de capital </t>
  </si>
  <si>
    <t>Rendimientos financieros </t>
  </si>
  <si>
    <t>Excedentes financieros </t>
  </si>
  <si>
    <t>Disposición de activos </t>
  </si>
  <si>
    <t>Otros Recursos de capital </t>
  </si>
  <si>
    <r>
      <rPr>
        <b/>
        <sz val="409.55"/>
        <color rgb="FF000000"/>
        <rFont val="Arial"/>
        <family val="2"/>
      </rPr>
      <t>Cálculos</t>
    </r>
    <r>
      <rPr>
        <sz val="409.55"/>
        <color rgb="FF000000"/>
        <rFont val="Arial"/>
        <family val="2"/>
      </rPr>
      <t>: SDH - Dirección de Estadísticas y Estudios Fiscales</t>
    </r>
  </si>
  <si>
    <t>Cuadro 6.5</t>
  </si>
  <si>
    <t xml:space="preserve">Gastos totales de los Establecimientos Públicos </t>
  </si>
  <si>
    <t>% Participación
 2024</t>
  </si>
  <si>
    <r>
      <rPr>
        <b/>
        <sz val="409.55"/>
        <color rgb="FF000000"/>
        <rFont val="Calibri"/>
      </rPr>
      <t>Gastos </t>
    </r>
    <r>
      <rPr>
        <b/>
        <sz val="409.55"/>
        <color rgb="FF000000"/>
        <rFont val="Arial"/>
        <family val="2"/>
      </rPr>
      <t> </t>
    </r>
  </si>
  <si>
    <r>
      <rPr>
        <b/>
        <sz val="409.55"/>
        <color rgb="FF000000"/>
        <rFont val="Calibri"/>
      </rPr>
      <t>Funcionamiento </t>
    </r>
    <r>
      <rPr>
        <b/>
        <sz val="409.55"/>
        <color rgb="FF000000"/>
        <rFont val="Arial"/>
        <family val="2"/>
      </rPr>
      <t> </t>
    </r>
  </si>
  <si>
    <t>Servicios personales  </t>
  </si>
  <si>
    <t>Transferencias para Funcionamiento </t>
  </si>
  <si>
    <r>
      <rPr>
        <b/>
        <sz val="409.55"/>
        <color rgb="FF000000"/>
        <rFont val="Calibri"/>
      </rPr>
      <t xml:space="preserve">Servicio de la deuda </t>
    </r>
    <r>
      <rPr>
        <b/>
        <sz val="409.55"/>
        <color rgb="FF000000"/>
        <rFont val="Arial"/>
        <family val="2"/>
      </rPr>
      <t>1</t>
    </r>
  </si>
  <si>
    <r>
      <rPr>
        <b/>
        <sz val="409.55"/>
        <color rgb="FF000000"/>
        <rFont val="Calibri"/>
      </rPr>
      <t>Inversión </t>
    </r>
    <r>
      <rPr>
        <b/>
        <sz val="409.55"/>
        <color rgb="FF000000"/>
        <rFont val="Arial"/>
        <family val="2"/>
      </rPr>
      <t> </t>
    </r>
  </si>
  <si>
    <t>Directa  </t>
  </si>
  <si>
    <t>Transferencias para inversión  </t>
  </si>
  <si>
    <r>
      <rPr>
        <b/>
        <sz val="409.55"/>
        <color rgb="FF000000"/>
        <rFont val="Arial"/>
        <family val="2"/>
      </rPr>
      <t>Nota</t>
    </r>
    <r>
      <rPr>
        <sz val="409.55"/>
        <color rgb="FF000000"/>
        <rFont val="Arial"/>
        <family val="2"/>
      </rPr>
      <t xml:space="preserve">: </t>
    </r>
    <r>
      <rPr>
        <sz val="409.55"/>
        <color rgb="FF000000"/>
        <rFont val="Arial"/>
        <family val="2"/>
      </rPr>
      <t>1</t>
    </r>
    <r>
      <rPr>
        <sz val="409.55"/>
        <color rgb="FF000000"/>
        <rFont val="Arial"/>
        <family val="2"/>
      </rPr>
      <t xml:space="preserve"> El servicio de la deuda es la amortización de bonos pensionales, que son los recursos que transfiere el FONCEP a Colpensiones a medida que se van haciéndose exigibles los pagos de las pensiones por parte de esta última entidad.</t>
    </r>
    <r>
      <rPr>
        <sz val="409.55"/>
        <color rgb="FF000000"/>
        <rFont val="Arial"/>
        <family val="2"/>
      </rPr>
      <t>  </t>
    </r>
  </si>
  <si>
    <r>
      <rPr>
        <b/>
        <sz val="409.55"/>
        <color rgb="FF000000"/>
        <rFont val="Arial"/>
        <family val="2"/>
      </rPr>
      <t>Fuente</t>
    </r>
    <r>
      <rPr>
        <sz val="409.55"/>
        <color rgb="FF000000"/>
        <rFont val="Arial"/>
        <family val="2"/>
      </rPr>
      <t>: SDH - Dirección Distrital de Presupuesto.</t>
    </r>
    <r>
      <rPr>
        <sz val="409.55"/>
        <color rgb="FF000000"/>
        <rFont val="Arial"/>
        <family val="2"/>
      </rPr>
      <t>  </t>
    </r>
  </si>
  <si>
    <r>
      <rPr>
        <b/>
        <sz val="409.55"/>
        <color rgb="FF000000"/>
        <rFont val="Arial"/>
        <family val="2"/>
      </rPr>
      <t>Cálculos</t>
    </r>
    <r>
      <rPr>
        <sz val="409.55"/>
        <color rgb="FF000000"/>
        <rFont val="Arial"/>
        <family val="2"/>
      </rPr>
      <t>: SDH - Dirección de Estadísticas y Estudios Fiscales</t>
    </r>
    <r>
      <rPr>
        <sz val="409.55"/>
        <color rgb="FF000000"/>
        <rFont val="Arial"/>
        <family val="2"/>
      </rPr>
      <t>  </t>
    </r>
  </si>
  <si>
    <t xml:space="preserve">Cuadro 6.6 </t>
  </si>
  <si>
    <t xml:space="preserve">Ingresos totales de los Establecimientos Públicos </t>
  </si>
  <si>
    <t>Ingresos totales  </t>
  </si>
  <si>
    <t>Corrientes  </t>
  </si>
  <si>
    <t>Transferencias  </t>
  </si>
  <si>
    <t>Recursos de capital  </t>
  </si>
  <si>
    <r>
      <rPr>
        <b/>
        <sz val="409.55"/>
        <color rgb="FF000000"/>
        <rFont val="Arial"/>
        <family val="2"/>
      </rPr>
      <t>Fuente</t>
    </r>
    <r>
      <rPr>
        <sz val="409.55"/>
        <color rgb="FF000000"/>
        <rFont val="Arial"/>
        <family val="2"/>
      </rPr>
      <t>: SDH – Dirección Distrital de Presupuesto</t>
    </r>
  </si>
  <si>
    <t xml:space="preserve">Cuadro 6.7 </t>
  </si>
  <si>
    <t xml:space="preserve">Ingresos no tributarios de los Establecimientos Públicos </t>
  </si>
  <si>
    <t xml:space="preserve">2025
</t>
  </si>
  <si>
    <r>
      <rPr>
        <b/>
        <sz val="409.55"/>
        <color rgb="FF000000"/>
        <rFont val="Calibri"/>
      </rPr>
      <t>Ingresos No Tributarios </t>
    </r>
    <r>
      <rPr>
        <sz val="409.55"/>
        <color rgb="FF000000"/>
        <rFont val="Arial"/>
        <family val="2"/>
      </rPr>
      <t> </t>
    </r>
  </si>
  <si>
    <t>Tasas y derechos administrativos </t>
  </si>
  <si>
    <t>Contribuciones </t>
  </si>
  <si>
    <t>Derechos por monopolios </t>
  </si>
  <si>
    <t>Multas, sanciones e intereses moratorios </t>
  </si>
  <si>
    <t>Venta de Bienes y Servicios  </t>
  </si>
  <si>
    <r>
      <rPr>
        <b/>
        <sz val="409.55"/>
        <color rgb="FF000000"/>
        <rFont val="Arial"/>
        <family val="2"/>
      </rPr>
      <t>Fuente</t>
    </r>
    <r>
      <rPr>
        <sz val="409.55"/>
        <color rgb="FF000000"/>
        <rFont val="Arial"/>
        <family val="2"/>
      </rPr>
      <t>: SDH – Dirección Distrital de Presupuesto.</t>
    </r>
  </si>
  <si>
    <t xml:space="preserve">Cuadro 6.8 </t>
  </si>
  <si>
    <t>% PIB 2024</t>
  </si>
  <si>
    <t>% PIB 2025</t>
  </si>
  <si>
    <t>Gastos  </t>
  </si>
  <si>
    <t>Funcionamiento  </t>
  </si>
  <si>
    <t>Adquisición de bienes y servicios  </t>
  </si>
  <si>
    <t>Gastos Diversos  </t>
  </si>
  <si>
    <t>Disminución de pasivos  </t>
  </si>
  <si>
    <t>Transferencias corrientes de funcionamiento  </t>
  </si>
  <si>
    <t>Servicio de la deuda  </t>
  </si>
  <si>
    <r>
      <rPr>
        <b/>
        <sz val="409.55"/>
        <color rgb="FF000000"/>
        <rFont val="Calibri"/>
      </rPr>
      <t>Inversión </t>
    </r>
    <r>
      <rPr>
        <b/>
        <sz val="409.55"/>
        <color rgb="FF000000"/>
        <rFont val="Arial"/>
        <family val="2"/>
      </rPr>
      <t>1</t>
    </r>
  </si>
  <si>
    <r>
      <rPr>
        <b/>
        <sz val="409.55"/>
        <color rgb="FF000000"/>
        <rFont val="Arial"/>
        <family val="2"/>
      </rPr>
      <t>Nota</t>
    </r>
    <r>
      <rPr>
        <sz val="409.55"/>
        <color rgb="FF000000"/>
        <rFont val="Arial"/>
        <family val="2"/>
      </rPr>
      <t xml:space="preserve">: </t>
    </r>
    <r>
      <rPr>
        <sz val="409.55"/>
        <color rgb="FF000000"/>
        <rFont val="Arial"/>
        <family val="2"/>
      </rPr>
      <t>1</t>
    </r>
    <r>
      <rPr>
        <sz val="409.55"/>
        <color rgb="FF000000"/>
        <rFont val="Arial"/>
        <family val="2"/>
      </rPr>
      <t xml:space="preserve"> Información sin pasivos exigibles</t>
    </r>
  </si>
  <si>
    <r>
      <rPr>
        <b/>
        <sz val="409.55"/>
        <color rgb="FF000000"/>
        <rFont val="Arial"/>
        <family val="2"/>
      </rPr>
      <t>Fuente</t>
    </r>
    <r>
      <rPr>
        <sz val="409.55"/>
        <color rgb="FF000000"/>
        <rFont val="Arial"/>
        <family val="2"/>
      </rPr>
      <t>: Secretaría Distrital de Hacienda</t>
    </r>
  </si>
  <si>
    <t xml:space="preserve">Cuadro 6.9 </t>
  </si>
  <si>
    <t xml:space="preserve">Ingresos de los Establecimientos Públicos </t>
  </si>
  <si>
    <t>Participación %</t>
  </si>
  <si>
    <t>Recursos de capital ¹</t>
  </si>
  <si>
    <r>
      <rPr>
        <b/>
        <sz val="409.55"/>
        <color rgb="FF000000"/>
        <rFont val="Arial"/>
        <family val="2"/>
      </rPr>
      <t>Nota</t>
    </r>
    <r>
      <rPr>
        <sz val="409.55"/>
        <color rgb="FF000000"/>
        <rFont val="Arial"/>
        <family val="2"/>
      </rPr>
      <t xml:space="preserve">: </t>
    </r>
    <r>
      <rPr>
        <sz val="409.55"/>
        <color rgb="FF000000"/>
        <rFont val="Arial"/>
        <family val="2"/>
      </rPr>
      <t>1</t>
    </r>
    <r>
      <rPr>
        <sz val="409.55"/>
        <color rgb="FF000000"/>
        <rFont val="Arial"/>
        <family val="2"/>
      </rPr>
      <t xml:space="preserve"> Incluye recursos que financian PCC, información sin pasivos exigibles. </t>
    </r>
  </si>
  <si>
    <r>
      <rPr>
        <b/>
        <sz val="409.55"/>
        <color rgb="FF000000"/>
        <rFont val="Arial"/>
        <family val="2"/>
      </rPr>
      <t>Fuente</t>
    </r>
    <r>
      <rPr>
        <sz val="409.55"/>
        <color rgb="FF000000"/>
        <rFont val="Arial"/>
        <family val="2"/>
      </rPr>
      <t xml:space="preserve">: SDH-Dirección Distrital de Presupuesto. </t>
    </r>
  </si>
  <si>
    <t xml:space="preserve">Cuadro 6.10 </t>
  </si>
  <si>
    <t xml:space="preserve">Gastos de los Establecimientos Públicos </t>
  </si>
  <si>
    <t>Funcionamiento</t>
  </si>
  <si>
    <t xml:space="preserve">Servicio de la Deuda </t>
  </si>
  <si>
    <t xml:space="preserve">Inversión </t>
  </si>
  <si>
    <t xml:space="preserve">Cuadro 6.11 </t>
  </si>
  <si>
    <t xml:space="preserve">Tamaño de los Ingresos administrados por el sector descentralizado - 2025 </t>
  </si>
  <si>
    <t xml:space="preserve">Miles de Millones de pesos 
</t>
  </si>
  <si>
    <t>Establecimiento</t>
  </si>
  <si>
    <t xml:space="preserve">Ingresos Operacionales </t>
  </si>
  <si>
    <t xml:space="preserve">Ingresos Totales </t>
  </si>
  <si>
    <t>% del Total</t>
  </si>
  <si>
    <t>Establecimientos públicos</t>
  </si>
  <si>
    <t>Empresas sociales del Estado</t>
  </si>
  <si>
    <t>Empresas industriales y comerciales del Estado</t>
  </si>
  <si>
    <t>Universidades</t>
  </si>
  <si>
    <t>Total (1)</t>
  </si>
  <si>
    <r>
      <rPr>
        <b/>
        <sz val="409.55"/>
        <color rgb="FF000000"/>
        <rFont val="Calibri"/>
      </rPr>
      <t>Nota:</t>
    </r>
    <r>
      <rPr>
        <sz val="409.55"/>
        <color rgb="FF000000"/>
        <rFont val="Arial"/>
        <family val="2"/>
      </rPr>
      <t xml:space="preserve"> Los ingresos operacionales de los Establecimientos Públicos corresponde a Ingresos no Tributarios, no tiene en cuenta desembolsos de crédito ni venta de activos</t>
    </r>
  </si>
  <si>
    <r>
      <rPr>
        <b/>
        <sz val="409.55"/>
        <color rgb="FF000000"/>
        <rFont val="Calibri"/>
      </rPr>
      <t>Fuente:</t>
    </r>
    <r>
      <rPr>
        <sz val="409.55"/>
        <color rgb="FF000000"/>
        <rFont val="Arial"/>
        <family val="2"/>
      </rPr>
      <t xml:space="preserve"> SDH, Dirección Distrital de Presupuesto.</t>
    </r>
  </si>
  <si>
    <r>
      <rPr>
        <b/>
        <sz val="409.55"/>
        <color rgb="FF000000"/>
        <rFont val="Calibri"/>
      </rPr>
      <t>Cálculos:</t>
    </r>
    <r>
      <rPr>
        <sz val="409.55"/>
        <color rgb="FF000000"/>
        <rFont val="Arial"/>
        <family val="2"/>
      </rPr>
      <t xml:space="preserve"> Dirección de Estadísticas y Estudios Fiscales.</t>
    </r>
  </si>
  <si>
    <t xml:space="preserve">Cuadro 6.12 </t>
  </si>
  <si>
    <t>Categorización de riesgo de las Empresas Sociales del Estado</t>
  </si>
  <si>
    <t>ESE</t>
  </si>
  <si>
    <t>Centro Oriente</t>
  </si>
  <si>
    <t>Sin riesgo</t>
  </si>
  <si>
    <t>Riesgo bajo</t>
  </si>
  <si>
    <t>Intervención Forzosa</t>
  </si>
  <si>
    <t>Norte</t>
  </si>
  <si>
    <t xml:space="preserve">Riesgo Bajo </t>
  </si>
  <si>
    <t>Sur</t>
  </si>
  <si>
    <t>Riesgo medio</t>
  </si>
  <si>
    <t>Sin Categorización</t>
  </si>
  <si>
    <t>Sur Occidente</t>
  </si>
  <si>
    <t xml:space="preserve">Sin riesgo </t>
  </si>
  <si>
    <t>Para el periodo de la emergencia Sanitaria por el COVID-19 (2020-2022), no se hizo categorización de las ESE, de acuerdo con la Resolución 856 de 2020 de la Superintendencia de Salud y el MSPS.</t>
  </si>
  <si>
    <r>
      <rPr>
        <b/>
        <sz val="409.55"/>
        <color rgb="FF000000"/>
        <rFont val="Arial"/>
        <family val="2"/>
      </rPr>
      <t>Nota</t>
    </r>
    <r>
      <rPr>
        <sz val="409.55"/>
        <color rgb="FF000000"/>
        <rFont val="Arial"/>
        <family val="2"/>
      </rPr>
      <t>: Resolución 1342 de 2019, Resolución 851 de 2023, Resolución 980 de 2024 y Resolución 1122 de 2025.</t>
    </r>
  </si>
  <si>
    <r>
      <rPr>
        <b/>
        <sz val="409.55"/>
        <color rgb="FF000000"/>
        <rFont val="Calibri"/>
      </rPr>
      <t>Fuente:</t>
    </r>
    <r>
      <rPr>
        <sz val="409.55"/>
        <color rgb="FF000000"/>
        <rFont val="Arial"/>
        <family val="2"/>
      </rPr>
      <t xml:space="preserve"> Ministerio de Salud y Protección Social.</t>
    </r>
  </si>
  <si>
    <t xml:space="preserve">Cuadro 6.13 </t>
  </si>
  <si>
    <t>Resultado operación de las Subredes Integradas de Servicios</t>
  </si>
  <si>
    <t>Subred</t>
  </si>
  <si>
    <r>
      <rPr>
        <b/>
        <sz val="409.55"/>
        <color rgb="FF000000"/>
        <rFont val="Arial"/>
        <family val="2"/>
      </rPr>
      <t>Fuente</t>
    </r>
    <r>
      <rPr>
        <sz val="409.55"/>
        <color rgb="FF000000"/>
        <rFont val="Arial"/>
        <family val="2"/>
      </rPr>
      <t>: Consolidador de Hacienda e Información Pública (CHIP) Contaduría General de la Nación.</t>
    </r>
  </si>
  <si>
    <r>
      <rPr>
        <b/>
        <sz val="409.55"/>
        <color rgb="FF000000"/>
        <rFont val="Arial"/>
        <family val="2"/>
      </rPr>
      <t>Cálculos</t>
    </r>
    <r>
      <rPr>
        <sz val="409.55"/>
        <color rgb="FF000000"/>
        <rFont val="Arial"/>
        <family val="2"/>
      </rPr>
      <t>: SDH, Dirección de Estadísticas y Estudios Fiscales.</t>
    </r>
  </si>
  <si>
    <t xml:space="preserve">Cuadro 6.14 </t>
  </si>
  <si>
    <t xml:space="preserve">Resultado del ejercicio Subredes Integradas de Servicios </t>
  </si>
  <si>
    <t xml:space="preserve">Cuadro 6.15 </t>
  </si>
  <si>
    <t xml:space="preserve">Cuentas por cobrar de las Subredes Integradas de Servicio de Salud </t>
  </si>
  <si>
    <t xml:space="preserve"> % de los ingresos corrientes de la Administración Central</t>
  </si>
  <si>
    <t>Centro Oriente E.S.E.</t>
  </si>
  <si>
    <t>Sur E.S.E.</t>
  </si>
  <si>
    <t xml:space="preserve">Cuadro 6.16 </t>
  </si>
  <si>
    <t>Balance fiscal de la Universidad Distrital Francisco José de Caldas</t>
  </si>
  <si>
    <r>
      <rPr>
        <b/>
        <sz val="409.55"/>
        <color rgb="FF000000"/>
        <rFont val="Calibri"/>
      </rPr>
      <t xml:space="preserve">Fuente: </t>
    </r>
    <r>
      <rPr>
        <sz val="409.55"/>
        <color rgb="FF000000"/>
        <rFont val="Arial"/>
        <family val="2"/>
      </rPr>
      <t>SDH, Dirección Distrital de Presupuesto y Dirección Distrital de Contabilidad.</t>
    </r>
  </si>
  <si>
    <t xml:space="preserve">Cuadro 6.17 </t>
  </si>
  <si>
    <t>Deuda pública del sector descentralizado</t>
  </si>
  <si>
    <t>Billones de pesos y porcentaje</t>
  </si>
  <si>
    <t xml:space="preserve">Tipo de entidad </t>
  </si>
  <si>
    <t>Saldo Deuda</t>
  </si>
  <si>
    <t>Saldo Deuda / Ingresos Corrientes %</t>
  </si>
  <si>
    <r>
      <rPr>
        <b/>
        <sz val="409.55"/>
        <color rgb="FF000000"/>
        <rFont val="Calibri"/>
      </rPr>
      <t xml:space="preserve">2025 </t>
    </r>
    <r>
      <rPr>
        <b/>
        <sz val="409.55"/>
        <color rgb="FF000000"/>
        <rFont val="Arial"/>
        <family val="2"/>
      </rPr>
      <t>1</t>
    </r>
  </si>
  <si>
    <t xml:space="preserve">Empresas Industriales y Comerciales </t>
  </si>
  <si>
    <r>
      <rPr>
        <b/>
        <sz val="409.55"/>
        <color rgb="FF000000"/>
        <rFont val="Arial"/>
        <family val="2"/>
      </rPr>
      <t>Nota</t>
    </r>
    <r>
      <rPr>
        <sz val="409.55"/>
        <color rgb="FF000000"/>
        <rFont val="Arial"/>
        <family val="2"/>
      </rPr>
      <t xml:space="preserve">: </t>
    </r>
    <r>
      <rPr>
        <sz val="409.55"/>
        <color rgb="FF000000"/>
        <rFont val="Arial"/>
        <family val="2"/>
      </rPr>
      <t>1</t>
    </r>
    <r>
      <rPr>
        <sz val="409.55"/>
        <color rgb="FF000000"/>
        <rFont val="Arial"/>
        <family val="2"/>
      </rPr>
      <t xml:space="preserve"> La información de 2025 corresponde a la reportada en el primer semestre de 2025.</t>
    </r>
  </si>
  <si>
    <r>
      <rPr>
        <b/>
        <sz val="409.55"/>
        <color rgb="FF000000"/>
        <rFont val="Arial"/>
        <family val="2"/>
      </rPr>
      <t>Fuente</t>
    </r>
    <r>
      <rPr>
        <sz val="409.55"/>
        <color rgb="FF000000"/>
        <rFont val="Arial"/>
        <family val="2"/>
      </rPr>
      <t>: SDH, Dirección Distrital de Crédito Público.</t>
    </r>
  </si>
  <si>
    <r>
      <rPr>
        <b/>
        <sz val="409.55"/>
        <color rgb="FF000000"/>
        <rFont val="Arial"/>
        <family val="2"/>
      </rPr>
      <t>Cálculos</t>
    </r>
    <r>
      <rPr>
        <sz val="409.55"/>
        <color rgb="FF000000"/>
        <rFont val="Arial"/>
        <family val="2"/>
      </rPr>
      <t>: Dirección de Estadísticas y Estudios Fiscales.</t>
    </r>
  </si>
  <si>
    <t xml:space="preserve">Cuadro 6.18 </t>
  </si>
  <si>
    <t>Transferencias al sector desentralizado</t>
  </si>
  <si>
    <t>% de los ingresos fiscales</t>
  </si>
  <si>
    <t>Entidades</t>
  </si>
  <si>
    <t>CVP</t>
  </si>
  <si>
    <t>FONCEP</t>
  </si>
  <si>
    <t xml:space="preserve">FFDS </t>
  </si>
  <si>
    <t>FUGA</t>
  </si>
  <si>
    <t>IDU</t>
  </si>
  <si>
    <t>IDIGER</t>
  </si>
  <si>
    <t>IDPAC</t>
  </si>
  <si>
    <t>IDARTES</t>
  </si>
  <si>
    <t>IDPC</t>
  </si>
  <si>
    <t>IDPYBA</t>
  </si>
  <si>
    <t>IDT</t>
  </si>
  <si>
    <t>IDIPRON</t>
  </si>
  <si>
    <t>IDRD</t>
  </si>
  <si>
    <t xml:space="preserve">IPES </t>
  </si>
  <si>
    <t>IDEP</t>
  </si>
  <si>
    <t>JBJCM</t>
  </si>
  <si>
    <t>FILBO</t>
  </si>
  <si>
    <t>UAECD</t>
  </si>
  <si>
    <t>UAERMV</t>
  </si>
  <si>
    <t>UAESP</t>
  </si>
  <si>
    <t>ATENEA</t>
  </si>
  <si>
    <t>Subred Centro Oriente</t>
  </si>
  <si>
    <t>Subred Norte</t>
  </si>
  <si>
    <t>Subred Sur</t>
  </si>
  <si>
    <t>Subred Sur Occidente</t>
  </si>
  <si>
    <t>Aguas de Bogotá</t>
  </si>
  <si>
    <t>EAAB</t>
  </si>
  <si>
    <t>Canal Capital</t>
  </si>
  <si>
    <t>RENOBO</t>
  </si>
  <si>
    <t>Transmilenio</t>
  </si>
  <si>
    <t>Lotería de Bogotá</t>
  </si>
  <si>
    <t>Metro</t>
  </si>
  <si>
    <t>Universidad</t>
  </si>
  <si>
    <t>Universidad Distrital</t>
  </si>
  <si>
    <t>TOTAL</t>
  </si>
  <si>
    <r>
      <rPr>
        <b/>
        <sz val="8"/>
        <color theme="1"/>
        <rFont val="Arial"/>
        <family val="2"/>
      </rPr>
      <t>Fuente</t>
    </r>
    <r>
      <rPr>
        <sz val="8"/>
        <color theme="1"/>
        <rFont val="Arial"/>
        <family val="2"/>
      </rPr>
      <t>: SDH, Dirección Distrital de Presupuesto.</t>
    </r>
  </si>
  <si>
    <r>
      <rPr>
        <b/>
        <sz val="8"/>
        <color theme="1"/>
        <rFont val="Arial"/>
        <family val="2"/>
      </rPr>
      <t>Cálculos</t>
    </r>
    <r>
      <rPr>
        <sz val="8"/>
        <color theme="1"/>
        <rFont val="Arial"/>
        <family val="2"/>
      </rPr>
      <t>: SDH, Dirección de Estadísticas y Estudios Fiscales.</t>
    </r>
  </si>
  <si>
    <t xml:space="preserve">Cuadro 6.19 </t>
  </si>
  <si>
    <t xml:space="preserve">Indicador de liquidez del sector descentralizado - Activos líquidos/Pasivo corriente </t>
  </si>
  <si>
    <t>Entidad / Nivel</t>
  </si>
  <si>
    <t>Primer Semestre 2024</t>
  </si>
  <si>
    <t>Primer Semestre 2025</t>
  </si>
  <si>
    <t>Establecimientos Públicos</t>
  </si>
  <si>
    <t>FFDS</t>
  </si>
  <si>
    <t>IPES</t>
  </si>
  <si>
    <t>JBB</t>
  </si>
  <si>
    <t>OFB</t>
  </si>
  <si>
    <t>Empresas Industriales y Comerciales</t>
  </si>
  <si>
    <t>Lotería</t>
  </si>
  <si>
    <t>RenoBo</t>
  </si>
  <si>
    <t>Subredes Integradas</t>
  </si>
  <si>
    <t>Nivel Descentralizado</t>
  </si>
  <si>
    <r>
      <rPr>
        <b/>
        <sz val="8"/>
        <color theme="1"/>
        <rFont val="Arial"/>
        <family val="2"/>
      </rPr>
      <t>Fuente</t>
    </r>
    <r>
      <rPr>
        <sz val="8"/>
        <color theme="1"/>
        <rFont val="Arial"/>
        <family val="2"/>
      </rPr>
      <t>: Consolidador de hacienda e información pública (CHIP) Contaduría General de la Nación.</t>
    </r>
  </si>
  <si>
    <r>
      <rPr>
        <b/>
        <sz val="8"/>
        <color theme="1"/>
        <rFont val="Arial"/>
        <family val="2"/>
      </rPr>
      <t>Cálculos</t>
    </r>
    <r>
      <rPr>
        <sz val="8"/>
        <color theme="1"/>
        <rFont val="Arial"/>
        <family val="2"/>
      </rPr>
      <t>: SDH – Dirección de Estadísticas y Estudios Fiscales.</t>
    </r>
  </si>
  <si>
    <t xml:space="preserve">Cuadro 6.20 </t>
  </si>
  <si>
    <t>Algunos indicadores de rentabilidad financiera de las Empresas Industriales y Comerciales del Distrito</t>
  </si>
  <si>
    <t>Valores</t>
  </si>
  <si>
    <t>2022</t>
  </si>
  <si>
    <t>Primer semestre de 2024</t>
  </si>
  <si>
    <t>Primer semestre de 2025</t>
  </si>
  <si>
    <t>Calificación de Riesgo</t>
  </si>
  <si>
    <t>Margen EBITDA</t>
  </si>
  <si>
    <t>N/A</t>
  </si>
  <si>
    <t>Margen Operacional</t>
  </si>
  <si>
    <t>Margen Neto</t>
  </si>
  <si>
    <t>ROA</t>
  </si>
  <si>
    <t>ROE</t>
  </si>
  <si>
    <t>AAA 
05-jun-25
Estable</t>
  </si>
  <si>
    <t>AAA 
05-nov-24
Estable</t>
  </si>
  <si>
    <t>Margen EBITDA Consolidado</t>
  </si>
  <si>
    <t>Margen Operacional Consolidado</t>
  </si>
  <si>
    <t>Margen Neto Consolidado</t>
  </si>
  <si>
    <t>ROA Consolidado</t>
  </si>
  <si>
    <t>ROE Consolidado</t>
  </si>
  <si>
    <r>
      <rPr>
        <b/>
        <sz val="8"/>
        <color theme="1"/>
        <rFont val="Arial"/>
        <family val="2"/>
      </rPr>
      <t>Nota</t>
    </r>
    <r>
      <rPr>
        <sz val="8"/>
        <color theme="1"/>
        <rFont val="Arial"/>
        <family val="2"/>
      </rPr>
      <t>: El análisis no incluye la Empresa Metro de Bogotá, dado que aún no inicia operaciones comerciales.</t>
    </r>
  </si>
  <si>
    <t xml:space="preserve">Cuadro 6.21 </t>
  </si>
  <si>
    <t>Indicadores de rentabilidad financiera de las Subredes Integradas de Servicios de Salud</t>
  </si>
  <si>
    <t>2023</t>
  </si>
  <si>
    <t>Occidente</t>
  </si>
  <si>
    <r>
      <rPr>
        <b/>
        <sz val="409.55"/>
        <color rgb="FF000000"/>
        <rFont val="Arial"/>
        <family val="2"/>
      </rPr>
      <t>Fuente</t>
    </r>
    <r>
      <rPr>
        <sz val="409.55"/>
        <color rgb="FF000000"/>
        <rFont val="Arial"/>
        <family val="2"/>
      </rPr>
      <t>: Consolidador de hacienda e información pública (CHIP) Contaduría General de la Nación.</t>
    </r>
  </si>
  <si>
    <t xml:space="preserve">Cuadro 6.22 </t>
  </si>
  <si>
    <t xml:space="preserve">Valor y variación contingente judicial </t>
  </si>
  <si>
    <t>Tipo</t>
  </si>
  <si>
    <t>Prob. %</t>
  </si>
  <si>
    <t xml:space="preserve"> Variación Contingente</t>
  </si>
  <si>
    <t>Valor Contingente 
(Miles de Millones)</t>
  </si>
  <si>
    <t>Cantidad Procesos</t>
  </si>
  <si>
    <t xml:space="preserve"> Instituto de Desarrollo Urbano</t>
  </si>
  <si>
    <t>Unidad Administrativa Especial de Catastro</t>
  </si>
  <si>
    <t>Instituto Distrital de Gestión de Riesgos y Cambio Climático</t>
  </si>
  <si>
    <t>Unidad Administrativa Especial de Servicios Públicos</t>
  </si>
  <si>
    <t>Total EP</t>
  </si>
  <si>
    <t>Empresas Industriales y Comerciales del Estado</t>
  </si>
  <si>
    <t xml:space="preserve">Transmilenio S.A. </t>
  </si>
  <si>
    <t>Empresa de Acueducto y Alcantarillado de Bogotá-E.S.P.</t>
  </si>
  <si>
    <t>Empresa de Renovación y Desarrollo Urbano de Bogotá</t>
  </si>
  <si>
    <t>Empresa Aguas de Bogotá S.A.</t>
  </si>
  <si>
    <t>Total EICD</t>
  </si>
  <si>
    <t>Subredes Integradas de Salud</t>
  </si>
  <si>
    <t xml:space="preserve">Subred Salud Sur </t>
  </si>
  <si>
    <t>Subred Salud Centro Oriente</t>
  </si>
  <si>
    <t>Totas SISS</t>
  </si>
  <si>
    <t>Total consolidado</t>
  </si>
  <si>
    <r>
      <rPr>
        <b/>
        <sz val="409.55"/>
        <color rgb="FF000000"/>
        <rFont val="Arial"/>
        <family val="2"/>
      </rPr>
      <t>Nota</t>
    </r>
    <r>
      <rPr>
        <sz val="409.55"/>
        <color rgb="FF000000"/>
        <rFont val="Arial"/>
        <family val="2"/>
      </rPr>
      <t>: Los resultados de 2025 corresponden al primer semestre. Probabilidad % hace referencia a la probabilidad promedio ponderada de fallo en contra, información reportada por la OACR.</t>
    </r>
  </si>
  <si>
    <r>
      <rPr>
        <b/>
        <sz val="409.55"/>
        <color rgb="FF000000"/>
        <rFont val="Arial"/>
        <family val="2"/>
      </rPr>
      <t>Fuente</t>
    </r>
    <r>
      <rPr>
        <sz val="409.55"/>
        <color rgb="FF000000"/>
        <rFont val="Arial"/>
        <family val="2"/>
      </rPr>
      <t>: SDH, Oficina de Análisis y Control de Riesgos.</t>
    </r>
  </si>
  <si>
    <t xml:space="preserve">Cuadro 6.23 </t>
  </si>
  <si>
    <t xml:space="preserve">Pasivos contingentes judiciales </t>
  </si>
  <si>
    <t>Como % de los ingresos corrientes de la Administración Central</t>
  </si>
  <si>
    <t>Instituto de Desarrollo Urbano</t>
  </si>
  <si>
    <t xml:space="preserve">Subred Sur </t>
  </si>
  <si>
    <t>Total SISS</t>
  </si>
  <si>
    <t>Total, Consolidado</t>
  </si>
  <si>
    <r>
      <rPr>
        <b/>
        <sz val="409.55"/>
        <color rgb="FF000000"/>
        <rFont val="Calibri"/>
      </rPr>
      <t xml:space="preserve">Nota: </t>
    </r>
    <r>
      <rPr>
        <sz val="409.55"/>
        <color rgb="FF000000"/>
        <rFont val="Arial"/>
        <family val="2"/>
      </rPr>
      <t>Los resultados para 2025 corresponde al primer semestre.</t>
    </r>
  </si>
  <si>
    <r>
      <rPr>
        <b/>
        <sz val="409.55"/>
        <color rgb="FF000000"/>
        <rFont val="Calibri"/>
      </rPr>
      <t>Fuente:</t>
    </r>
    <r>
      <rPr>
        <sz val="409.55"/>
        <color rgb="FF000000"/>
        <rFont val="Arial"/>
        <family val="2"/>
      </rPr>
      <t xml:space="preserve"> SDH, Oficina de Análisis y Control de Riesgos.</t>
    </r>
  </si>
  <si>
    <t xml:space="preserve">Gráfico 6.1 </t>
  </si>
  <si>
    <t>Código</t>
  </si>
  <si>
    <t>% Eje Inversión</t>
  </si>
  <si>
    <t>Ejecución de gastos de inversión de los Establecimientos Públicos 2025</t>
  </si>
  <si>
    <t xml:space="preserve">Contraloria </t>
  </si>
  <si>
    <t>UAESPD</t>
  </si>
  <si>
    <t>TOTALES</t>
  </si>
  <si>
    <t>U Distrital</t>
  </si>
  <si>
    <r>
      <rPr>
        <b/>
        <sz val="409.55"/>
        <color rgb="FF000000"/>
        <rFont val="Arial"/>
        <family val="2"/>
      </rPr>
      <t>Fuente</t>
    </r>
    <r>
      <rPr>
        <sz val="409.55"/>
        <color rgb="FF000000"/>
        <rFont val="Arial"/>
        <family val="2"/>
      </rPr>
      <t>: SDH, Dirección Distrital de Presupuesto.</t>
    </r>
  </si>
  <si>
    <t>UAEMV</t>
  </si>
  <si>
    <r>
      <rPr>
        <b/>
        <sz val="409.55"/>
        <color rgb="FF000000"/>
        <rFont val="Arial"/>
        <family val="2"/>
      </rPr>
      <t>Cálculos</t>
    </r>
    <r>
      <rPr>
        <sz val="409.55"/>
        <color rgb="FF000000"/>
        <rFont val="Arial"/>
        <family val="2"/>
      </rPr>
      <t>: SDH – Dirección de Estadísticas y Estudios Fiscales. </t>
    </r>
  </si>
  <si>
    <t xml:space="preserve">Gráfico 6.2 </t>
  </si>
  <si>
    <t xml:space="preserve">Ingresos totales del Sector Descentralizado en 2025 </t>
  </si>
  <si>
    <t>Como % de los de la Administración Central</t>
  </si>
  <si>
    <t>Participación</t>
  </si>
  <si>
    <t>Empresas Sociales del Estado</t>
  </si>
  <si>
    <t>Universidad Distrital FJC</t>
  </si>
  <si>
    <t xml:space="preserve">Gráfico 6.3 </t>
  </si>
  <si>
    <t xml:space="preserve">Participación de las entidades descentralizadas en los ingresos totales – 2025* </t>
  </si>
  <si>
    <t xml:space="preserve">Entidad </t>
  </si>
  <si>
    <t xml:space="preserve">TRANSMILENIO </t>
  </si>
  <si>
    <t>RESTO</t>
  </si>
  <si>
    <t>METRO</t>
  </si>
  <si>
    <r>
      <rPr>
        <b/>
        <sz val="409.55"/>
        <color rgb="FF000000"/>
        <rFont val="Arial"/>
        <family val="2"/>
      </rPr>
      <t>Nota</t>
    </r>
    <r>
      <rPr>
        <sz val="409.55"/>
        <color rgb="FF000000"/>
        <rFont val="Arial"/>
        <family val="2"/>
      </rPr>
      <t>: El 24,0% de la categoría resto corresponde a las 4 E.S.E., (8,4%), 19 Establecimientos Públicos (10,8%), 4 EICD (3,3%) y el ente universitario autónomo (1,6%).</t>
    </r>
  </si>
  <si>
    <t xml:space="preserve">Gráfico 6.4 </t>
  </si>
  <si>
    <t>Composición de los ingresos totales del sector descentralizado</t>
  </si>
  <si>
    <t>Ingresos Corrientes sin Transferencias</t>
  </si>
  <si>
    <t>Ingresos de Capital (*)</t>
  </si>
  <si>
    <t>(*) no tiene en cuenta desembolsos de crédito ni venta de activos</t>
  </si>
  <si>
    <r>
      <rPr>
        <b/>
        <sz val="409.55"/>
        <color rgb="FF000000"/>
        <rFont val="Arial"/>
        <family val="2"/>
      </rPr>
      <t>Fuente</t>
    </r>
    <r>
      <rPr>
        <sz val="409.55"/>
        <color rgb="FF000000"/>
        <rFont val="Arial"/>
        <family val="2"/>
      </rPr>
      <t xml:space="preserve">: SDH, Dirección Distrital de Presupuesto </t>
    </r>
  </si>
  <si>
    <t xml:space="preserve">Gráfico 6.5 </t>
  </si>
  <si>
    <t xml:space="preserve">Balance fiscal y financiamiento de los Establecimientos Públicos </t>
  </si>
  <si>
    <t>CAJA DE VIVIENDA POPULAR</t>
  </si>
  <si>
    <t xml:space="preserve">FONDO DE VIGILANCIA Y SEGURIDAD DE BOGOTÁ </t>
  </si>
  <si>
    <t>FUNDACION GILBERTO ALZATE AVENDAÑO</t>
  </si>
  <si>
    <t>ACCION COMUNAL</t>
  </si>
  <si>
    <t>INSTITUTO DISTRITAL DE TURISMO</t>
  </si>
  <si>
    <t>JARDIN BOTÁNICO JOSÉ CELESTINO MUTIS</t>
  </si>
  <si>
    <t xml:space="preserve">ORQUESTA FILARMONICA </t>
  </si>
  <si>
    <t>CATASTRO DISTRITAL</t>
  </si>
  <si>
    <t>MANTENIMIENTO VIAL</t>
  </si>
  <si>
    <t>UAES</t>
  </si>
  <si>
    <t xml:space="preserve">AGENCIA DISTRITAL PARA LA EDUCACIÓN SUPERIOR, LA CIENCIA Y LA TECNOLOGÍA"ATENEA" </t>
  </si>
  <si>
    <t>Disponibilidades</t>
  </si>
  <si>
    <t>Ingresos corrienes de la Administración central</t>
  </si>
  <si>
    <t>Deuda</t>
  </si>
  <si>
    <t>Financiamiento</t>
  </si>
  <si>
    <t xml:space="preserve">Gráfico 6.6 </t>
  </si>
  <si>
    <t xml:space="preserve">Balance fiscal y financiamiento de las Subredes Integradas de Servicios de Salud </t>
  </si>
  <si>
    <t>SUBRED INTEGRADA DE SERVICIOS DE SALUD CENTRO ORIENTE</t>
  </si>
  <si>
    <t>SUBRED INTEGRADA DE SERVICIOS DE SALUD NORTE</t>
  </si>
  <si>
    <t>SUBRED INTEGRADA DE SERVICIOS DE SALUD SUR</t>
  </si>
  <si>
    <t>SUBRED INTEGRADA DE SERVICIOS DE SALUD SUR OCCIDENTE</t>
  </si>
  <si>
    <r>
      <rPr>
        <b/>
        <sz val="409.55"/>
        <color rgb="FF000000"/>
        <rFont val="Arial"/>
        <family val="2"/>
      </rPr>
      <t>Fuente</t>
    </r>
    <r>
      <rPr>
        <sz val="409.55"/>
        <color rgb="FF000000"/>
        <rFont val="Arial"/>
        <family val="2"/>
      </rPr>
      <t>: SDH, Dirección Distrital de Presupuesto y Consolidador de Hacienda e Información Pública (CHIP) Contaduría General de la Nación.</t>
    </r>
  </si>
  <si>
    <t>Ingresos corrienes de la Admiistración central</t>
  </si>
  <si>
    <t>Cuentas por Cobrar</t>
  </si>
  <si>
    <t>Resultado fiscal (incluye CXC)</t>
  </si>
  <si>
    <t xml:space="preserve">Gráfico 6.7 </t>
  </si>
  <si>
    <t xml:space="preserve">Resultado fiscal y financiamiento de las empresas industriales y comerciales </t>
  </si>
  <si>
    <t>Industriales y Comerciales</t>
  </si>
  <si>
    <t>Aguas De Bogotá</t>
  </si>
  <si>
    <t>ERU</t>
  </si>
  <si>
    <t>lotería dde Bogotá</t>
  </si>
  <si>
    <t xml:space="preserve">Disponibilidades </t>
  </si>
  <si>
    <t>Ingresos corrientes de la Administración central</t>
  </si>
  <si>
    <t>Balance Fiscal</t>
  </si>
  <si>
    <t xml:space="preserve">Gráfico 6.8 </t>
  </si>
  <si>
    <t>Razón de endeudamiento del sector descentralizado distrital</t>
  </si>
  <si>
    <t>% de pasivos totales / activos totales</t>
  </si>
  <si>
    <r>
      <rPr>
        <b/>
        <sz val="409.55"/>
        <color rgb="FF000000"/>
        <rFont val="Calibri"/>
      </rPr>
      <t>Fuente</t>
    </r>
    <r>
      <rPr>
        <sz val="409.55"/>
        <color rgb="FF000000"/>
        <rFont val="Arial"/>
        <family val="2"/>
      </rPr>
      <t>: Consolidador de Hacienda e Información Pública (CHIP) Contaduría General de la Nación.</t>
    </r>
  </si>
  <si>
    <r>
      <rPr>
        <b/>
        <sz val="409.55"/>
        <color rgb="FF000000"/>
        <rFont val="Calibri"/>
      </rPr>
      <t>Cálculos</t>
    </r>
    <r>
      <rPr>
        <sz val="409.55"/>
        <color rgb="FF000000"/>
        <rFont val="Arial"/>
        <family val="2"/>
      </rPr>
      <t>: SDH, Dirección de Estadísticas y Estudios Fiscales.</t>
    </r>
  </si>
  <si>
    <t xml:space="preserve">Gráfico 6.9 </t>
  </si>
  <si>
    <t>Razón Corriente</t>
  </si>
  <si>
    <t>% Activos Corrientes / Pasivos corrientes</t>
  </si>
  <si>
    <t>Cuadro 7.1 </t>
  </si>
  <si>
    <t>Relación de los procesos judiciales en contra del Distrito  </t>
  </si>
  <si>
    <t>Miles de millones de pesos </t>
  </si>
  <si>
    <t>Fecha de corte</t>
  </si>
  <si>
    <t>Cantidad total de procesos</t>
  </si>
  <si>
    <t>Cantidad de procesos sujetos de valoración</t>
  </si>
  <si>
    <t>Cantidad de procesos valorados</t>
  </si>
  <si>
    <t xml:space="preserve">Valor total pretensiones </t>
  </si>
  <si>
    <t>Valor pretensiones procesos sujetos de valoración</t>
  </si>
  <si>
    <t>Valor total contingente</t>
  </si>
  <si>
    <t>A segundo trimestre 2024</t>
  </si>
  <si>
    <t>A primer trimestre 2025</t>
  </si>
  <si>
    <t>A segundo trimestre 2025</t>
  </si>
  <si>
    <t>Variación % trimestral</t>
  </si>
  <si>
    <t>Variación % anual</t>
  </si>
  <si>
    <r>
      <rPr>
        <b/>
        <sz val="409.55"/>
        <color rgb="FF000000"/>
        <rFont val="Arial"/>
        <family val="2"/>
      </rPr>
      <t>Fuente</t>
    </r>
    <r>
      <rPr>
        <sz val="409.55"/>
        <color rgb="FF000000"/>
        <rFont val="Arial"/>
        <family val="2"/>
      </rPr>
      <t>: SDH – Oficina Asesora de Control de Riesgos, Informe de Obligaciones Contingentes Distritales - Segundo Trimestre 2025</t>
    </r>
  </si>
  <si>
    <t>Cuadro 7.2 </t>
  </si>
  <si>
    <t>Relación de procesos activos sujetos de valoración, pretensiones y valor del contingente  </t>
  </si>
  <si>
    <t>Jurisdicción</t>
  </si>
  <si>
    <t>Primer trimestre 2025</t>
  </si>
  <si>
    <t>Segundo trimestre 2025</t>
  </si>
  <si>
    <t>Cantidad procesos</t>
  </si>
  <si>
    <t>Valor pretensión $</t>
  </si>
  <si>
    <t>Valor contingente $</t>
  </si>
  <si>
    <t>Administrativa</t>
  </si>
  <si>
    <t>Laboral</t>
  </si>
  <si>
    <t>Acción Popular</t>
  </si>
  <si>
    <t>Civil</t>
  </si>
  <si>
    <t>Acción de grupo</t>
  </si>
  <si>
    <t>Acción de cumplimiento</t>
  </si>
  <si>
    <t>Acción de inconstitucionalidad</t>
  </si>
  <si>
    <t>Proceso arbitral</t>
  </si>
  <si>
    <r>
      <rPr>
        <b/>
        <sz val="409.55"/>
        <color rgb="FF000000"/>
        <rFont val="Arial"/>
        <family val="2"/>
      </rPr>
      <t>Fuente</t>
    </r>
    <r>
      <rPr>
        <sz val="409.55"/>
        <color rgb="FF000000"/>
        <rFont val="Arial"/>
        <family val="2"/>
      </rPr>
      <t>: SDH – Oficina Asesora de Control de Riesgos, Informe de Obligaciones Contingentes Distritales-Segundo Trimestre 2025</t>
    </r>
  </si>
  <si>
    <t>Cuadro 7.3 </t>
  </si>
  <si>
    <t>Relación del contingente judicial por Sector Administrativo </t>
  </si>
  <si>
    <t>Miles de millones de pesos  </t>
  </si>
  <si>
    <t xml:space="preserve">Sector Administrativo </t>
  </si>
  <si>
    <t>Cantidad de procesos</t>
  </si>
  <si>
    <t>Valor pretensiones $</t>
  </si>
  <si>
    <t>Valor del contingente $</t>
  </si>
  <si>
    <t>Trimestre 2025-I</t>
  </si>
  <si>
    <t>Trimestre 2025-II</t>
  </si>
  <si>
    <t>Variación</t>
  </si>
  <si>
    <t>Movilidad</t>
  </si>
  <si>
    <t>Hábitat</t>
  </si>
  <si>
    <t>Planeación</t>
  </si>
  <si>
    <t>Ambiente</t>
  </si>
  <si>
    <t>Hacienda</t>
  </si>
  <si>
    <t>Gobierno</t>
  </si>
  <si>
    <t>Cultura, Recreación y Deporte</t>
  </si>
  <si>
    <t>Gestión Jurídica</t>
  </si>
  <si>
    <t>Gobierno, Seguridad y Convivencia</t>
  </si>
  <si>
    <t>Seguridad, Convivencia y Justicia</t>
  </si>
  <si>
    <t>Control</t>
  </si>
  <si>
    <t>Integración Social</t>
  </si>
  <si>
    <t>Desarrollo Económico, Industria y Turismo</t>
  </si>
  <si>
    <t>Gestión Pública</t>
  </si>
  <si>
    <t>Mujer</t>
  </si>
  <si>
    <r>
      <rPr>
        <b/>
        <sz val="409.55"/>
        <color rgb="FF000000"/>
        <rFont val="Arial"/>
        <family val="2"/>
      </rPr>
      <t>Fuente</t>
    </r>
    <r>
      <rPr>
        <sz val="409.55"/>
        <color rgb="FF000000"/>
        <rFont val="Arial"/>
        <family val="2"/>
      </rPr>
      <t>: SDH – Oficina Asesora de Control de Riesgos, Informe de Obligaciones Contingentes Distritales - Segundo Trimestre 2025.</t>
    </r>
  </si>
  <si>
    <t>Cuadro 7.4</t>
  </si>
  <si>
    <t>Contingente judicial por entidad</t>
  </si>
  <si>
    <t>l Trimestre 2025</t>
  </si>
  <si>
    <t>ll Trimestre 2025</t>
  </si>
  <si>
    <t>Variación vr. cont.</t>
  </si>
  <si>
    <t>Transmilenio S.A.</t>
  </si>
  <si>
    <t>Instituto Distrital de Recreación y Deporte</t>
  </si>
  <si>
    <t>Empresa De Acueducto y Alcantarillado de Bogotá</t>
  </si>
  <si>
    <t>Secretaría Distrital de Planeación</t>
  </si>
  <si>
    <t>Secretaría de Hacienda</t>
  </si>
  <si>
    <t>Secretaría de Educación</t>
  </si>
  <si>
    <t>Contraloría de Bogotá</t>
  </si>
  <si>
    <t>IDIGER - Instituto Distrital de Gestión de Riesgos y Cambio Climático</t>
  </si>
  <si>
    <t>Empresa de Renovación y Desarrollo Urbano De Bogotá D.C.</t>
  </si>
  <si>
    <t>Secretaría Distrital de Hábitat</t>
  </si>
  <si>
    <t>Secretaría de Gobierno Alc. Local-San Cristóbal</t>
  </si>
  <si>
    <t>Concejo de Bogotá</t>
  </si>
  <si>
    <t xml:space="preserve">Otras </t>
  </si>
  <si>
    <r>
      <rPr>
        <b/>
        <sz val="409.55"/>
        <color rgb="FF000000"/>
        <rFont val="Arial"/>
        <family val="2"/>
      </rPr>
      <t>Fuente</t>
    </r>
    <r>
      <rPr>
        <sz val="409.55"/>
        <color rgb="FF000000"/>
        <rFont val="Arial"/>
        <family val="2"/>
      </rPr>
      <t>: Base de Datos Secretaría Jurídica Distrital</t>
    </r>
  </si>
  <si>
    <r>
      <rPr>
        <b/>
        <sz val="409.55"/>
        <color rgb="FF000000"/>
        <rFont val="Arial"/>
        <family val="2"/>
      </rPr>
      <t>Cálculos</t>
    </r>
    <r>
      <rPr>
        <sz val="409.55"/>
        <color rgb="FF000000"/>
        <rFont val="Arial"/>
        <family val="2"/>
      </rPr>
      <t>: SDH – Oficina Asesora de Control de Riesgos.</t>
    </r>
  </si>
  <si>
    <t>Cuadro 7.5</t>
  </si>
  <si>
    <t>Perfil de riesgo por jurisdicción a junio 30 de 2025</t>
  </si>
  <si>
    <t>Perfil de riesgo jurisdicción</t>
  </si>
  <si>
    <t>Probabilidad</t>
  </si>
  <si>
    <t>Vr. pretensión $</t>
  </si>
  <si>
    <t>% participación pretensiones</t>
  </si>
  <si>
    <t>Vr. contingente</t>
  </si>
  <si>
    <t>% participación contingente</t>
  </si>
  <si>
    <t>Alto</t>
  </si>
  <si>
    <t>Acción Constitucional</t>
  </si>
  <si>
    <t>Administrativo</t>
  </si>
  <si>
    <t>Medio</t>
  </si>
  <si>
    <t>Bajo</t>
  </si>
  <si>
    <t>Total general</t>
  </si>
  <si>
    <r>
      <rPr>
        <b/>
        <sz val="409.55"/>
        <color rgb="FF000000"/>
        <rFont val="Arial"/>
        <family val="2"/>
      </rPr>
      <t>Fuente</t>
    </r>
    <r>
      <rPr>
        <sz val="409.55"/>
        <color rgb="FF000000"/>
        <rFont val="Arial"/>
        <family val="2"/>
      </rPr>
      <t>: Secretaría Jurídica Distrital</t>
    </r>
  </si>
  <si>
    <r>
      <rPr>
        <b/>
        <sz val="409.55"/>
        <color rgb="FF000000"/>
        <rFont val="Arial"/>
        <family val="2"/>
      </rPr>
      <t>Cálculos</t>
    </r>
    <r>
      <rPr>
        <sz val="409.55"/>
        <color rgb="FF000000"/>
        <rFont val="Arial"/>
        <family val="2"/>
      </rPr>
      <t>: SDH - Oficina de Análisis y Control de Riesgo.</t>
    </r>
  </si>
  <si>
    <t>Cuadro 7.6</t>
  </si>
  <si>
    <t>Obligaciones contingentes Sector Central y Establecimientos Públicos – 2025 II</t>
  </si>
  <si>
    <t>Periodo</t>
  </si>
  <si>
    <t>Sector / Agregado</t>
  </si>
  <si>
    <t>Cantidad procesos sujetos de valoración</t>
  </si>
  <si>
    <t>Cantidad procesos valorados</t>
  </si>
  <si>
    <t>Valor total de las pretensiones $</t>
  </si>
  <si>
    <t>Valor contingente judicial $</t>
  </si>
  <si>
    <t>Total Distrito (A)</t>
  </si>
  <si>
    <t>Sector Central y Esta. Públicos (B)</t>
  </si>
  <si>
    <t>Porcentaje (B/A)</t>
  </si>
  <si>
    <t>Variaciones</t>
  </si>
  <si>
    <t>Variación % trimestre (B)</t>
  </si>
  <si>
    <t>Variación % año (B)</t>
  </si>
  <si>
    <r>
      <rPr>
        <b/>
        <sz val="409.55"/>
        <color rgb="FF000000"/>
        <rFont val="Arial"/>
        <family val="2"/>
      </rPr>
      <t>Fuente</t>
    </r>
    <r>
      <rPr>
        <sz val="409.55"/>
        <color rgb="FF000000"/>
        <rFont val="Arial"/>
        <family val="2"/>
      </rPr>
      <t>: OACR, Informe de Obligaciones Contingentes Distritales.</t>
    </r>
  </si>
  <si>
    <t>Cuadro 7.7</t>
  </si>
  <si>
    <t xml:space="preserve">Contingente judicial y pretensiones por sector </t>
  </si>
  <si>
    <t xml:space="preserve">Miles de millones de pesos </t>
  </si>
  <si>
    <t xml:space="preserve">Sector </t>
  </si>
  <si>
    <t>Valor Contingente</t>
  </si>
  <si>
    <t>% Part. conting.</t>
  </si>
  <si>
    <t>Valor pretensiones</t>
  </si>
  <si>
    <t>% Part. preten.</t>
  </si>
  <si>
    <t>Central</t>
  </si>
  <si>
    <t>Secretaría de Gobierno Alc.Local-San Cristóbal</t>
  </si>
  <si>
    <t>Total Central</t>
  </si>
  <si>
    <t>Establecimiento público</t>
  </si>
  <si>
    <t>Otras</t>
  </si>
  <si>
    <t>Total Establecimientos Públicos</t>
  </si>
  <si>
    <t>Totales</t>
  </si>
  <si>
    <t>Cuadro 7.8</t>
  </si>
  <si>
    <t>Contingente judicial estimado por entidad año 2026</t>
  </si>
  <si>
    <t xml:space="preserve">Millones de pesos </t>
  </si>
  <si>
    <t>% Part.</t>
  </si>
  <si>
    <t>Valor contingencia $</t>
  </si>
  <si>
    <t>Promedio por proceso</t>
  </si>
  <si>
    <t>Fondo de Prestaciones Economicas Cesantias y Pensiones</t>
  </si>
  <si>
    <t>Departamento Administrativo Defensoría del Espacio Público</t>
  </si>
  <si>
    <t>Secretaría Distrital de Cultura Recreación y Deporte</t>
  </si>
  <si>
    <t>Secretaría de Gobierno</t>
  </si>
  <si>
    <t>Universidad Distrital Francisco José de Caldas</t>
  </si>
  <si>
    <t>IDIGER - Instituto Distrital de Gestion de Riesgos y Cambio Climático</t>
  </si>
  <si>
    <t>Unidad Administrativa Especial de Rehabilitación y Mantenimiento Vial</t>
  </si>
  <si>
    <t>Secretaría De Gobierno Alc.Local-Puente Aranda</t>
  </si>
  <si>
    <t>Caja de Vivienda Popular</t>
  </si>
  <si>
    <t>Secretaría Distrital de Salud</t>
  </si>
  <si>
    <t>Instituto Distrital para la Protección de la Niñez y la Juventud</t>
  </si>
  <si>
    <t>Secretaría ee Gobierno Alc.Local-Kennedy</t>
  </si>
  <si>
    <t>Jardín Botánico - José Celestino Mutis</t>
  </si>
  <si>
    <t>Instituto Para la Economía Social - IPES</t>
  </si>
  <si>
    <t>Instituto Distrital de la Participación y Acción Comunal</t>
  </si>
  <si>
    <t>Instituto Distrital de Turismo</t>
  </si>
  <si>
    <t>Instituto Distrital de Proteccion y Bienestar Animal - IDPYBA</t>
  </si>
  <si>
    <t>Secretaría General de la Alcaldía Mayor</t>
  </si>
  <si>
    <t>Secretaría de Gobierno Alc.Local-Chapinero</t>
  </si>
  <si>
    <t>Instituto Distrital de las Artes</t>
  </si>
  <si>
    <t>Departamento Administrativo del Medio Ambiente-DAMA</t>
  </si>
  <si>
    <t>Secretaría Jurídica Distrital</t>
  </si>
  <si>
    <t>Fondo de Vigilancia y Seguridad</t>
  </si>
  <si>
    <t>Total General</t>
  </si>
  <si>
    <r>
      <rPr>
        <b/>
        <sz val="8"/>
        <rFont val="Arial"/>
        <family val="2"/>
      </rPr>
      <t>Fuente</t>
    </r>
    <r>
      <rPr>
        <sz val="8"/>
        <rFont val="Arial"/>
        <family val="2"/>
      </rPr>
      <t>: Base de Datos Secretaría Jurídica Distrital.</t>
    </r>
  </si>
  <si>
    <r>
      <rPr>
        <b/>
        <sz val="8"/>
        <rFont val="Arial"/>
        <family val="2"/>
      </rPr>
      <t>Cálculos</t>
    </r>
    <r>
      <rPr>
        <sz val="8"/>
        <rFont val="Arial"/>
        <family val="2"/>
      </rPr>
      <t>: SDH - Oficina de Análisis y Control de Riesgo.</t>
    </r>
  </si>
  <si>
    <t>Cuadro 7.9</t>
  </si>
  <si>
    <t>Pasivo pensional por entidad y variaciones - segundo trimestre 2025</t>
  </si>
  <si>
    <t>Diciembre 2023</t>
  </si>
  <si>
    <t>Junio 2024</t>
  </si>
  <si>
    <t>Diciembre 2024</t>
  </si>
  <si>
    <t>Junio 2025</t>
  </si>
  <si>
    <t>Variación diciembre</t>
  </si>
  <si>
    <t>Variación junio</t>
  </si>
  <si>
    <t>Cuadro 7.10</t>
  </si>
  <si>
    <t>Presupuesto anual distrital pasivos exigibles 2026</t>
  </si>
  <si>
    <t>Millones de pesos</t>
  </si>
  <si>
    <t>Programado 2026</t>
  </si>
  <si>
    <t>Secretaría Distrital de Movilidad​</t>
  </si>
  <si>
    <t>Secretaría de Educación del Distrito​</t>
  </si>
  <si>
    <t>Secretaría Distrital del Hábitat​</t>
  </si>
  <si>
    <t>UAE Cuerpo Oficial de Bomberos</t>
  </si>
  <si>
    <t>Secretaría Distrital de Seguridad, Convivencia y Justicia​</t>
  </si>
  <si>
    <t>Secretaría Distrital de Integración Social​</t>
  </si>
  <si>
    <t>Secretaría Distrital de Cultura, Recreación y Deporte​</t>
  </si>
  <si>
    <t>Subtotal Administración Central</t>
  </si>
  <si>
    <t>Instituto de Desarrollo Urbano​ IDU</t>
  </si>
  <si>
    <t>Instituto Distrital de Recreación y Deporte​ IDRD</t>
  </si>
  <si>
    <t>UAE de Servicios Públicos-UAESP​</t>
  </si>
  <si>
    <t>Caja de la Vivienda Popular-CVP</t>
  </si>
  <si>
    <t>Jardín Botánico José Celestino Mutis JBJCM</t>
  </si>
  <si>
    <t>UAE de Rehabilitación y Mantenimiento Malla Vial​</t>
  </si>
  <si>
    <t xml:space="preserve">Instituto Distrital del Patrimonio Cultural - IDPC </t>
  </si>
  <si>
    <t>Subtotal Establecimientos Públicos</t>
  </si>
  <si>
    <t>Total Pasivos exigibles 2026</t>
  </si>
  <si>
    <t>Gráfico 7.1</t>
  </si>
  <si>
    <t>Resumen del comportamiento del contingente judicial - segundo trimestre 2025</t>
  </si>
  <si>
    <r>
      <rPr>
        <b/>
        <sz val="409.55"/>
        <color rgb="FF000000"/>
        <rFont val="Arial"/>
        <family val="2"/>
      </rPr>
      <t xml:space="preserve">Fuente: </t>
    </r>
    <r>
      <rPr>
        <sz val="409.55"/>
        <color rgb="FF000000"/>
        <rFont val="Arial"/>
        <family val="2"/>
      </rPr>
      <t>SDH – Oficina Asesora de Control de Riesgos.</t>
    </r>
  </si>
  <si>
    <t>Gráfico 7.2</t>
  </si>
  <si>
    <t>Evolución histórica del contingente judicial</t>
  </si>
  <si>
    <t>Miles de millones de pesos (eje izq.) y número de procesos (eje der.)</t>
  </si>
  <si>
    <t>2023 I</t>
  </si>
  <si>
    <t>2023 II</t>
  </si>
  <si>
    <t>2023 III</t>
  </si>
  <si>
    <t>2023 IV</t>
  </si>
  <si>
    <t>2024 I</t>
  </si>
  <si>
    <t>2024 II</t>
  </si>
  <si>
    <t>2024 III</t>
  </si>
  <si>
    <t>2024 IV</t>
  </si>
  <si>
    <t>2025 I</t>
  </si>
  <si>
    <t>2025 II</t>
  </si>
  <si>
    <t>Vr. Pret Totales procesos activos</t>
  </si>
  <si>
    <t>Vr. Cont procesos valorados</t>
  </si>
  <si>
    <t>No. Total Proc sujetos de valoración</t>
  </si>
  <si>
    <t>No. Procesos Valorados</t>
  </si>
  <si>
    <t>Gráfico 7.3</t>
  </si>
  <si>
    <t>Valor del contingente proyectado- segundo trimestre 2025</t>
  </si>
  <si>
    <t>distribución contingente</t>
  </si>
  <si>
    <r>
      <rPr>
        <b/>
        <sz val="409.55"/>
        <color rgb="FF000000"/>
        <rFont val="Arial"/>
        <family val="2"/>
      </rPr>
      <t>Fuente</t>
    </r>
    <r>
      <rPr>
        <sz val="409.55"/>
        <color rgb="FF000000"/>
        <rFont val="Arial"/>
        <family val="2"/>
      </rPr>
      <t>: OACR, Informe de Obligaciones Contingentes Distritales - Segundo Trimestre 2025</t>
    </r>
  </si>
  <si>
    <t>Cuadro A1.1</t>
  </si>
  <si>
    <t>Vigencias futuras autorizadas por sector</t>
  </si>
  <si>
    <t>Miles de millones de pesos constantes de 2025</t>
  </si>
  <si>
    <t>Sector</t>
  </si>
  <si>
    <t>2026-2027</t>
  </si>
  <si>
    <t>2028-2031</t>
  </si>
  <si>
    <t>2032-2035</t>
  </si>
  <si>
    <t>2036-2039</t>
  </si>
  <si>
    <t>2040-2041</t>
  </si>
  <si>
    <t>% Participación</t>
  </si>
  <si>
    <r>
      <rPr>
        <b/>
        <sz val="409.55"/>
        <color rgb="FF000000"/>
        <rFont val="Arial"/>
        <family val="2"/>
      </rPr>
      <t>Fuente</t>
    </r>
    <r>
      <rPr>
        <sz val="409.55"/>
        <color rgb="FF000000"/>
        <rFont val="Arial"/>
        <family val="2"/>
      </rPr>
      <t>: CONFIS Distrital - Dirección Distrital de Presupuesto SDH.</t>
    </r>
  </si>
  <si>
    <t>Cuadro A1.2</t>
  </si>
  <si>
    <t>Límites de vigencias futuras fijados por el CONFIS Distrital</t>
  </si>
  <si>
    <t>Miles de millones de pesos constantes 2025</t>
  </si>
  <si>
    <t>Límite CONFIS</t>
  </si>
  <si>
    <t>Vigencias futuras financiadas con ingresos corrientes</t>
  </si>
  <si>
    <t>Espacio</t>
  </si>
  <si>
    <t xml:space="preserve"> (A)</t>
  </si>
  <si>
    <t>Ley 358 de 1997 (B)</t>
  </si>
  <si>
    <t>(A) – (B) = (C)</t>
  </si>
  <si>
    <t>Cuadro A1.3</t>
  </si>
  <si>
    <t>Detalle Vigencias Futuras Autorizadas</t>
  </si>
  <si>
    <t>Miles de millones de pesos 2025</t>
  </si>
  <si>
    <t xml:space="preserve">Tipo de
 Vigencia </t>
  </si>
  <si>
    <t>Norma</t>
  </si>
  <si>
    <t>Período de Gobierno</t>
  </si>
  <si>
    <t>Entidad Ejecuta</t>
  </si>
  <si>
    <t>Tipo de Gasto</t>
  </si>
  <si>
    <t>Ordinaria</t>
  </si>
  <si>
    <t>Acuerdo 691 - 2017</t>
  </si>
  <si>
    <t>2024-2027</t>
  </si>
  <si>
    <t>Empresa Metro</t>
  </si>
  <si>
    <t>Ordinaria-Acuerdo 691 - 2017</t>
  </si>
  <si>
    <t>Movilidad-Acuerdo 691 - 2017</t>
  </si>
  <si>
    <t>Acuerdo 725 - 2018</t>
  </si>
  <si>
    <t>Fondo Financiero Distrital de Salud</t>
  </si>
  <si>
    <t>Confis 14 - 2022</t>
  </si>
  <si>
    <t>Ordinaria-Confis 14 - 2022</t>
  </si>
  <si>
    <t>Movilidad-Confis 14 - 2022</t>
  </si>
  <si>
    <t>Confis 26 - 2022</t>
  </si>
  <si>
    <t>Confis 12 - 2022</t>
  </si>
  <si>
    <t>Ordinaria-Confis 12 - 2022</t>
  </si>
  <si>
    <t>Educación-Confis 12 - 2022</t>
  </si>
  <si>
    <t>Confis 18 - 2023</t>
  </si>
  <si>
    <t>Ordinaria-Confis 18 - 2023</t>
  </si>
  <si>
    <t>2024-2027#Confis 18 - 2023</t>
  </si>
  <si>
    <t>Educación-Confis 18 - 2023</t>
  </si>
  <si>
    <t>Secretaría Distrital de Educación</t>
  </si>
  <si>
    <t>Confis 02 - 2023</t>
  </si>
  <si>
    <t>Ordinaria-Confis 02 - 2023</t>
  </si>
  <si>
    <t>Educación-Confis 02 - 2023</t>
  </si>
  <si>
    <t>Confis 13 - 2024</t>
  </si>
  <si>
    <t>Ordinaria-Confis 13 - 2024</t>
  </si>
  <si>
    <t>2024-2027#Confis 13 - 2024</t>
  </si>
  <si>
    <t>DDP-00003-2024</t>
  </si>
  <si>
    <t>Cultura</t>
  </si>
  <si>
    <t>Confis 12 - 2024</t>
  </si>
  <si>
    <t>Ordinaria-Confis 12 - 2024</t>
  </si>
  <si>
    <t>2024-2027#Confis 12 - 2024</t>
  </si>
  <si>
    <t>U.A.E. de Catastro</t>
  </si>
  <si>
    <t>Hacienda-Confis 12 - 2024</t>
  </si>
  <si>
    <t>Ambiente-Confis 12 - 2024</t>
  </si>
  <si>
    <t>Desarrollo Económico</t>
  </si>
  <si>
    <t>2028-2031#Confis 12 - 2024</t>
  </si>
  <si>
    <t>Confis 11 - 2024</t>
  </si>
  <si>
    <t>Instituto Distrital de Patrimonio Cultural</t>
  </si>
  <si>
    <t>Ordinaria-Confis 11 - 2024</t>
  </si>
  <si>
    <t>2024-2027#Confis 11 - 2024</t>
  </si>
  <si>
    <t>Cultura-Confis 11 - 2024</t>
  </si>
  <si>
    <t>Confis 10 - 2024</t>
  </si>
  <si>
    <t>Seguridad</t>
  </si>
  <si>
    <t>Secretaría Distrital de Seguridad</t>
  </si>
  <si>
    <t>Ordinaria-Confis 10 - 2024</t>
  </si>
  <si>
    <t>2024-2027#Confis 10 - 2024</t>
  </si>
  <si>
    <t>Movilidad-Confis 10 - 2024</t>
  </si>
  <si>
    <t>U.A.E de Mantenimiento Vial</t>
  </si>
  <si>
    <t>Confis 08 - 2024</t>
  </si>
  <si>
    <t>Ordinaria-Confis 08 - 2024</t>
  </si>
  <si>
    <t>2024-2027#Confis 08 - 2024</t>
  </si>
  <si>
    <t>Hacienda-Confis 08 - 2024</t>
  </si>
  <si>
    <t>Confis 06 - 2024</t>
  </si>
  <si>
    <t>Ordinaria-Confis 06 - 2024</t>
  </si>
  <si>
    <t>2024-2027#Confis 06 - 2024</t>
  </si>
  <si>
    <t>Entes de Control</t>
  </si>
  <si>
    <t>Confis 02 - 2024</t>
  </si>
  <si>
    <t>Ordinaria-Confis 02 - 2024</t>
  </si>
  <si>
    <t>2024-2027#Confis 02 - 2024</t>
  </si>
  <si>
    <t>Confis 03 - 2024</t>
  </si>
  <si>
    <t>Confis 22 - 2024</t>
  </si>
  <si>
    <t>Ordinaria-Confis 22 - 2024</t>
  </si>
  <si>
    <t>2024-2027#Confis 22 - 2024</t>
  </si>
  <si>
    <t>Movilidad-Confis 22 - 2024</t>
  </si>
  <si>
    <t>Confis 23 - 2024</t>
  </si>
  <si>
    <t>Ordinaria-Confis 23 - 2024</t>
  </si>
  <si>
    <t>2024-2027#Confis 23 - 2024</t>
  </si>
  <si>
    <t>DDP-00008-2024</t>
  </si>
  <si>
    <t>Confis 16 - 2024</t>
  </si>
  <si>
    <t>Ordinaria-Confis 16 - 2024</t>
  </si>
  <si>
    <t>2024-2027#Confis 16 - 2024</t>
  </si>
  <si>
    <t xml:space="preserve">Secretaría Distrital de Integración </t>
  </si>
  <si>
    <t>DDP-00009-2024</t>
  </si>
  <si>
    <t>Secretaría Distrital de Cultura</t>
  </si>
  <si>
    <t>Confis 18 - 2024</t>
  </si>
  <si>
    <t>Ordinaria-Confis 18 - 2024</t>
  </si>
  <si>
    <t>2024-2027#Confis 18 - 2024</t>
  </si>
  <si>
    <t>Movilidad-Confis 18 - 2024</t>
  </si>
  <si>
    <t>Confis 20 - 2024</t>
  </si>
  <si>
    <t>Confis 12 - 2025</t>
  </si>
  <si>
    <t>Ordinaria-Confis 12 - 2025</t>
  </si>
  <si>
    <t>2024-2027#Confis 12 - 2025</t>
  </si>
  <si>
    <t>Instituto Para la Economía Social</t>
  </si>
  <si>
    <t>Desarrollo Económico-Confis 12 - 2025</t>
  </si>
  <si>
    <t>Movilidad-Confis 12 - 2025</t>
  </si>
  <si>
    <t>Confis 01 - 2025</t>
  </si>
  <si>
    <t>Ordinaria-Confis 01 - 2025</t>
  </si>
  <si>
    <t>2024-2027#Confis 01 - 2025</t>
  </si>
  <si>
    <t>Educación-Confis 01 - 2025</t>
  </si>
  <si>
    <t>Confis 02 - 2025</t>
  </si>
  <si>
    <t>Ordinaria-Confis 02 - 2025</t>
  </si>
  <si>
    <t>2024-2027#Confis 02 - 2025</t>
  </si>
  <si>
    <t>Movilidad-Confis 02 - 2025</t>
  </si>
  <si>
    <t>Confis 04 - 2025</t>
  </si>
  <si>
    <t>Ordinaria-Confis 04 - 2025</t>
  </si>
  <si>
    <t>2024-2027#Confis 04 - 2025</t>
  </si>
  <si>
    <t>Educación-Confis 04 - 2025</t>
  </si>
  <si>
    <t>Cultura-Confis 04 - 2025</t>
  </si>
  <si>
    <t>2028-2031#Confis 04 - 2025</t>
  </si>
  <si>
    <t>DDP-00001-2025</t>
  </si>
  <si>
    <t>Confis 07 - 2025</t>
  </si>
  <si>
    <t>Ordinaria-Confis 07 - 2025</t>
  </si>
  <si>
    <t>2024-2027#Confis 07 - 2025</t>
  </si>
  <si>
    <t>Salud-Confis 07 - 2025</t>
  </si>
  <si>
    <t>Movilidad-Confis 07 - 2025</t>
  </si>
  <si>
    <t>DDP-00002-2025</t>
  </si>
  <si>
    <t>Confis 05 - 2025</t>
  </si>
  <si>
    <t>Ordinaria-Confis 05 - 2025</t>
  </si>
  <si>
    <t>2024-2027#Confis 05 - 2025</t>
  </si>
  <si>
    <t>Movilidad-Confis 05 - 2025</t>
  </si>
  <si>
    <t>Confis 08 - 2025</t>
  </si>
  <si>
    <t>Ordinaria-Confis 08 - 2025</t>
  </si>
  <si>
    <t>2024-2027#Confis 08 - 2025</t>
  </si>
  <si>
    <t>Movilidad-Confis 08 - 2025</t>
  </si>
  <si>
    <t>Cultura-Confis 08 - 2025</t>
  </si>
  <si>
    <t>Seguridad-Confis 08 - 2025</t>
  </si>
  <si>
    <t>DDP-00003-2025</t>
  </si>
  <si>
    <t>DDP-00004-2025</t>
  </si>
  <si>
    <t>Personería</t>
  </si>
  <si>
    <t>DDP-00005-2025</t>
  </si>
  <si>
    <t>Departamento Administrativo del Servicio Civil Distrital</t>
  </si>
  <si>
    <t>Confis 10 - 2025</t>
  </si>
  <si>
    <t>Ordinaria-Confis 10 - 2025</t>
  </si>
  <si>
    <t>2024-2027#Confis 10 - 2025</t>
  </si>
  <si>
    <t>DDP-00007-2025</t>
  </si>
  <si>
    <t>DDP-00010-2025</t>
  </si>
  <si>
    <t>DDP-00008-2025</t>
  </si>
  <si>
    <t>DDP-00011-2025</t>
  </si>
  <si>
    <t>Jardín Botánico Bogotá - JCM</t>
  </si>
  <si>
    <t>DDP-00009-2025</t>
  </si>
  <si>
    <t>Confis 14 - 2025</t>
  </si>
  <si>
    <t>Ordinaria-Confis 14 - 2025</t>
  </si>
  <si>
    <t>2024-2027#Confis 14 - 2025</t>
  </si>
  <si>
    <t>Educación-Confis 14 - 2025</t>
  </si>
  <si>
    <t>DDP-00016-2025</t>
  </si>
  <si>
    <t>DDP-00019-2025</t>
  </si>
  <si>
    <t>Confis 09 - 2025</t>
  </si>
  <si>
    <t>Ordinaria-Confis 09 - 2025</t>
  </si>
  <si>
    <t>2024-2027#Confis 09 - 2025</t>
  </si>
  <si>
    <t>DDP-00012-2025</t>
  </si>
  <si>
    <t>DDP-00015-2025</t>
  </si>
  <si>
    <t>DDP-00013-2025</t>
  </si>
  <si>
    <t>DDP-00014-2025</t>
  </si>
  <si>
    <t>DDP-00018-2025</t>
  </si>
  <si>
    <t>Ordinaria-DDP-00018-2025</t>
  </si>
  <si>
    <t>2024-2027#DDP-00018-2025</t>
  </si>
  <si>
    <t>Confis 11 - 2025</t>
  </si>
  <si>
    <t>Ordinaria-Confis 11 - 2025</t>
  </si>
  <si>
    <t>2024-2027#Confis 11 - 2025</t>
  </si>
  <si>
    <t>Confis 13 - 2025</t>
  </si>
  <si>
    <t>U.A.E. Cuerpo de Bomberos</t>
  </si>
  <si>
    <t>Ordinaria-Confis 13 - 2025</t>
  </si>
  <si>
    <t>2024-2027#Confis 13 - 2025</t>
  </si>
  <si>
    <t>FDL</t>
  </si>
  <si>
    <t>FDL - San Cristóbal</t>
  </si>
  <si>
    <t>Hacienda-Confis 13 - 2025</t>
  </si>
  <si>
    <t>Instituto Distrital de Protección Animal</t>
  </si>
  <si>
    <t>DDP-00021-2025</t>
  </si>
  <si>
    <t>DDP-00020-2025</t>
  </si>
  <si>
    <t>DDP-00023-2025</t>
  </si>
  <si>
    <t>DDP-00022-2025</t>
  </si>
  <si>
    <t>Confis 15 - 2025</t>
  </si>
  <si>
    <t>Ordinaria-Confis 15 - 2025</t>
  </si>
  <si>
    <t>2024-2027#Confis 15 - 2025</t>
  </si>
  <si>
    <t>Educación-Confis 15 - 2025</t>
  </si>
  <si>
    <t>DDP-00029-2025</t>
  </si>
  <si>
    <t>DDP-00028-2025</t>
  </si>
  <si>
    <t>DDP-00025-2025</t>
  </si>
  <si>
    <t>DDP-00024-2025</t>
  </si>
  <si>
    <t>DDP-00026-2025</t>
  </si>
  <si>
    <t>DDP-00027-2025</t>
  </si>
  <si>
    <t>Confis 16 - 2025</t>
  </si>
  <si>
    <t>Ordinaria-Confis 16 - 2025</t>
  </si>
  <si>
    <t>2024-2027#Confis 16 - 2025</t>
  </si>
  <si>
    <t>Salud-Confis 16 - 2025</t>
  </si>
  <si>
    <t>Seguridad-Confis 16 - 2025</t>
  </si>
  <si>
    <t>DDP-00030-2025</t>
  </si>
  <si>
    <t>Confis 17 - 2025</t>
  </si>
  <si>
    <t>Ordinaria-Confis 17 - 2025</t>
  </si>
  <si>
    <t>2024-2027#Confis 17 - 2025</t>
  </si>
  <si>
    <t>Movilidad-Confis 17 - 2025</t>
  </si>
  <si>
    <t>Seguridad-Confis 17 - 2025</t>
  </si>
  <si>
    <t>DDP-00031-2025</t>
  </si>
  <si>
    <t>DDP-00032-2025</t>
  </si>
  <si>
    <t>DDP-00034-2025</t>
  </si>
  <si>
    <t>DDP-00035-2025</t>
  </si>
  <si>
    <t>DDP-00036-2025</t>
  </si>
  <si>
    <t>DDP-00037-2025</t>
  </si>
  <si>
    <t>Jurídico</t>
  </si>
  <si>
    <t>Confis 25 - 2025</t>
  </si>
  <si>
    <t>Ordinaria-Confis 25 - 2025</t>
  </si>
  <si>
    <t>2024-2027#Confis 25 - 2025</t>
  </si>
  <si>
    <t>Cultura-Confis 25 - 2025</t>
  </si>
  <si>
    <t>FDL - Puente Aranda</t>
  </si>
  <si>
    <t>FDL-Confis 25 - 2025</t>
  </si>
  <si>
    <t>U.A.E de Servicios Públicos</t>
  </si>
  <si>
    <t>Movilidad-Confis 25 - 2025</t>
  </si>
  <si>
    <t>Confis 20 - 2025</t>
  </si>
  <si>
    <t>Ordinaria-Confis 20 - 2025</t>
  </si>
  <si>
    <t>2024-2027#Confis 20 - 2025</t>
  </si>
  <si>
    <t>Cultura-Confis 20 - 2025</t>
  </si>
  <si>
    <t>Hacienda-Confis 20 - 2025</t>
  </si>
  <si>
    <t>Confis 19 - 2025</t>
  </si>
  <si>
    <t>Ordinaria-Confis 19 - 2025</t>
  </si>
  <si>
    <t>2024-2027#Confis 19 - 2025</t>
  </si>
  <si>
    <t>DDP-00033-2025</t>
  </si>
  <si>
    <t>Confis 18 - 2025</t>
  </si>
  <si>
    <t>Ordinaria-Confis 18 - 2025</t>
  </si>
  <si>
    <t>2024-2027#Confis 18 - 2025</t>
  </si>
  <si>
    <t>Confis 26 - 2025</t>
  </si>
  <si>
    <t>Ordinaria-Confis 26 - 2025</t>
  </si>
  <si>
    <t>2024-2027#Confis 26 - 2025</t>
  </si>
  <si>
    <t>FDL - Bosa</t>
  </si>
  <si>
    <t>Confis 21 - 2025</t>
  </si>
  <si>
    <t>DDP-00038-2025</t>
  </si>
  <si>
    <t>DDP-00039-2025</t>
  </si>
  <si>
    <t>Confis 22 - 2025</t>
  </si>
  <si>
    <t>Ordinaria-Confis 22 - 2025</t>
  </si>
  <si>
    <t>2024-2027#Confis 22 - 2025</t>
  </si>
  <si>
    <t>FDL - Engativá</t>
  </si>
  <si>
    <t>DDP-00041-2025</t>
  </si>
  <si>
    <t>Confis 23 - 2025</t>
  </si>
  <si>
    <t>Ordinaria-Confis 23 - 2025</t>
  </si>
  <si>
    <t>2024-2027#Confis 23 - 2025</t>
  </si>
  <si>
    <t>DDP-00040-2025</t>
  </si>
  <si>
    <t>DDP-00042-2025</t>
  </si>
  <si>
    <t>Confis 28 - 2025</t>
  </si>
  <si>
    <t>Ordinaria-Confis 28 - 2025</t>
  </si>
  <si>
    <t>2024-2027#Confis 28 - 2025</t>
  </si>
  <si>
    <t>DDP-00045-2025</t>
  </si>
  <si>
    <t>DDP-00046-2025</t>
  </si>
  <si>
    <t>DDP-00047-2025</t>
  </si>
  <si>
    <t>DDP-00048-2025</t>
  </si>
  <si>
    <t>DDP-00043-2025</t>
  </si>
  <si>
    <t xml:space="preserve">DDP-00044-2025 </t>
  </si>
  <si>
    <t>z 2LMB - Propuesta 3</t>
  </si>
  <si>
    <t>Ordinaria-z 2LMB - Propuesta 3</t>
  </si>
  <si>
    <t>Movilidad-z 2LMB - Propuesta 3</t>
  </si>
  <si>
    <t>Total VF Ordinarias</t>
  </si>
  <si>
    <t>Excepcional</t>
  </si>
  <si>
    <t>Acuerdo 647 - 2016</t>
  </si>
  <si>
    <t>Acuerdo 711 - 2018</t>
  </si>
  <si>
    <t>Excepcional-Acuerdo 711 - 2018</t>
  </si>
  <si>
    <t>Educación-Acuerdo 711 - 2018</t>
  </si>
  <si>
    <t>Acuerdo 743 - 2019</t>
  </si>
  <si>
    <t>Excepcional-Acuerdo 743 - 2019</t>
  </si>
  <si>
    <t>Salud-Acuerdo 743 - 2019</t>
  </si>
  <si>
    <t>Excepcional-Confis 12 - 2024</t>
  </si>
  <si>
    <t>Movilidad-Confis 12 - 2024</t>
  </si>
  <si>
    <t>Confis 10 - 2023</t>
  </si>
  <si>
    <t>Excepcional-Confis 10 - 2023</t>
  </si>
  <si>
    <t>Salud-Confis 10 - 2023</t>
  </si>
  <si>
    <t>Confis 27 - 2025</t>
  </si>
  <si>
    <t>Excepcional-Confis 27 - 2025</t>
  </si>
  <si>
    <t>Movilidad-Confis 27 - 2025</t>
  </si>
  <si>
    <t>Total VF Excepcionales</t>
  </si>
  <si>
    <t>Total VF</t>
  </si>
  <si>
    <r>
      <rPr>
        <b/>
        <sz val="8"/>
        <color theme="1"/>
        <rFont val="Arial"/>
        <family val="2"/>
      </rPr>
      <t>Fuente</t>
    </r>
    <r>
      <rPr>
        <sz val="8"/>
        <color theme="1"/>
        <rFont val="Arial"/>
        <family val="2"/>
      </rPr>
      <t>: CONFIS Distrital - Dirección Distrital de Presupuesto SDH.</t>
    </r>
  </si>
  <si>
    <r>
      <rPr>
        <b/>
        <sz val="8"/>
        <color theme="1"/>
        <rFont val="Arial"/>
        <family val="2"/>
      </rPr>
      <t>Cálculos</t>
    </r>
    <r>
      <rPr>
        <sz val="8"/>
        <color theme="1"/>
        <rFont val="Arial"/>
        <family val="2"/>
      </rPr>
      <t>: SDH - Dirección de Estadísticas y Estudios Fiscales</t>
    </r>
  </si>
  <si>
    <t xml:space="preserve">Gráfico A1.1 
</t>
  </si>
  <si>
    <t>Vigencias futuras autorizadas por tipo</t>
  </si>
  <si>
    <r>
      <rPr>
        <b/>
        <sz val="409.55"/>
        <color rgb="FF000000"/>
        <rFont val="Arial"/>
        <family val="2"/>
      </rPr>
      <t>Elaboración</t>
    </r>
    <r>
      <rPr>
        <sz val="409.55"/>
        <color rgb="FF000000"/>
        <rFont val="Arial"/>
        <family val="2"/>
      </rPr>
      <t>: SDH – Dirección de Estadísticas y Estudios Fiscales. Subdirección de Análisis Fiscal.</t>
    </r>
  </si>
  <si>
    <t>Gráfico A1.2</t>
  </si>
  <si>
    <t>Vigencias futuras autorizadas por fuente de financiamiento</t>
  </si>
  <si>
    <t>Cuadro A2.1</t>
  </si>
  <si>
    <t>Costos tributarios y cantidad de beneficiarios</t>
  </si>
  <si>
    <t>Beneficiarios y miles de millones de pesos</t>
  </si>
  <si>
    <t>Tipo de impuesto y tratamiento tributario</t>
  </si>
  <si>
    <t>Cantidad de beneficiarios</t>
  </si>
  <si>
    <t>Valor mm</t>
  </si>
  <si>
    <t>2025 (proyectado)</t>
  </si>
  <si>
    <t>Predial unificado</t>
  </si>
  <si>
    <t>Exenciones</t>
  </si>
  <si>
    <t>Exclusiones</t>
  </si>
  <si>
    <t>Descuento 10%</t>
  </si>
  <si>
    <t>Descuento 1%</t>
  </si>
  <si>
    <t>Vehículos automotores</t>
  </si>
  <si>
    <t>Descuento combustible</t>
  </si>
  <si>
    <t>Delineación</t>
  </si>
  <si>
    <t>Total de exenciones, exclusiones y descuentos</t>
  </si>
  <si>
    <r>
      <rPr>
        <b/>
        <sz val="409.55"/>
        <color rgb="FF000000"/>
        <rFont val="Arial"/>
        <family val="2"/>
      </rPr>
      <t>Nota</t>
    </r>
    <r>
      <rPr>
        <sz val="409.55"/>
        <color rgb="FF000000"/>
        <rFont val="Arial"/>
        <family val="2"/>
      </rPr>
      <t>: los datos del impuesto de delineación en 2025 son efectivos con corte al 23 de julio de 2025 a partir de las declaraciones de anticipación del impuesto.</t>
    </r>
  </si>
  <si>
    <r>
      <rPr>
        <b/>
        <sz val="409.55"/>
        <color rgb="FF000000"/>
        <rFont val="Arial"/>
        <family val="2"/>
      </rPr>
      <t>Fuente</t>
    </r>
    <r>
      <rPr>
        <sz val="409.55"/>
        <color rgb="FF000000"/>
        <rFont val="Arial"/>
        <family val="2"/>
      </rPr>
      <t>: SDH – Dirección Distrital de Impuestos de Bogotá</t>
    </r>
  </si>
  <si>
    <r>
      <rPr>
        <b/>
        <sz val="409.55"/>
        <color rgb="FF000000"/>
        <rFont val="Arial"/>
        <family val="2"/>
      </rPr>
      <t>Cálculos</t>
    </r>
    <r>
      <rPr>
        <sz val="409.55"/>
        <color rgb="FF000000"/>
        <rFont val="Arial"/>
        <family val="2"/>
      </rPr>
      <t>: SDH – Dirección de Estadísticas y Estudios Fiscales</t>
    </r>
  </si>
  <si>
    <t>Cuadro A2.2</t>
  </si>
  <si>
    <t>Distribución de los costos tributarios por tipo de impuesto</t>
  </si>
  <si>
    <t>Valor mm 2024</t>
  </si>
  <si>
    <t>Valor mm 2025 (proyectado)</t>
  </si>
  <si>
    <t>Variación nominal</t>
  </si>
  <si>
    <t>Bien de interés cultural o conservación histórica</t>
  </si>
  <si>
    <t>Predios del Banco de Suelos Distrital</t>
  </si>
  <si>
    <t>Empresa Metro de Bogotá</t>
  </si>
  <si>
    <t>Teatros o museos (sean o no BIC)</t>
  </si>
  <si>
    <t>Atentado terrorista o catástrofe natural</t>
  </si>
  <si>
    <t>Obras nuevas VIS (estratos 1 a 3)</t>
  </si>
  <si>
    <t>Obras de autoconstrucción de vivienda (estratos 1 y 2) sujeto a topes para el valor de la vivienda de interés social</t>
  </si>
  <si>
    <t>Ampliaciones, modificaciones, adecuaciones o reparaciones (inmuebles residenciales, estratos 1 a 3 con avalúo catastral hasta 135 SMLMV)</t>
  </si>
  <si>
    <t>Obras de restauración y conservación en bien inmueble de interés cultural</t>
  </si>
  <si>
    <t>Predios de propiedad del Distrito Capital</t>
  </si>
  <si>
    <t>Bienes de uso público – Artículo 674 del Código Civil</t>
  </si>
  <si>
    <t>Distrito – CVP</t>
  </si>
  <si>
    <t>Instalaciones militares y de la Policía</t>
  </si>
  <si>
    <t>Predios de propiedad de iglesias destinados al culto y vivienda de comunidades religiosas</t>
  </si>
  <si>
    <t>Predios de propiedad de gobiernos extranjeros acreditados ante Colombia</t>
  </si>
  <si>
    <t>Iglesia parcial</t>
  </si>
  <si>
    <t>Predios aeropuerto</t>
  </si>
  <si>
    <t>Rama Judicial</t>
  </si>
  <si>
    <t>Salones comunales de propiedad de Juntas de Acción Comunal</t>
  </si>
  <si>
    <t>Predios de la Cruz Roja Colombiana</t>
  </si>
  <si>
    <t>Predios residenciales estratos 1 y 2 no obligados</t>
  </si>
  <si>
    <t>Predios de la Defensa Civil Colombiana destinados al ejercicio de sus funciones</t>
  </si>
  <si>
    <t>Otras clasificaciones</t>
  </si>
  <si>
    <t>Uso oficial</t>
  </si>
  <si>
    <t>Propiedad del Distrito Capital</t>
  </si>
  <si>
    <t>Motocicletas excluidas (menor a 126 centímetros cúbicos)</t>
  </si>
  <si>
    <t>Incautados</t>
  </si>
  <si>
    <t>Signatarios Convención de Viena</t>
  </si>
  <si>
    <t>Tractores oruga, maquinaría para consturcción de vías y otras</t>
  </si>
  <si>
    <t>Tractores y maquinaría agrícola</t>
  </si>
  <si>
    <t>Empresa Distrital de Transporte (en liquidación)</t>
  </si>
  <si>
    <t>Descuentos</t>
  </si>
  <si>
    <t>Proporción de las exenciones, exclusiones y descuentos en el total tributario</t>
  </si>
  <si>
    <r>
      <rPr>
        <b/>
        <sz val="8"/>
        <color theme="1"/>
        <rFont val="Arial"/>
        <family val="2"/>
      </rPr>
      <t>Nota</t>
    </r>
    <r>
      <rPr>
        <sz val="8"/>
        <color theme="1"/>
        <rFont val="Arial"/>
        <family val="2"/>
      </rPr>
      <t>: los datos del impuesto de delineación en 2025 son efectivos con corte al 23 de julio de 2025 a partir de las declaraciones de anticipación del impuesto.</t>
    </r>
  </si>
  <si>
    <r>
      <rPr>
        <b/>
        <sz val="8"/>
        <color theme="1"/>
        <rFont val="Arial"/>
        <family val="2"/>
      </rPr>
      <t>Fuente</t>
    </r>
    <r>
      <rPr>
        <sz val="8"/>
        <color theme="1"/>
        <rFont val="Arial"/>
        <family val="2"/>
      </rPr>
      <t>: SDH – Dirección Distrital de Impuestos de Bogotá</t>
    </r>
  </si>
  <si>
    <r>
      <rPr>
        <b/>
        <sz val="8"/>
        <color theme="1"/>
        <rFont val="Arial"/>
        <family val="2"/>
      </rPr>
      <t>Cálculos</t>
    </r>
    <r>
      <rPr>
        <sz val="8"/>
        <color theme="1"/>
        <rFont val="Arial"/>
        <family val="2"/>
      </rPr>
      <t>: SDH – Dirección de Estadísticas y Estudios Fiscales</t>
    </r>
  </si>
  <si>
    <t>Gráfico A2.1</t>
  </si>
  <si>
    <t>Distribución porcentual del costo fiscal por tipo de impuesto</t>
  </si>
  <si>
    <r>
      <rPr>
        <b/>
        <sz val="409.55"/>
        <color rgb="FF000000"/>
        <rFont val="Arial"/>
        <family val="2"/>
      </rPr>
      <t>Nota</t>
    </r>
    <r>
      <rPr>
        <sz val="409.55"/>
        <color rgb="FF000000"/>
        <rFont val="Arial"/>
        <family val="2"/>
      </rPr>
      <t>: los costos tributarios del impuesto de delineación en 2025 son efectivos con corte al 23 de julio.</t>
    </r>
  </si>
  <si>
    <t>Gráfico A2.2</t>
  </si>
  <si>
    <t>Distribución porcentual del costo fiscal por tipo de tratamiento</t>
  </si>
  <si>
    <t>Figura A3.1</t>
  </si>
  <si>
    <t>Acuerdos de la vigencia 2024 por tipo</t>
  </si>
  <si>
    <r>
      <rPr>
        <b/>
        <sz val="409.55"/>
        <color rgb="FF000000"/>
        <rFont val="Arial"/>
        <family val="2"/>
      </rPr>
      <t>Fuente</t>
    </r>
    <r>
      <rPr>
        <sz val="409.55"/>
        <color rgb="FF000000"/>
        <rFont val="Arial"/>
        <family val="2"/>
      </rPr>
      <t>: Concejo de Bogotá y Secretaría Distrital de Hacienda - Dirección Distrital de Presupuesto.</t>
    </r>
  </si>
  <si>
    <r>
      <rPr>
        <b/>
        <sz val="409.55"/>
        <color rgb="FF000000"/>
        <rFont val="Arial"/>
        <family val="2"/>
      </rPr>
      <t>Elaboración</t>
    </r>
    <r>
      <rPr>
        <sz val="409.55"/>
        <color rgb="FF000000"/>
        <rFont val="Arial"/>
        <family val="2"/>
      </rPr>
      <t>: SDH – Dirección de Estadísticas y Estudios Fiscales.</t>
    </r>
  </si>
  <si>
    <t>Cuadro A3.1</t>
  </si>
  <si>
    <t>Acuerdos con Costo Fiscal No Cuantificable</t>
  </si>
  <si>
    <t>Acuerdo</t>
  </si>
  <si>
    <t>Fecha sanción</t>
  </si>
  <si>
    <t>27 de junio</t>
  </si>
  <si>
    <t>“Por medio del cual se dictan lineamientos para la apropiación y mantenimiento del espacio público debajo de los puentes vehiculares, puentes peatonales y sus alrededores en el Distrito Capital, con el fin de transformarlos en espacios destinados a la cultura, seguridad y convivencia ciudadanas y al reverdecimiento”</t>
  </si>
  <si>
    <t>19 de diciembre</t>
  </si>
  <si>
    <t>“Por medio del cual se establecen lineamientos para la dignificación y el fortalecimiento del cuidado menstrual en las instituciones educativas del Distrito Capital y se dictan otras disposiciones”.</t>
  </si>
  <si>
    <t>“Por el cual se promueve la implementación de nuevas tecnologías con la visión de la cuarta revolución industrial ‘Bogotá 4.0’, y se dictan otras disposiciones”</t>
  </si>
  <si>
    <t>“Por medio del cual se dictan disposiciones para el reconocimiento, la promoción de beneficios y servicios, se rinde homenaje a los veteranos de la fuerza pública residentes en la ciudad de Bogotá de conformidad con la legislación vigente”</t>
  </si>
  <si>
    <t>“Por medio del cual se promueve la disposición temporal de parqueaderos para bicicletas en el desarrollo de actividades de aprovechamiento económico en el espacio público, que impliquen aglomeraciones de alta complejidad”.</t>
  </si>
  <si>
    <t>“Por medio del cual se adopta la línea de política pública para prevención al abuso sexual y la explotación sexual de niños, niñas y adolescentes y se conmemora el día para la prevención del abuso sexual contra niñas, niños y adolescente en el Distrito Capital”</t>
  </si>
  <si>
    <t>“Por medio del cual se promueve a Bogotá como la ciudad más iluminada del mundo partiendo de energías convencionales con transición a energías renovables iluminación LED- paneles solares”.</t>
  </si>
  <si>
    <t>“Por medio del cual se dictan lineamientos generales para la estrategia ecopuntos fijos, en aras de promover a Bogotá como mi ciudad limpia, ordenada y segura”</t>
  </si>
  <si>
    <t xml:space="preserve"> 24 de diciembre </t>
  </si>
  <si>
    <t>“Por medio del cual se modifica el acuerdo No. 712 de 2018 “Por el cual se adoptan lineamientos para la formulación de la política pública distrital de acción comunal en el distrito capital y se dictan otras disposiciones”</t>
  </si>
  <si>
    <t>Cuadro A3.2</t>
  </si>
  <si>
    <t>Acuerdos sin costo fiscal</t>
  </si>
  <si>
    <t>Fecha Sanción</t>
  </si>
  <si>
    <t>“Por medio del cual se dictan lineamientos para la adopción de cartas de menús alimenticios accesibles e incluyentes para personas con discapacidad visual y baja visión, en las plazas distritales de mercado”</t>
  </si>
  <si>
    <t xml:space="preserve"> 27 de junio</t>
  </si>
  <si>
    <t>“Por medio del cual se fomenta el emprendimiento, la innovación y se promueve la atracción y retención de jóvenes talentos en el Distrito Capital”</t>
  </si>
  <si>
    <t>“Por el cual se propende la articulación interinstitucional para la realización de actos de conmemoración anual de la promulgación de la Constitución Política De Colombia de 1991 y se dictan otras disposiciones”.</t>
  </si>
  <si>
    <t>“Por el cual se establecen medidas complementarias relacionadas con restricciones a la circulación de vehículos automotores en el perímetro urbano de Bogotá D.C., y se dictan otras disposiciones”.</t>
  </si>
  <si>
    <t>“Por el cual se crea el evento artístico y cultural para la promoción y preservación del folclor vallenato en Bogotá”</t>
  </si>
  <si>
    <t>“Por el cual se establecen acciones afirmativas para prevenir, asistir y combatir el Virus de Papiloma Humano y el Cáncer de Cuello Uterino en el Distrito Capital”.</t>
  </si>
  <si>
    <t xml:space="preserve">30 de agosto </t>
  </si>
  <si>
    <t>“Por medio del cual se recomiendan criterios para la defensoría de las y los estudiantes con discapacidad en el Distrito”</t>
  </si>
  <si>
    <t xml:space="preserve">16 de septiembre </t>
  </si>
  <si>
    <t>“Por medio del cual se fomenta el cumplimiento de la política de racionalización de trámites en el Distrito Capital”</t>
  </si>
  <si>
    <t xml:space="preserve"> 16 de septiembre </t>
  </si>
  <si>
    <t>“Por medio del cual se institucionaliza la condecoración Augusto Ángel Maya a la educación ambiental en el Distrito Capital”.</t>
  </si>
  <si>
    <t>“Por medio del cual se promueve la educación económica y financiera en las instituciones de educación del Distrito, en los niveles de básica y media y se dictan otras disposiciones”</t>
  </si>
  <si>
    <t>“Por medio del cual se ordena la adopción de una estrategia especial para asegurar la disponibilidad, acceso y abastecimiento de alimentos en situación de emergencia, desastre y/o riesgo social en el Distrito Capital y se dictan otras disposiciones”</t>
  </si>
  <si>
    <t xml:space="preserve"> 19 de diciembre </t>
  </si>
  <si>
    <t>“Por medio del cual se declara el 16 de marzo como el día de las víctimas por covid-19 en Bogotá, se rinde homenaje al personal de salud fallecido a causa de la pandemia y se crea la orden civil al mérito “Héroes de la Salud”</t>
  </si>
  <si>
    <t>"Por medio del cual se reglamenta la tenencia responsable de los caninos de manejo especial en el Distrito Capital”</t>
  </si>
  <si>
    <t>“Por medio del cual se dictan lineamientos para promover buenas prácticas para el ahorro de energía eléctrica y agua en la ciudad de Bogotá D.C.”</t>
  </si>
  <si>
    <t>“Por medio del cual se establecen acciones para prevenir y mitigar la siniestralidad vial como problema de salud pública en Bogotá D.C. y se dictan otras disposiciones”</t>
  </si>
  <si>
    <t>“Por el cual se promueven iniciativas que protejan y divulguen la obra de Nicolás Gómez Dávila y se dictan otras disposiciones”.</t>
  </si>
  <si>
    <t>“Por medio del cual se promueve y reconoce el emprendimiento social en Bogotá D.C., y se dictan otras disposiciones”.</t>
  </si>
  <si>
    <t>“Por medio del cual se reconoce el bastón blanco para la movilidad de personas con discapacidad visual”.</t>
  </si>
  <si>
    <t>“Por medio del cual se dictan lineamientos para la implementación de una red distrital para la prevención y atención oportuna de Eventos de Accidentes Cerebrovasculares (ACV) e Infarto Agudo de Miocardio (IAM) en Bogotá D.C., y se dictan otras disposiciones”.</t>
  </si>
  <si>
    <t>“Por medio del cual se da el nombre de “Calle Jorge “Mono” Hernández” al tramo vial comprendido por la calle 34 entre carrera 13 y carrera 14 de la ciudad Bogotá D.C.”</t>
  </si>
  <si>
    <t>“Por el cual se promueve un modelo de fortalecimiento de circularidad en la cadena textil – confección en el Distrito Capital; crea el sello “Armario Solidario” y se dictan otras disposiciones”</t>
  </si>
  <si>
    <t>“Por medio del cual se establecen lineamientos para la construcción del protocolo de atención integral de víctimas de hurto en Bogotá D.C.”</t>
  </si>
  <si>
    <t>“Por medio del cual se dictan lineamientos para la formulación de la estrategia “Área Educativa Limpia” en la ciudad de Bogotá y se dictan otras disposiciones”</t>
  </si>
  <si>
    <t>“Por medio del cual se adoptan acciones de prevención y atención del acoso y ciberacoso escolar dentro de las instituciones educativas del distrito y se dictan otras disposiciones”</t>
  </si>
  <si>
    <t>“Por medio del cual se enaltece la vida, obra y legado del nobel de literatura colombiano, Gabriel García Márquez mediante procesos, proyectos y actividades culturales en la ciudad de Bogotá, en el marco de la celebración del centenario de su nacimiento en 2027”</t>
  </si>
  <si>
    <t>“Por medio del cual se crean disposiciones para el desarrollo y fortalecimiento de la educación socio emocional en las Instituciones Educativas del Distrito y se dictan otras disposiciones”</t>
  </si>
  <si>
    <t>“Por medio del cual se adoptan los lineamientos para la formulación de la política pública para el fortalecimiento del cooperativismo y la economía solidaria en Bogotá D.C. y se dictan otras disposiciones”</t>
  </si>
  <si>
    <t>“Por el cual se establecen medidas para garantizar el ejercicio de los derechos de las personas LGBTI y sobre identidades de género y orientaciones sexuales, asegurando entornos escolares seguros, inclusivos, respetuosos y libres de violencia al interior de las instituciones educativas del Distrito Capital, teniendo en cuenta los enfoques poblacional, diferencial y de género, y se dictan otras disposiciones”</t>
  </si>
  <si>
    <t>“Por el cual se dictan lineamientos para la prevención y disminución del uso de los Sistemas Electrónicos de Administración de Nicotina (SEAN), Sistemas Similares sin Nicotina (SSSN), Productos de Tabaco Calentado (PTC) y Productos de Nicotina Oral (PNO) en Bogotá D.C”</t>
  </si>
  <si>
    <t>“Por medio del cual se establecen disposiciones para promover buenas prácticas en la aplicación de comparendos por la infracción D12”</t>
  </si>
  <si>
    <t>“Por medio del cual se crea el “Encuentro Distrital de Bandas de Marcha” y se dictan otras disposiciones”</t>
  </si>
  <si>
    <t>“Por medio del cual se dictan lineamientos para el diseño, implementación y fortalecimiento de un Programa de Cultura Ciudadana (PCUCI) para Servidores Públicos del Distrito”.</t>
  </si>
  <si>
    <t>“Por el cual se fortalece la estrategia para la conservación de las especies vegetales en el Distrito Capital a través de la promoción del banco de semillas nativas y se dictan otras disposiciones”.</t>
  </si>
  <si>
    <t>“Por medio del cual se establecen orientaciones para fortalecer la política pública Bogotá ciudad inteligente y se dictan otras disposiciones”</t>
  </si>
  <si>
    <t>“Por medio del cual se dictan lineamientos para la estructuración de los Consejos Locales de Salud Mental Comunitaria en Bogotá D.C.”</t>
  </si>
  <si>
    <t>“Por medio del cual se establecen los lineamientos para la divulgación y sensibilización sobre los Sistemas Automáticos, Semiautomáticos y Otros Medios Tecnológicos para la Detección de Infracciones de Tránsito en el Distrito Capital y se dictan otras disposiciones”</t>
  </si>
  <si>
    <t>“Por medio del cual se crea la fiesta cultural y recreativa para niños y niñas y se implementan medidas que permitan fortalecer el acceso a la cultura, la recreación y el deporte en el Distrito Capital”</t>
  </si>
  <si>
    <r>
      <rPr>
        <b/>
        <sz val="8"/>
        <color theme="1"/>
        <rFont val="Arial"/>
        <family val="2"/>
      </rPr>
      <t>Fuente</t>
    </r>
    <r>
      <rPr>
        <sz val="8"/>
        <color theme="1"/>
        <rFont val="Arial"/>
        <family val="2"/>
      </rPr>
      <t>: Concejo de Bogotá y Secretaría Distrital de Hacienda - Dirección Distrital de Presupuesto.</t>
    </r>
  </si>
  <si>
    <r>
      <rPr>
        <b/>
        <sz val="8"/>
        <color theme="1"/>
        <rFont val="Arial"/>
        <family val="2"/>
      </rPr>
      <t>Elaboración</t>
    </r>
    <r>
      <rPr>
        <sz val="8"/>
        <color theme="1"/>
        <rFont val="Arial"/>
        <family val="2"/>
      </rPr>
      <t>: SDH – Dirección de Estadísticas y Estudios Fiscales.</t>
    </r>
  </si>
  <si>
    <t>Gráfico R1.1</t>
  </si>
  <si>
    <t>Ajustes realizados al PIB de Bogotá</t>
  </si>
  <si>
    <t>Puntos porcentuales</t>
  </si>
  <si>
    <r>
      <rPr>
        <b/>
        <sz val="8"/>
        <color theme="1"/>
        <rFont val="Arial"/>
        <family val="2"/>
      </rPr>
      <t>Nota</t>
    </r>
    <r>
      <rPr>
        <sz val="8"/>
        <color theme="1"/>
        <rFont val="Arial"/>
        <family val="2"/>
      </rPr>
      <t>: Los colores más oscuros representan ajustes más lejanos del presente</t>
    </r>
  </si>
  <si>
    <r>
      <rPr>
        <b/>
        <sz val="8"/>
        <color theme="1"/>
        <rFont val="Arial"/>
        <family val="2"/>
      </rPr>
      <t>Fuente</t>
    </r>
    <r>
      <rPr>
        <sz val="8"/>
        <color theme="1"/>
        <rFont val="Arial"/>
        <family val="2"/>
      </rPr>
      <t>: DANE, PIB trimestral de Bogotá D.C.</t>
    </r>
  </si>
  <si>
    <t>Gráfico R2.1</t>
  </si>
  <si>
    <t>Inflación anual en Brasil</t>
  </si>
  <si>
    <r>
      <rPr>
        <b/>
        <sz val="409.55"/>
        <color rgb="FF000000"/>
        <rFont val="Arial"/>
        <family val="2"/>
      </rPr>
      <t>Fuente</t>
    </r>
    <r>
      <rPr>
        <sz val="409.55"/>
        <color rgb="FF000000"/>
        <rFont val="Arial"/>
        <family val="2"/>
      </rPr>
      <t>: Banco Mundial.</t>
    </r>
  </si>
  <si>
    <t>Colombia, peru, mexico y chile</t>
  </si>
  <si>
    <t>Gráfico R2.2</t>
  </si>
  <si>
    <t>Inflación anual países América Latina</t>
  </si>
  <si>
    <t>Expectativa 12 meses</t>
  </si>
  <si>
    <t>Subyacente</t>
  </si>
  <si>
    <t>Gráfico R2.3</t>
  </si>
  <si>
    <t>Inflación anual Brasil</t>
  </si>
  <si>
    <t>Gráfico R2.4</t>
  </si>
  <si>
    <t>Inflación anual Colombia</t>
  </si>
  <si>
    <r>
      <rPr>
        <b/>
        <sz val="409.55"/>
        <color rgb="FF000000"/>
        <rFont val="Arial"/>
        <family val="2"/>
      </rPr>
      <t>Nota</t>
    </r>
    <r>
      <rPr>
        <sz val="409.55"/>
        <color rgb="FF000000"/>
        <rFont val="Arial"/>
        <family val="2"/>
      </rPr>
      <t>: Inflación subyacente corresponde a la inflación sin alimentos ni regulados</t>
    </r>
  </si>
  <si>
    <r>
      <rPr>
        <b/>
        <sz val="409.55"/>
        <color rgb="FF000000"/>
        <rFont val="Arial"/>
        <family val="2"/>
      </rPr>
      <t>Fuente</t>
    </r>
    <r>
      <rPr>
        <sz val="409.55"/>
        <color rgb="FF000000"/>
        <rFont val="Arial"/>
        <family val="2"/>
      </rPr>
      <t>: DANE y Banco de la República</t>
    </r>
  </si>
  <si>
    <t>Cuadro R3.1</t>
  </si>
  <si>
    <t>Incentivos en el impuesto sobre vehículos automotores vigentes (Servicio particular), posterior al año de matrícula</t>
  </si>
  <si>
    <t>Tipo de Combustible</t>
  </si>
  <si>
    <t>Cundinamarca</t>
  </si>
  <si>
    <t>(Vigentes hasta 2030)</t>
  </si>
  <si>
    <t>(Vigentes hasta septiembre de 2028)</t>
  </si>
  <si>
    <t>Fósiles*</t>
  </si>
  <si>
    <t>-</t>
  </si>
  <si>
    <t>50% primer año, y 20% segundo año</t>
  </si>
  <si>
    <t>Híbrido**</t>
  </si>
  <si>
    <t>40% por cinco años</t>
  </si>
  <si>
    <t>Eléctrico</t>
  </si>
  <si>
    <t xml:space="preserve">60% por cinco años </t>
  </si>
  <si>
    <t>* Fósiles: Motor a gasolina y diésel ** Híbrido excluye el híbrido gas natural</t>
  </si>
  <si>
    <r>
      <rPr>
        <b/>
        <sz val="409.55"/>
        <color rgb="FF000000"/>
        <rFont val="Arial"/>
        <family val="2"/>
      </rPr>
      <t>Fuente</t>
    </r>
    <r>
      <rPr>
        <sz val="409.55"/>
        <color rgb="FF000000"/>
        <rFont val="Arial"/>
        <family val="2"/>
      </rPr>
      <t>: Secretaría de Hacienda de Bogotá y Cundinamarca.</t>
    </r>
  </si>
  <si>
    <t>Cuadro R3.2</t>
  </si>
  <si>
    <t>Recaudo anual estimado de la perdida en el Impuesto y la participación</t>
  </si>
  <si>
    <t>Millones de pesos constantes de 2024</t>
  </si>
  <si>
    <t>Impuesto</t>
  </si>
  <si>
    <t xml:space="preserve"> Total </t>
  </si>
  <si>
    <r>
      <rPr>
        <b/>
        <sz val="409.55"/>
        <color rgb="FF000000"/>
        <rFont val="Calibri"/>
      </rPr>
      <t xml:space="preserve">Nota: </t>
    </r>
    <r>
      <rPr>
        <sz val="409.55"/>
        <color rgb="FF000000"/>
        <rFont val="Arial"/>
        <family val="2"/>
      </rPr>
      <t>se aclara que las columnas no se pueden sumar, porque el recaudo hubiera llegado vía impuesto, la ciudad no hubiera recibido la participación de vehículos.</t>
    </r>
  </si>
  <si>
    <r>
      <rPr>
        <b/>
        <sz val="409.55"/>
        <color rgb="FF000000"/>
        <rFont val="Calibri"/>
      </rPr>
      <t>Fuente</t>
    </r>
    <r>
      <rPr>
        <sz val="409.55"/>
        <color rgb="FF000000"/>
        <rFont val="Arial"/>
        <family val="2"/>
      </rPr>
      <t>: Cálculos propios con información de Andemos.</t>
    </r>
  </si>
  <si>
    <t>Figura R3.1</t>
  </si>
  <si>
    <t>Estimación de los vehículos matriculados en Bogotá y fuera de Bogotá</t>
  </si>
  <si>
    <r>
      <rPr>
        <b/>
        <sz val="409.55"/>
        <color rgb="FF000000"/>
        <rFont val="Calibri"/>
      </rPr>
      <t>Fuente</t>
    </r>
    <r>
      <rPr>
        <sz val="409.55"/>
        <color rgb="FF000000"/>
        <rFont val="Arial"/>
        <family val="2"/>
      </rPr>
      <t>: Cálculos propios con base en el RDA, la EMB-2021 y la EM 2023.</t>
    </r>
  </si>
  <si>
    <t>Gráfico R3.1</t>
  </si>
  <si>
    <t>Parque automotor de Bogotá</t>
  </si>
  <si>
    <t>Vehículos – porcentaje (%)</t>
  </si>
  <si>
    <r>
      <rPr>
        <b/>
        <sz val="409.55"/>
        <color rgb="FF000000"/>
        <rFont val="Calibri"/>
      </rPr>
      <t>Fuente:</t>
    </r>
    <r>
      <rPr>
        <sz val="409.55"/>
        <color rgb="FF000000"/>
        <rFont val="Arial"/>
        <family val="2"/>
      </rPr>
      <t xml:space="preserve"> Secretaría Distrital de Movilidad.</t>
    </r>
  </si>
  <si>
    <t>Gráfico R3.2</t>
  </si>
  <si>
    <t>Participación de los vehículos nuevos matriculados sobre el total nacional</t>
  </si>
  <si>
    <r>
      <rPr>
        <b/>
        <sz val="409.55"/>
        <color rgb="FF000000"/>
        <rFont val="Arial"/>
        <family val="2"/>
      </rPr>
      <t>Fuente</t>
    </r>
    <r>
      <rPr>
        <sz val="409.55"/>
        <color rgb="FF000000"/>
        <rFont val="Arial"/>
        <family val="2"/>
      </rPr>
      <t xml:space="preserve">: Cálculos propios con información de la Asociación Nacional de Movilidad Sostenible (ANDEMOS). </t>
    </r>
  </si>
  <si>
    <t>Gráfico R3.3</t>
  </si>
  <si>
    <t>Vehículos matriculados por tipo de combustible – 2024</t>
  </si>
  <si>
    <t>BEV: Vehículo de batería eléctrica.</t>
  </si>
  <si>
    <r>
      <rPr>
        <b/>
        <sz val="409.55"/>
        <color rgb="FF000000"/>
        <rFont val="Calibri"/>
      </rPr>
      <t>Fuente:</t>
    </r>
    <r>
      <rPr>
        <sz val="409.55"/>
        <color rgb="FF000000"/>
        <rFont val="Arial"/>
        <family val="2"/>
      </rPr>
      <t xml:space="preserve"> ANDEMOS. </t>
    </r>
  </si>
  <si>
    <t>Gráfico R3.4</t>
  </si>
  <si>
    <t>Variación del recaudo del impuesto de vehículos y automotores</t>
  </si>
  <si>
    <r>
      <rPr>
        <b/>
        <sz val="409.55"/>
        <color rgb="FF000000"/>
        <rFont val="Calibri"/>
      </rPr>
      <t>Fuente</t>
    </r>
    <r>
      <rPr>
        <sz val="409.55"/>
        <color rgb="FF000000"/>
        <rFont val="Arial"/>
        <family val="2"/>
      </rPr>
      <t xml:space="preserve">: Cálculos propios con información de CUIPO del Departamento Nacional de Planeación. </t>
    </r>
  </si>
  <si>
    <t>Gráfico R3.5</t>
  </si>
  <si>
    <t>Participación del impuesto de vehículos sobre los ingresos tributarios</t>
  </si>
  <si>
    <t>Gráfico R3.6</t>
  </si>
  <si>
    <t>Recaudo del impuesto sobre vehículos y automotores de Bogotá</t>
  </si>
  <si>
    <t xml:space="preserve">Precios constantes de 2024 </t>
  </si>
  <si>
    <r>
      <rPr>
        <b/>
        <sz val="409.55"/>
        <color rgb="FF000000"/>
        <rFont val="Calibri"/>
      </rPr>
      <t>Fuente</t>
    </r>
    <r>
      <rPr>
        <sz val="409.55"/>
        <color rgb="FF000000"/>
        <rFont val="Arial"/>
        <family val="2"/>
      </rPr>
      <t>: Secretaría Distrital de Hacienda.</t>
    </r>
  </si>
  <si>
    <r>
      <rPr>
        <b/>
        <sz val="409.55"/>
        <color rgb="FF000000"/>
        <rFont val="Calibri"/>
      </rPr>
      <t>Cálculos</t>
    </r>
    <r>
      <rPr>
        <sz val="409.55"/>
        <color rgb="FF000000"/>
        <rFont val="Arial"/>
        <family val="2"/>
      </rPr>
      <t xml:space="preserve"> propios con información de Andemos y la SDH. </t>
    </r>
  </si>
  <si>
    <t>Cuadro R4.1</t>
  </si>
  <si>
    <t>Correlaciones temporales PIB, cartera y base gravable total</t>
  </si>
  <si>
    <t>Cartera (t)</t>
  </si>
  <si>
    <t>Base Gravable (t)</t>
  </si>
  <si>
    <t>PIB (t)</t>
  </si>
  <si>
    <t>PIB (t-1)</t>
  </si>
  <si>
    <t>PIB (t-2)</t>
  </si>
  <si>
    <t>PIB (t-3)</t>
  </si>
  <si>
    <t>PIB (t-4)</t>
  </si>
  <si>
    <t>Cartera (t-1)</t>
  </si>
  <si>
    <t>Cartera (t-2)</t>
  </si>
  <si>
    <t>Cartera (t-3)</t>
  </si>
  <si>
    <t>Cartera (t-4)</t>
  </si>
  <si>
    <r>
      <rPr>
        <b/>
        <sz val="409.55"/>
        <color rgb="FF000000"/>
        <rFont val="Arial"/>
        <family val="2"/>
      </rPr>
      <t>Fuente</t>
    </r>
    <r>
      <rPr>
        <sz val="409.55"/>
        <color rgb="FF000000"/>
        <rFont val="Arial"/>
        <family val="2"/>
      </rPr>
      <t>: Cálculos propios con base en CUIF y datos de saldos de captaciones y colocaciones por municipios.</t>
    </r>
  </si>
  <si>
    <t>Gráfico R4.1</t>
  </si>
  <si>
    <t>Participación de los ingresos de la base gravable en los ingresos operacionales</t>
  </si>
  <si>
    <r>
      <rPr>
        <b/>
        <sz val="409.55"/>
        <color rgb="FF000000"/>
        <rFont val="Arial"/>
        <family val="2"/>
      </rPr>
      <t>Nota</t>
    </r>
    <r>
      <rPr>
        <sz val="409.55"/>
        <color rgb="FF000000"/>
        <rFont val="Arial"/>
        <family val="2"/>
      </rPr>
      <t>: Valores observados y media móvil de orden 6.</t>
    </r>
  </si>
  <si>
    <r>
      <rPr>
        <b/>
        <sz val="409.55"/>
        <color rgb="FF000000"/>
        <rFont val="Arial"/>
        <family val="2"/>
      </rPr>
      <t>Fuente</t>
    </r>
    <r>
      <rPr>
        <sz val="409.55"/>
        <color rgb="FF000000"/>
        <rFont val="Arial"/>
        <family val="2"/>
      </rPr>
      <t>: Cálculos propios con base en CUIF.</t>
    </r>
  </si>
  <si>
    <t>Gráfico R4.2</t>
  </si>
  <si>
    <t>Descomposición de la base gravable estimada del ICA – 2024</t>
  </si>
  <si>
    <r>
      <rPr>
        <b/>
        <sz val="409.55"/>
        <color rgb="FF000000"/>
        <rFont val="Calibri"/>
      </rPr>
      <t>Fuente</t>
    </r>
    <r>
      <rPr>
        <sz val="409.55"/>
        <color rgb="FF000000"/>
        <rFont val="Abadi"/>
        <family val="2"/>
      </rPr>
      <t>: Cálculos propios con base en CUIF</t>
    </r>
  </si>
  <si>
    <t>Gráfico R4.3</t>
  </si>
  <si>
    <t>Inflación anual nacional y tasa de política monetaria</t>
  </si>
  <si>
    <r>
      <rPr>
        <b/>
        <sz val="409.55"/>
        <color rgb="FF000000"/>
        <rFont val="Calibri"/>
      </rPr>
      <t>Fuente</t>
    </r>
    <r>
      <rPr>
        <sz val="409.55"/>
        <color rgb="FF000000"/>
        <rFont val="Arial"/>
        <family val="2"/>
      </rPr>
      <t>: DANE y Banco de la República.</t>
    </r>
  </si>
  <si>
    <t>Gráfico R4.4</t>
  </si>
  <si>
    <t>Crecimiento anual PIB nominal y cartera bruta</t>
  </si>
  <si>
    <r>
      <rPr>
        <b/>
        <sz val="409.55"/>
        <color rgb="FF000000"/>
        <rFont val="Calibri"/>
      </rPr>
      <t>Fuente</t>
    </r>
    <r>
      <rPr>
        <sz val="409.55"/>
        <color rgb="FF000000"/>
        <rFont val="Arial"/>
        <family val="2"/>
      </rPr>
      <t>: Cálculos propios con base en CUIF y datos de saldos de captaciones y colocaciones por municipios.</t>
    </r>
  </si>
  <si>
    <t>Gráfico R4.5</t>
  </si>
  <si>
    <t>Crecimiento anual nominal cartera bruta y base gravable total estimada</t>
  </si>
  <si>
    <t>Gráfico R4.6</t>
  </si>
  <si>
    <t>Pronóstico crecimiento anual cartera bruta y base gravable</t>
  </si>
  <si>
    <t>Gráfico R4.7</t>
  </si>
  <si>
    <t>Pronóstico crecimiento anual cartera bruta del total nacional y de Bogotá</t>
  </si>
  <si>
    <t>Gráfico R4.8</t>
  </si>
  <si>
    <t>Función impulso respuesta de la base gravable ante un choque en la tasa de interés activa</t>
  </si>
  <si>
    <t>Gráfico R4.9</t>
  </si>
  <si>
    <t xml:space="preserve">Descomposición de la varianza del error de pronóstico de la base gravable </t>
  </si>
  <si>
    <r>
      <rPr>
        <b/>
        <sz val="409.55"/>
        <color rgb="FF000000"/>
        <rFont val="Arial"/>
        <family val="2"/>
      </rPr>
      <t>Fuente</t>
    </r>
    <r>
      <rPr>
        <sz val="409.55"/>
        <color rgb="FF000000"/>
        <rFont val="Arial"/>
        <family val="2"/>
      </rPr>
      <t>: Cálculos propios con base en CUIF y datos de saldos de captaciones y colocaciones por municipios</t>
    </r>
  </si>
  <si>
    <t>Cuadro R5.1</t>
  </si>
  <si>
    <t>Equivalente de Certeza (primeras 3 estrategias)</t>
  </si>
  <si>
    <t>Estrategia</t>
  </si>
  <si>
    <t>Equivalente de Certeza</t>
  </si>
  <si>
    <r>
      <rPr>
        <b/>
        <sz val="409.55"/>
        <color rgb="FF000000"/>
        <rFont val="Arial"/>
        <family val="2"/>
      </rPr>
      <t>Fuente</t>
    </r>
    <r>
      <rPr>
        <sz val="409.55"/>
        <color rgb="FF000000"/>
        <rFont val="Arial"/>
        <family val="2"/>
      </rPr>
      <t>: Elaboración propia con los resultados del Modelo de Emisión Óptima de la Deuda.</t>
    </r>
  </si>
  <si>
    <t>Figura R5.1</t>
  </si>
  <si>
    <t>Límites de estrategias de emisión</t>
  </si>
  <si>
    <r>
      <rPr>
        <b/>
        <sz val="409.55"/>
        <color rgb="FF000000"/>
        <rFont val="Arial"/>
        <family val="2"/>
      </rPr>
      <t>Fuente</t>
    </r>
    <r>
      <rPr>
        <sz val="409.55"/>
        <color rgb="FF000000"/>
        <rFont val="Arial"/>
        <family val="2"/>
      </rPr>
      <t>: Secretaría Distrital de Hacienda.</t>
    </r>
  </si>
  <si>
    <t>Gráfico R5.1</t>
  </si>
  <si>
    <t>Frontera eficiente</t>
  </si>
  <si>
    <t>G. 1.6</t>
  </si>
  <si>
    <t>Producto Interno Bruto de Bogotá</t>
  </si>
  <si>
    <t>G. 1.7</t>
  </si>
  <si>
    <t>Indicador Trimestral de Actividad Económica Departamental (ITAED) - Bogotá</t>
  </si>
  <si>
    <t>G. 1.8</t>
  </si>
  <si>
    <t>Crecimiento del número de micronegocios o en Bogotá y 24 departamentos</t>
  </si>
  <si>
    <t>G. 1.9</t>
  </si>
  <si>
    <t>Ventas de comercio minorista* e índice de confianza comercial, Bogotá</t>
  </si>
  <si>
    <t>G. 1.10</t>
  </si>
  <si>
    <t>Producción industrial e Índice de Confianza Industrial, Bogotá</t>
  </si>
  <si>
    <t>G. 1.11</t>
  </si>
  <si>
    <t>Área licenciada total para la construcción, Bogotá</t>
  </si>
  <si>
    <t>G. 1.12</t>
  </si>
  <si>
    <t>Área causada para la construcción de edificaciones</t>
  </si>
  <si>
    <t>G. 1.13</t>
  </si>
  <si>
    <t>Ventas de vivienda vs Oferta disponible - Bogotá</t>
  </si>
  <si>
    <t>G. 1.14</t>
  </si>
  <si>
    <t>Oferta disponible y ventas de vivienda en Bogotá</t>
  </si>
  <si>
    <t>G. 1.15</t>
  </si>
  <si>
    <t>Ventas de vivienda vs Disposición a comprar vivienda, Bogotá</t>
  </si>
  <si>
    <t>G. 1.16</t>
  </si>
  <si>
    <t>Gasto de hogares e índice de confianza del consumidor (ICC)</t>
  </si>
  <si>
    <t>G. 1.17</t>
  </si>
  <si>
    <t>Población en edad de trabajar, fuerza de trabajo y fuera de la fuerza de trabajo</t>
  </si>
  <si>
    <t>G. 1.18</t>
  </si>
  <si>
    <t>Tasa de global de participación, de ocupación y desempleo – promedio anual</t>
  </si>
  <si>
    <t>G. 1.19</t>
  </si>
  <si>
    <t>Población ocupada por sectores, Bogotá</t>
  </si>
  <si>
    <t>G. 1.20</t>
  </si>
  <si>
    <t>Tasa de desempleo</t>
  </si>
  <si>
    <t>G. 1.21</t>
  </si>
  <si>
    <t>Inflación anual (12 meses), Bogotá</t>
  </si>
  <si>
    <t>G. 1.22</t>
  </si>
  <si>
    <t>Inflación anual de servicios públicos, Bogotá</t>
  </si>
  <si>
    <t>G. 1.23</t>
  </si>
  <si>
    <t>Inflación anual básica, Bogotá</t>
  </si>
  <si>
    <t>G. 1.24</t>
  </si>
  <si>
    <t>Exportaciones e importaciones, Bogotá</t>
  </si>
  <si>
    <t>G. 1.25</t>
  </si>
  <si>
    <t>C. 2.1</t>
  </si>
  <si>
    <t>C. 2.2</t>
  </si>
  <si>
    <t>C. 2.3</t>
  </si>
  <si>
    <t>Ingresos por transferencias</t>
  </si>
  <si>
    <t>C. 2.4</t>
  </si>
  <si>
    <t>C. 2.5</t>
  </si>
  <si>
    <t>C. 2.6</t>
  </si>
  <si>
    <t>C. 2.7</t>
  </si>
  <si>
    <t>C. 2.8</t>
  </si>
  <si>
    <t>C. 2.9</t>
  </si>
  <si>
    <t>G. 2.1</t>
  </si>
  <si>
    <t>C. 3.1</t>
  </si>
  <si>
    <t>C. 3.2</t>
  </si>
  <si>
    <t>C. 3.3</t>
  </si>
  <si>
    <t>C. 3.4</t>
  </si>
  <si>
    <t>C. 3.5</t>
  </si>
  <si>
    <t>C. 3.6</t>
  </si>
  <si>
    <t>C. 3.7</t>
  </si>
  <si>
    <t>C. 3.8</t>
  </si>
  <si>
    <t>G. 3.1</t>
  </si>
  <si>
    <t>C. 4.1</t>
  </si>
  <si>
    <t>C. 4.2</t>
  </si>
  <si>
    <t>C. 4.3</t>
  </si>
  <si>
    <t>C. 4.4</t>
  </si>
  <si>
    <t>C. 4.5</t>
  </si>
  <si>
    <t>C. 4.6</t>
  </si>
  <si>
    <t>C. 4.7</t>
  </si>
  <si>
    <t>C. 4.8</t>
  </si>
  <si>
    <t>C. 4.9</t>
  </si>
  <si>
    <t>C. 4.10</t>
  </si>
  <si>
    <t>G. 4.1</t>
  </si>
  <si>
    <t>G. 4.2</t>
  </si>
  <si>
    <t>C. 5.1</t>
  </si>
  <si>
    <t>C. 5.2</t>
  </si>
  <si>
    <t>Ejecución de metas de recaudo tributario - 2025 a septiembre</t>
  </si>
  <si>
    <t>C. 5.3</t>
  </si>
  <si>
    <t>C. 5.4</t>
  </si>
  <si>
    <t>C. 5.5</t>
  </si>
  <si>
    <t>C. 5.6</t>
  </si>
  <si>
    <t>Campañas de control intensivo determinación – a septiembre de 2025</t>
  </si>
  <si>
    <t>C. 5.7</t>
  </si>
  <si>
    <t>C. 5.8</t>
  </si>
  <si>
    <t>C. 5.9</t>
  </si>
  <si>
    <t>G. 5.1</t>
  </si>
  <si>
    <t>Producto Interno Bruto Colombia</t>
  </si>
  <si>
    <t>G. 5.2</t>
  </si>
  <si>
    <t>Producto Interno Bruto Bogotá</t>
  </si>
  <si>
    <t>G. 5.3</t>
  </si>
  <si>
    <t>G. 5.4</t>
  </si>
  <si>
    <t>Indicador de capacidad de pago</t>
  </si>
  <si>
    <t>G. 5.5</t>
  </si>
  <si>
    <t>Indicador de sostenibilidad</t>
  </si>
  <si>
    <t>G. 5.6</t>
  </si>
  <si>
    <t>G. 5.7</t>
  </si>
  <si>
    <t>G. 5.8</t>
  </si>
  <si>
    <t>G. 5.9</t>
  </si>
  <si>
    <t>C. 6.1</t>
  </si>
  <si>
    <t>Establecimientos Públicos: ingresos fiscales</t>
  </si>
  <si>
    <t>C. 6.2</t>
  </si>
  <si>
    <t>Ingresos no tributarios de Establecimientos Públicos</t>
  </si>
  <si>
    <t>C. 6.3</t>
  </si>
  <si>
    <t>Ingresos por transferencias de Establecimientos Públicos</t>
  </si>
  <si>
    <t>C. 6.4</t>
  </si>
  <si>
    <t>Ingresos recursos de capital Establecimientos Públicos</t>
  </si>
  <si>
    <t>C. 6.5</t>
  </si>
  <si>
    <t>Gastos totales de los Establecimientos Públicos</t>
  </si>
  <si>
    <t>C. 6.6</t>
  </si>
  <si>
    <t>Ingresos totales de los Establecimientos Públicos</t>
  </si>
  <si>
    <t>C. 6.7</t>
  </si>
  <si>
    <t>Ingresos no tributarios de los Establecimientos Públicos</t>
  </si>
  <si>
    <t>C. 6.8</t>
  </si>
  <si>
    <t>C. 6.9</t>
  </si>
  <si>
    <t>Ingresos de los Establecimientos Públicos</t>
  </si>
  <si>
    <t>C. 6.10</t>
  </si>
  <si>
    <t>Gastos de los Establecimientos Públicos</t>
  </si>
  <si>
    <t>C. 6.11</t>
  </si>
  <si>
    <t>Tamaño de los Ingresos administrados por el sector descentralizado - 2025</t>
  </si>
  <si>
    <t>C. 6.12</t>
  </si>
  <si>
    <t>C. 6.13</t>
  </si>
  <si>
    <t>C. 6.14</t>
  </si>
  <si>
    <t>Resultado del ejercicio Subredes Integradas de Servicios</t>
  </si>
  <si>
    <t>C. 6.15</t>
  </si>
  <si>
    <t>Cuentas por cobrar de las Subredes Integradas de Servicio de Salud</t>
  </si>
  <si>
    <t>C. 6.16</t>
  </si>
  <si>
    <t>C. 6.17</t>
  </si>
  <si>
    <t>C. 6.18</t>
  </si>
  <si>
    <t>C. 6.19</t>
  </si>
  <si>
    <t>Indicador de liquidez del sector descentralizado - Activos líquidos/Pasivo corriente</t>
  </si>
  <si>
    <t>C. 6.20</t>
  </si>
  <si>
    <t>C. 6.21</t>
  </si>
  <si>
    <t>C. 6.22</t>
  </si>
  <si>
    <t>Valor y variación contingente judicial</t>
  </si>
  <si>
    <t>C. 6.23</t>
  </si>
  <si>
    <t>Pasivos contingentes judiciales</t>
  </si>
  <si>
    <t>G. 6.1</t>
  </si>
  <si>
    <t>G. 6.2</t>
  </si>
  <si>
    <t>Ingresos totales del Sector Descentralizado en 2025</t>
  </si>
  <si>
    <t>G. 6.3</t>
  </si>
  <si>
    <t>Participación de las entidades descentralizadas en los ingresos totales – 2025</t>
  </si>
  <si>
    <t>G. 6.4</t>
  </si>
  <si>
    <t>G. 6.5</t>
  </si>
  <si>
    <t>Balance fiscal y financiamiento de los Establecimientos Públicos</t>
  </si>
  <si>
    <t>G. 6.6</t>
  </si>
  <si>
    <t>Balance fiscal y financiamiento de las Subredes Integradas de Servicios de Salud</t>
  </si>
  <si>
    <t>G. 6.7</t>
  </si>
  <si>
    <t>Resultado fiscal y financiamiento de las empresas industriales y comerciales</t>
  </si>
  <si>
    <t>G. 6.8</t>
  </si>
  <si>
    <t>G. 6.9</t>
  </si>
  <si>
    <t>C. 7.1</t>
  </si>
  <si>
    <t>C. 7.2</t>
  </si>
  <si>
    <t>C. 7.3</t>
  </si>
  <si>
    <t>C. 7.4</t>
  </si>
  <si>
    <t>C. 7.5</t>
  </si>
  <si>
    <t>C. 7.6</t>
  </si>
  <si>
    <t>C. 7.7</t>
  </si>
  <si>
    <t>Contingente judicial y pretensiones por sector</t>
  </si>
  <si>
    <t>C. 7.8</t>
  </si>
  <si>
    <t>C. 7.9</t>
  </si>
  <si>
    <t>C.7.10</t>
  </si>
  <si>
    <t>G. 7.1</t>
  </si>
  <si>
    <t>G. 7.2</t>
  </si>
  <si>
    <t>G. 7.3</t>
  </si>
  <si>
    <t>C. A1.1</t>
  </si>
  <si>
    <t>C. A1.2</t>
  </si>
  <si>
    <t>C. A1.3</t>
  </si>
  <si>
    <t>G. A1.1</t>
  </si>
  <si>
    <t>G. A1.2</t>
  </si>
  <si>
    <t>C. A2.1</t>
  </si>
  <si>
    <t>C. A2.2</t>
  </si>
  <si>
    <t>G. A2.1</t>
  </si>
  <si>
    <t>G. A2.2</t>
  </si>
  <si>
    <t>F. A3.1</t>
  </si>
  <si>
    <t>C. A3.1</t>
  </si>
  <si>
    <t>C. A3.2</t>
  </si>
  <si>
    <t>R1.G.1</t>
  </si>
  <si>
    <t>R2 G.1</t>
  </si>
  <si>
    <t>R2 G.2</t>
  </si>
  <si>
    <t>R2 G.3</t>
  </si>
  <si>
    <t>R2 G.4</t>
  </si>
  <si>
    <t>R3 C.1</t>
  </si>
  <si>
    <t>R3 C.2</t>
  </si>
  <si>
    <t>R3 F.1</t>
  </si>
  <si>
    <t>R3 G.1</t>
  </si>
  <si>
    <t>R3 G.2</t>
  </si>
  <si>
    <t>R3 G.3</t>
  </si>
  <si>
    <t>R3 G.4</t>
  </si>
  <si>
    <t>R3 G.5</t>
  </si>
  <si>
    <t>R3 G.6</t>
  </si>
  <si>
    <t>R4 C.1</t>
  </si>
  <si>
    <t>R4 G.1</t>
  </si>
  <si>
    <t>R4 G.2</t>
  </si>
  <si>
    <t>R4 G.3</t>
  </si>
  <si>
    <t>R4 G.4</t>
  </si>
  <si>
    <t>R4 G.5</t>
  </si>
  <si>
    <t>R4 G.6</t>
  </si>
  <si>
    <t>R4 G.7</t>
  </si>
  <si>
    <t>R4 G.8</t>
  </si>
  <si>
    <t>R4 G.9</t>
  </si>
  <si>
    <t>Descomposición de la varianza del error de pronóstico de la base gravable</t>
  </si>
  <si>
    <t>R5 F.1</t>
  </si>
  <si>
    <t>R5 G.1</t>
  </si>
  <si>
    <t>R5 C.1</t>
  </si>
  <si>
    <t>Gráfico 1.6 Producto Interno Bruto de Bogotá
Variación porcentual</t>
  </si>
  <si>
    <t>Gráfico 1.7 Indicador Trimestral de Actividad Económica Departamental (ITAED) - Bogotá
Variación anual (%)</t>
  </si>
  <si>
    <t>Gráfico 1.8 Crecimiento del número de micronegocios o en Bogotá y 24 departamentos
Micronegogios - Crecimiento (%)</t>
  </si>
  <si>
    <t>Gráfico 1.9 Ventas de comercio minorista* e índice de confianza comercial, Bogotá
Variación anual (%) – Balance (%)</t>
  </si>
  <si>
    <t>Gráfico 1.10 Producción industrial e Índice de Confianza Industrial, Bogotá
Variación anual (%) – Balance (%)</t>
  </si>
  <si>
    <t>Gráfico 1.11 Área licenciada total para la construcción, Bogotá
Metros cuadrados - Variación anual (%)</t>
  </si>
  <si>
    <t>Gráfico 1.12 Área causada para la construcción de edificaciones
Variación anual (%)</t>
  </si>
  <si>
    <t>Gráfico 1.13 Ventas de vivienda vs Oferta disponible - Bogotá
Unidades</t>
  </si>
  <si>
    <t>Gráfico 1.14 Oferta disponible y ventas de vivienda en Bogotá
Variación (%)</t>
  </si>
  <si>
    <t>Gráfico 1.15 Ventas de vivienda vs Disposición a comprar vivienda, Bogotá
Variación anual (%) -Balance (%)</t>
  </si>
  <si>
    <t>Gráfico 1.16 Gasto de hogares e índice de confianza del consumidor (ICC) , Bogotá
Variación anual – balance – porcentaje (%)</t>
  </si>
  <si>
    <t>Gráfico 1.17 Población en edad de trabajar, fuerza de trabajo y fuera de la fuerza de trabajo
Variación anual (%)</t>
  </si>
  <si>
    <t>Gráfico 1.18 Tasa de global de participación, de ocupación y desempleo – promedio anual
Porcentaje</t>
  </si>
  <si>
    <t>Gráfico 1.19. Población ocupada por Sectores, Bogotá 
 Primer semestre 2025</t>
  </si>
  <si>
    <t>Gráfico 1.20 Tasa de Desempleo
Trimestre móvil - Porcentaje</t>
  </si>
  <si>
    <t>Gráfico 1.21 Inflación anual (12 meses), Bogotá
Porcentaje</t>
  </si>
  <si>
    <t>Gráfico 1.22 Inflación anual de servicios públicos, Bogotá
Porcentaje</t>
  </si>
  <si>
    <t>Gráfico 1.23 Inflación anual básica, Bogotá
Porcentaje</t>
  </si>
  <si>
    <t>Gráfico 1.24 Exportaciones e importaciones, origen Bogotá
Variación anual - Porcentaje</t>
  </si>
  <si>
    <t>Gráfico 1.25 Producto Interno Bruto - Bogotá
Variación anual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</si>
</sst>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3" formatCode="_-* #,##0.00_-;\-* #,##0.00_-;_-* &quot;-&quot;??_-;_-@_-"/>
    <numFmt numFmtId="164" formatCode="#,##0,,,"/>
    <numFmt numFmtId="165" formatCode="0.0"/>
    <numFmt numFmtId="166" formatCode="_(* #,##0.00_);_(* \(#,##0.00\);_(* &quot;-&quot;??_);_(@_)"/>
    <numFmt numFmtId="167" formatCode="_-* #,##0.0_-;\-* #,##0.0_-;_-* &quot;-&quot;??_-;_-@_-"/>
    <numFmt numFmtId="168" formatCode="0.000"/>
    <numFmt numFmtId="169" formatCode="#,##0.000,,,"/>
    <numFmt numFmtId="170" formatCode="0.00000"/>
    <numFmt numFmtId="171" formatCode="0.0000"/>
    <numFmt numFmtId="172" formatCode="0.0%"/>
    <numFmt numFmtId="173" formatCode="_-* #,##0.000_-;\-* #,##0.000_-;_-* &quot;-&quot;??_-;_-@_-"/>
    <numFmt numFmtId="174" formatCode="#,##0.00,,,"/>
    <numFmt numFmtId="175" formatCode="#,##0.0,,,"/>
    <numFmt numFmtId="176" formatCode="_-* #,##0.00000_-;\-* #,##0.00000_-;_-* &quot;-&quot;??_-;_-@_-"/>
    <numFmt numFmtId="177" formatCode="_-* #,##0.0000_-;\-* #,##0.0000_-;_-* &quot;-&quot;??_-;_-@_-"/>
    <numFmt numFmtId="178" formatCode="0.0000%"/>
    <numFmt numFmtId="179" formatCode="_-* #,##0_-;\-* #,##0_-;_-* &quot;-&quot;??_-;_-@_-"/>
    <numFmt numFmtId="180" formatCode="_-* #,##0.0_-;\-* #,##0.0_-;_-* &quot;-&quot;?_-;_-@_-"/>
    <numFmt numFmtId="181" formatCode="#,##0.0"/>
    <numFmt numFmtId="182" formatCode="#,##0.0_ ;\-#,##0.0\ "/>
    <numFmt numFmtId="183" formatCode="_(* #,##0_);_(* \(#,##0\);_(* &quot;-&quot;??_);_(@_)"/>
    <numFmt numFmtId="184" formatCode="#,##0,,"/>
    <numFmt numFmtId="185" formatCode="_(&quot;$&quot;\ * #,##0.00_);_(&quot;$&quot;\ * \(#,##0.00\);_(&quot;$&quot;\ * &quot;-&quot;??_);_(@_)"/>
    <numFmt numFmtId="186" formatCode="_(&quot;$&quot;\ * #,##0_);_(&quot;$&quot;\ * \(#,##0\);_(&quot;$&quot;\ * &quot;-&quot;??_);_(@_)"/>
    <numFmt numFmtId="187" formatCode="0_ ;\-0\ "/>
    <numFmt numFmtId="188" formatCode="yyyy/mm/dd"/>
    <numFmt numFmtId="189" formatCode="#,##0.0000"/>
    <numFmt numFmtId="190" formatCode="_-* #,##0.0_-;\-* #,##0.0_-;_-* &quot;-&quot;_-;_-@_-"/>
  </numFmts>
  <fonts count="63" x14ac:knownFonts="1">
    <font>
      <sz val="11"/>
      <color theme="1"/>
      <name val="Calibri"/>
    </font>
    <font>
      <sz val="11"/>
      <color theme="1"/>
      <name val="Calibri"/>
    </font>
    <font>
      <b/>
      <sz val="9"/>
      <color rgb="FF000000"/>
      <name val="Arial"/>
    </font>
    <font>
      <sz val="9"/>
      <color rgb="FF000000"/>
      <name val="Arial"/>
    </font>
    <font>
      <sz val="8"/>
      <color theme="1"/>
      <name val="Arial"/>
    </font>
    <font>
      <sz val="11"/>
      <color theme="10"/>
      <name val="Calibri"/>
    </font>
    <font>
      <b/>
      <sz val="8"/>
      <color theme="1"/>
      <name val="Arial"/>
    </font>
    <font>
      <sz val="9"/>
      <name val="Arial"/>
    </font>
    <font>
      <sz val="11"/>
      <name val="Arial"/>
    </font>
    <font>
      <sz val="9"/>
      <color theme="1"/>
      <name val="Arial"/>
    </font>
    <font>
      <b/>
      <sz val="9"/>
      <name val="Arial"/>
    </font>
    <font>
      <sz val="11"/>
      <color theme="1"/>
      <name val="Arial"/>
    </font>
    <font>
      <b/>
      <sz val="9"/>
      <color theme="1"/>
      <name val="Arial"/>
    </font>
    <font>
      <b/>
      <sz val="9"/>
      <color rgb="FF7F7F7F"/>
      <name val="Arial"/>
    </font>
    <font>
      <sz val="9"/>
      <color theme="10"/>
      <name val="Candara"/>
    </font>
    <font>
      <b/>
      <sz val="20"/>
      <color rgb="FFAB0F24"/>
      <name val="Arial"/>
    </font>
    <font>
      <b/>
      <sz val="8"/>
      <color rgb="FF000000"/>
      <name val="Arial"/>
    </font>
    <font>
      <sz val="8"/>
      <color rgb="FF000000"/>
      <name val="Arial"/>
    </font>
    <font>
      <sz val="8"/>
      <color rgb="FF000000"/>
      <name val="Arial"/>
    </font>
    <font>
      <sz val="11"/>
      <color theme="10"/>
      <name val="Candara"/>
    </font>
    <font>
      <b/>
      <sz val="8"/>
      <color rgb="FF000000"/>
      <name val="Arial"/>
    </font>
    <font>
      <b/>
      <sz val="11"/>
      <color rgb="FF7F7F7F"/>
      <name val="Arial"/>
    </font>
    <font>
      <sz val="8"/>
      <name val="Arial"/>
    </font>
    <font>
      <sz val="11"/>
      <color indexed="8"/>
      <name val="Calibri"/>
    </font>
    <font>
      <b/>
      <i/>
      <sz val="9"/>
      <color theme="1"/>
      <name val="Arial"/>
    </font>
    <font>
      <i/>
      <sz val="9"/>
      <color theme="1"/>
      <name val="Arial"/>
    </font>
    <font>
      <b/>
      <sz val="11"/>
      <color theme="1"/>
      <name val="Arial"/>
    </font>
    <font>
      <sz val="9"/>
      <color theme="0"/>
      <name val="Arial"/>
    </font>
    <font>
      <sz val="11"/>
      <color theme="0"/>
      <name val="Arial"/>
    </font>
    <font>
      <b/>
      <sz val="9"/>
      <color theme="0"/>
      <name val="Arial"/>
    </font>
    <font>
      <sz val="9"/>
      <color rgb="FFFF0000"/>
      <name val="Arial"/>
    </font>
    <font>
      <sz val="11"/>
      <color rgb="FFFF0000"/>
      <name val="Arial"/>
    </font>
    <font>
      <sz val="9"/>
      <color indexed="8"/>
      <name val="Arial"/>
    </font>
    <font>
      <sz val="9"/>
      <color theme="10"/>
      <name val="Arial"/>
    </font>
    <font>
      <b/>
      <sz val="8"/>
      <name val="Arial"/>
    </font>
    <font>
      <i/>
      <sz val="9"/>
      <name val="Arial"/>
    </font>
    <font>
      <sz val="11"/>
      <name val="Arial"/>
    </font>
    <font>
      <sz val="10"/>
      <name val="Arial"/>
    </font>
    <font>
      <sz val="10"/>
      <color theme="1"/>
      <name val="Arial"/>
    </font>
    <font>
      <sz val="11"/>
      <color theme="10"/>
      <name val="Arial"/>
    </font>
    <font>
      <sz val="9"/>
      <color theme="1"/>
      <name val="Segoe UI"/>
    </font>
    <font>
      <i/>
      <sz val="11"/>
      <color theme="1"/>
      <name val="Arial"/>
    </font>
    <font>
      <b/>
      <sz val="12"/>
      <color theme="1"/>
      <name val="Arial"/>
    </font>
    <font>
      <i/>
      <sz val="12"/>
      <color theme="1"/>
      <name val="Arial"/>
    </font>
    <font>
      <sz val="10"/>
      <name val="Segoe UI"/>
    </font>
    <font>
      <b/>
      <i/>
      <sz val="9"/>
      <name val="Arial"/>
    </font>
    <font>
      <b/>
      <sz val="11"/>
      <name val="Arial"/>
    </font>
    <font>
      <sz val="8"/>
      <color theme="1"/>
      <name val="Calibri"/>
    </font>
    <font>
      <b/>
      <sz val="9"/>
      <color rgb="FFFFFFFF"/>
      <name val="Arial"/>
    </font>
    <font>
      <b/>
      <i/>
      <sz val="9"/>
      <color rgb="FFFFFFFF"/>
      <name val="Arial"/>
    </font>
    <font>
      <sz val="9"/>
      <color rgb="FFFFFFFF"/>
      <name val="Arial"/>
    </font>
    <font>
      <i/>
      <sz val="9"/>
      <color rgb="FFFFFFFF"/>
      <name val="Arial"/>
    </font>
    <font>
      <i/>
      <sz val="9"/>
      <color rgb="FF000000"/>
      <name val="Arial"/>
    </font>
    <font>
      <b/>
      <sz val="8"/>
      <color rgb="FF000000"/>
      <name val="Abadi"/>
    </font>
    <font>
      <b/>
      <sz val="409.55"/>
      <color rgb="FF000000"/>
      <name val="Calibri"/>
    </font>
    <font>
      <sz val="409.55"/>
      <color rgb="FF000000"/>
      <name val="Arial"/>
      <family val="2"/>
    </font>
    <font>
      <sz val="409.55"/>
      <color rgb="FF000000"/>
      <name val="Calibri"/>
    </font>
    <font>
      <b/>
      <sz val="409.55"/>
      <color rgb="FF000000"/>
      <name val="Arial"/>
      <family val="2"/>
    </font>
    <font>
      <b/>
      <sz val="8"/>
      <color theme="1"/>
      <name val="Arial"/>
      <family val="2"/>
    </font>
    <font>
      <sz val="8"/>
      <color theme="1"/>
      <name val="Arial"/>
      <family val="2"/>
    </font>
    <font>
      <b/>
      <sz val="8"/>
      <name val="Arial"/>
      <family val="2"/>
    </font>
    <font>
      <sz val="8"/>
      <name val="Arial"/>
      <family val="2"/>
    </font>
    <font>
      <sz val="409.55"/>
      <color rgb="FF000000"/>
      <name val="Abadi"/>
      <family val="2"/>
    </font>
  </fonts>
  <fills count="24">
    <fill>
      <patternFill patternType="none"/>
    </fill>
    <fill>
      <patternFill patternType="gray125"/>
    </fill>
    <fill>
      <patternFill patternType="solid">
        <fgColor rgb="FFC90A00"/>
      </patternFill>
    </fill>
    <fill>
      <patternFill patternType="solid">
        <fgColor rgb="FFF7B326"/>
      </patternFill>
    </fill>
    <fill>
      <patternFill patternType="solid">
        <fgColor rgb="FFFFD966"/>
      </patternFill>
    </fill>
    <fill>
      <patternFill patternType="solid">
        <fgColor theme="0"/>
      </patternFill>
    </fill>
    <fill>
      <patternFill patternType="solid">
        <fgColor rgb="FFFFDF6A"/>
      </patternFill>
    </fill>
    <fill>
      <patternFill patternType="solid">
        <fgColor rgb="FFFFD96A"/>
      </patternFill>
    </fill>
    <fill>
      <patternFill patternType="solid">
        <fgColor rgb="FFF2F2F2"/>
      </patternFill>
    </fill>
    <fill>
      <patternFill patternType="solid">
        <fgColor rgb="FFFFFFFF"/>
      </patternFill>
    </fill>
    <fill>
      <patternFill patternType="solid">
        <fgColor rgb="FFD9D9D9"/>
      </patternFill>
    </fill>
    <fill>
      <patternFill patternType="solid">
        <fgColor theme="0" tint="-4.9989318521683403E-2"/>
        <bgColor indexed="65"/>
      </patternFill>
    </fill>
    <fill>
      <patternFill patternType="solid">
        <fgColor theme="7" tint="0.39997558519241921"/>
        <bgColor indexed="65"/>
      </patternFill>
    </fill>
    <fill>
      <patternFill patternType="solid">
        <fgColor indexed="65"/>
      </patternFill>
    </fill>
    <fill>
      <patternFill patternType="solid">
        <fgColor rgb="FFFFD966"/>
      </patternFill>
    </fill>
    <fill>
      <patternFill patternType="solid">
        <fgColor theme="7"/>
      </patternFill>
    </fill>
    <fill>
      <patternFill patternType="solid">
        <fgColor rgb="FFF2F2F2"/>
      </patternFill>
    </fill>
    <fill>
      <patternFill patternType="solid">
        <fgColor rgb="FFFFD966"/>
      </patternFill>
    </fill>
    <fill>
      <patternFill patternType="solid">
        <fgColor rgb="FFFFFFFF"/>
      </patternFill>
    </fill>
    <fill>
      <patternFill patternType="solid">
        <fgColor rgb="FFFFDF6A"/>
      </patternFill>
    </fill>
    <fill>
      <patternFill patternType="solid">
        <fgColor rgb="FFE7E6E6"/>
      </patternFill>
    </fill>
    <fill>
      <patternFill patternType="solid">
        <fgColor rgb="FFFFFFFF"/>
      </patternFill>
    </fill>
    <fill>
      <patternFill patternType="solid">
        <fgColor theme="2"/>
      </patternFill>
    </fill>
    <fill>
      <patternFill patternType="solid">
        <fgColor rgb="FF002060"/>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style="thin">
        <color indexed="64"/>
      </top>
      <bottom style="thin">
        <color indexed="64"/>
      </bottom>
      <diagonal/>
    </border>
    <border>
      <left/>
      <right/>
      <top/>
      <bottom style="medium">
        <color indexed="64"/>
      </bottom>
      <diagonal/>
    </border>
    <border>
      <left/>
      <right/>
      <top/>
      <bottom style="double">
        <color indexed="64"/>
      </bottom>
      <diagonal/>
    </border>
  </borders>
  <cellStyleXfs count="16">
    <xf numFmtId="0" fontId="0" fillId="0" borderId="0"/>
    <xf numFmtId="43" fontId="1" fillId="0" borderId="0" applyFont="0" applyFill="0" applyBorder="0" applyAlignment="0" applyProtection="0"/>
    <xf numFmtId="0" fontId="5" fillId="0" borderId="0" applyNumberForma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0" fontId="37" fillId="0" borderId="0"/>
    <xf numFmtId="185" fontId="3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37" fillId="0" borderId="0"/>
  </cellStyleXfs>
  <cellXfs count="890">
    <xf numFmtId="0" fontId="0" fillId="0" borderId="0" xfId="0"/>
    <xf numFmtId="0" fontId="2" fillId="4" borderId="0" xfId="0" applyFont="1" applyFill="1" applyAlignment="1">
      <alignment horizontal="center" vertical="center" wrapText="1"/>
    </xf>
    <xf numFmtId="0" fontId="2" fillId="6" borderId="0" xfId="0" applyFont="1" applyFill="1" applyAlignment="1">
      <alignment horizontal="center" vertical="center" wrapText="1"/>
    </xf>
    <xf numFmtId="0" fontId="12" fillId="5" borderId="0" xfId="0" applyFont="1" applyFill="1" applyAlignment="1">
      <alignment horizontal="left" vertical="center"/>
    </xf>
    <xf numFmtId="0" fontId="2" fillId="7" borderId="0" xfId="0" applyFont="1" applyFill="1" applyAlignment="1">
      <alignment horizontal="center" vertical="center" wrapText="1"/>
    </xf>
    <xf numFmtId="0" fontId="2" fillId="7" borderId="0" xfId="0" applyFont="1" applyFill="1" applyAlignment="1">
      <alignment horizontal="center" vertical="center"/>
    </xf>
    <xf numFmtId="0" fontId="7" fillId="5" borderId="0" xfId="0" applyFont="1" applyFill="1" applyAlignment="1">
      <alignment vertical="center" wrapText="1"/>
    </xf>
    <xf numFmtId="0" fontId="2" fillId="4" borderId="0" xfId="0" applyFont="1" applyFill="1" applyAlignment="1">
      <alignment horizontal="center" vertical="center"/>
    </xf>
    <xf numFmtId="0" fontId="9" fillId="5" borderId="0" xfId="0" applyFont="1" applyFill="1" applyAlignment="1">
      <alignment horizontal="left" vertical="center"/>
    </xf>
    <xf numFmtId="0" fontId="13" fillId="0" borderId="0" xfId="0" applyFont="1" applyAlignment="1">
      <alignment vertical="center" wrapText="1"/>
    </xf>
    <xf numFmtId="0" fontId="2" fillId="0" borderId="0" xfId="0" applyFont="1" applyAlignment="1">
      <alignment horizontal="left" vertical="center" wrapText="1"/>
    </xf>
    <xf numFmtId="164" fontId="2" fillId="0" borderId="0" xfId="0" applyNumberFormat="1" applyFont="1" applyAlignment="1">
      <alignment horizontal="right" vertical="center"/>
    </xf>
    <xf numFmtId="164" fontId="3" fillId="0" borderId="0" xfId="0" applyNumberFormat="1" applyFont="1" applyAlignment="1">
      <alignment horizontal="right" vertical="center"/>
    </xf>
    <xf numFmtId="165" fontId="3" fillId="0" borderId="0" xfId="0" applyNumberFormat="1" applyFont="1" applyAlignment="1">
      <alignment vertical="center"/>
    </xf>
    <xf numFmtId="0" fontId="2" fillId="0" borderId="2" xfId="0" applyFont="1" applyBorder="1" applyAlignment="1">
      <alignment horizontal="left" vertical="center" wrapText="1"/>
    </xf>
    <xf numFmtId="164" fontId="2" fillId="0" borderId="2" xfId="0" applyNumberFormat="1" applyFont="1" applyBorder="1" applyAlignment="1">
      <alignment horizontal="right" vertical="center"/>
    </xf>
    <xf numFmtId="165" fontId="3" fillId="0" borderId="2" xfId="0" applyNumberFormat="1" applyFont="1" applyBorder="1" applyAlignment="1">
      <alignment vertical="center"/>
    </xf>
    <xf numFmtId="0" fontId="3" fillId="5" borderId="0" xfId="0" applyFont="1" applyFill="1" applyAlignment="1">
      <alignment horizontal="left" vertical="center" wrapText="1"/>
    </xf>
    <xf numFmtId="3" fontId="3" fillId="5" borderId="0" xfId="0" applyNumberFormat="1" applyFont="1" applyFill="1" applyAlignment="1">
      <alignment horizontal="right" vertical="center"/>
    </xf>
    <xf numFmtId="167" fontId="9" fillId="5" borderId="0" xfId="1" applyNumberFormat="1" applyFont="1" applyFill="1" applyBorder="1" applyAlignment="1">
      <alignment horizontal="right" vertical="center"/>
    </xf>
    <xf numFmtId="0" fontId="3" fillId="5" borderId="0" xfId="0" applyFont="1" applyFill="1" applyAlignment="1">
      <alignment horizontal="right" vertical="center"/>
    </xf>
    <xf numFmtId="0" fontId="2" fillId="7" borderId="2" xfId="0" applyFont="1" applyFill="1" applyBorder="1" applyAlignment="1">
      <alignment horizontal="center" vertical="center" wrapText="1"/>
    </xf>
    <xf numFmtId="3" fontId="2" fillId="7" borderId="2" xfId="0" applyNumberFormat="1" applyFont="1" applyFill="1" applyBorder="1" applyAlignment="1">
      <alignment horizontal="right" vertical="center"/>
    </xf>
    <xf numFmtId="167" fontId="12" fillId="7" borderId="2" xfId="1" applyNumberFormat="1" applyFont="1" applyFill="1" applyBorder="1" applyAlignment="1">
      <alignment horizontal="right" vertical="center"/>
    </xf>
    <xf numFmtId="164" fontId="3" fillId="0" borderId="2" xfId="0" applyNumberFormat="1" applyFont="1" applyBorder="1" applyAlignment="1">
      <alignment horizontal="right" vertical="center"/>
    </xf>
    <xf numFmtId="0" fontId="2" fillId="0" borderId="0" xfId="0" applyFont="1" applyAlignment="1">
      <alignment horizontal="left" vertical="center"/>
    </xf>
    <xf numFmtId="167" fontId="3" fillId="5" borderId="0" xfId="1" applyNumberFormat="1" applyFont="1" applyFill="1" applyBorder="1" applyAlignment="1">
      <alignment horizontal="right" vertical="center"/>
    </xf>
    <xf numFmtId="167" fontId="3" fillId="5" borderId="2" xfId="1" applyNumberFormat="1" applyFont="1" applyFill="1" applyBorder="1" applyAlignment="1">
      <alignment horizontal="right" vertical="center"/>
    </xf>
    <xf numFmtId="0" fontId="2" fillId="5" borderId="0" xfId="0" applyFont="1" applyFill="1" applyAlignment="1">
      <alignment horizontal="left" vertical="center" wrapText="1"/>
    </xf>
    <xf numFmtId="164" fontId="2" fillId="5" borderId="0" xfId="0" applyNumberFormat="1" applyFont="1" applyFill="1" applyAlignment="1">
      <alignment horizontal="right" vertical="center"/>
    </xf>
    <xf numFmtId="167" fontId="2" fillId="5" borderId="0" xfId="1" applyNumberFormat="1" applyFont="1" applyFill="1" applyBorder="1" applyAlignment="1">
      <alignment horizontal="right" vertical="center"/>
    </xf>
    <xf numFmtId="164" fontId="3" fillId="5" borderId="0" xfId="0" applyNumberFormat="1" applyFont="1" applyFill="1" applyAlignment="1">
      <alignment horizontal="right" vertical="center"/>
    </xf>
    <xf numFmtId="164" fontId="2" fillId="5" borderId="2" xfId="0" applyNumberFormat="1" applyFont="1" applyFill="1" applyBorder="1" applyAlignment="1">
      <alignment horizontal="right" vertical="center"/>
    </xf>
    <xf numFmtId="167" fontId="2" fillId="5" borderId="2" xfId="1" applyNumberFormat="1" applyFont="1" applyFill="1" applyBorder="1" applyAlignment="1">
      <alignment horizontal="right" vertical="center"/>
    </xf>
    <xf numFmtId="165" fontId="2" fillId="0" borderId="0" xfId="0" applyNumberFormat="1" applyFont="1" applyAlignment="1">
      <alignment horizontal="right" vertical="center"/>
    </xf>
    <xf numFmtId="165" fontId="12" fillId="0" borderId="0" xfId="0" applyNumberFormat="1" applyFont="1" applyAlignment="1">
      <alignment horizontal="right" vertical="center"/>
    </xf>
    <xf numFmtId="165" fontId="3" fillId="0" borderId="0" xfId="0" applyNumberFormat="1" applyFont="1" applyAlignment="1">
      <alignment horizontal="right" vertical="center"/>
    </xf>
    <xf numFmtId="165" fontId="9" fillId="0" borderId="0" xfId="0" applyNumberFormat="1" applyFont="1" applyAlignment="1">
      <alignment horizontal="right" vertical="center"/>
    </xf>
    <xf numFmtId="165" fontId="3" fillId="0" borderId="2" xfId="0" applyNumberFormat="1" applyFont="1" applyBorder="1" applyAlignment="1">
      <alignment horizontal="right" vertical="center"/>
    </xf>
    <xf numFmtId="2" fontId="3" fillId="0" borderId="2" xfId="0" applyNumberFormat="1" applyFont="1" applyBorder="1" applyAlignment="1">
      <alignment horizontal="right" vertical="center"/>
    </xf>
    <xf numFmtId="0" fontId="6" fillId="5" borderId="0" xfId="0" applyFont="1" applyFill="1" applyAlignment="1">
      <alignment horizontal="left" vertical="center"/>
    </xf>
    <xf numFmtId="0" fontId="6" fillId="0" borderId="0" xfId="0" applyFont="1" applyAlignment="1">
      <alignment horizontal="left" vertical="center"/>
    </xf>
    <xf numFmtId="0" fontId="15" fillId="0" borderId="0" xfId="0" applyFont="1" applyAlignment="1">
      <alignment horizontal="center" vertical="center"/>
    </xf>
    <xf numFmtId="0" fontId="14" fillId="5" borderId="0" xfId="2" applyFont="1" applyFill="1" applyBorder="1" applyAlignment="1">
      <alignment vertical="center"/>
    </xf>
    <xf numFmtId="0" fontId="9" fillId="5" borderId="0" xfId="0" applyFont="1" applyFill="1" applyAlignment="1">
      <alignment vertical="center"/>
    </xf>
    <xf numFmtId="0" fontId="9" fillId="0" borderId="0" xfId="0" applyFont="1" applyAlignment="1">
      <alignment vertical="center"/>
    </xf>
    <xf numFmtId="0" fontId="3" fillId="0" borderId="0" xfId="0" applyFont="1" applyAlignment="1">
      <alignment horizontal="left" vertical="center" wrapText="1"/>
    </xf>
    <xf numFmtId="165" fontId="2" fillId="0" borderId="2" xfId="0" applyNumberFormat="1" applyFont="1" applyBorder="1" applyAlignment="1">
      <alignment horizontal="right" vertical="center"/>
    </xf>
    <xf numFmtId="0" fontId="0" fillId="0" borderId="0" xfId="0" applyAlignment="1">
      <alignment vertical="center"/>
    </xf>
    <xf numFmtId="167" fontId="2" fillId="0" borderId="0" xfId="1" applyNumberFormat="1" applyFont="1" applyFill="1" applyBorder="1" applyAlignment="1">
      <alignment horizontal="right" vertical="center"/>
    </xf>
    <xf numFmtId="0" fontId="3" fillId="0" borderId="0" xfId="0" applyFont="1" applyAlignment="1">
      <alignment horizontal="left" vertical="center"/>
    </xf>
    <xf numFmtId="167" fontId="3" fillId="0" borderId="0" xfId="1" applyNumberFormat="1" applyFont="1" applyFill="1" applyBorder="1" applyAlignment="1">
      <alignment horizontal="right" vertical="center"/>
    </xf>
    <xf numFmtId="0" fontId="3" fillId="0" borderId="2" xfId="0" applyFont="1" applyBorder="1" applyAlignment="1">
      <alignment horizontal="left" vertical="center"/>
    </xf>
    <xf numFmtId="167" fontId="3" fillId="0" borderId="2" xfId="1" applyNumberFormat="1" applyFont="1" applyFill="1" applyBorder="1" applyAlignment="1">
      <alignment horizontal="right" vertical="center"/>
    </xf>
    <xf numFmtId="167" fontId="2" fillId="0" borderId="0" xfId="1" applyNumberFormat="1" applyFont="1" applyBorder="1" applyAlignment="1">
      <alignment horizontal="right" vertical="center"/>
    </xf>
    <xf numFmtId="167" fontId="3" fillId="0" borderId="0" xfId="1" applyNumberFormat="1" applyFont="1" applyBorder="1" applyAlignment="1">
      <alignment horizontal="right" vertical="center"/>
    </xf>
    <xf numFmtId="167" fontId="3" fillId="0" borderId="2" xfId="1" applyNumberFormat="1" applyFont="1" applyBorder="1" applyAlignment="1">
      <alignment horizontal="right" vertical="center"/>
    </xf>
    <xf numFmtId="0" fontId="2" fillId="5" borderId="2" xfId="0" applyFont="1" applyFill="1" applyBorder="1" applyAlignment="1">
      <alignment horizontal="left" vertical="center" wrapText="1"/>
    </xf>
    <xf numFmtId="0" fontId="4" fillId="5" borderId="0" xfId="0" applyFont="1" applyFill="1" applyAlignment="1">
      <alignment vertical="center"/>
    </xf>
    <xf numFmtId="164" fontId="10" fillId="0" borderId="0" xfId="0" applyNumberFormat="1" applyFont="1" applyAlignment="1">
      <alignment horizontal="right" vertical="center"/>
    </xf>
    <xf numFmtId="164" fontId="7" fillId="0" borderId="0" xfId="0" applyNumberFormat="1" applyFont="1" applyAlignment="1">
      <alignment horizontal="right" vertical="center"/>
    </xf>
    <xf numFmtId="164" fontId="10" fillId="0" borderId="2" xfId="0" applyNumberFormat="1" applyFont="1" applyBorder="1" applyAlignment="1">
      <alignment horizontal="right" vertical="center"/>
    </xf>
    <xf numFmtId="167" fontId="2" fillId="0" borderId="2" xfId="1" applyNumberFormat="1" applyFont="1" applyFill="1" applyBorder="1" applyAlignment="1">
      <alignment horizontal="right" vertical="center"/>
    </xf>
    <xf numFmtId="0" fontId="0" fillId="2" borderId="0" xfId="0" applyFill="1" applyAlignment="1">
      <alignment vertical="center"/>
    </xf>
    <xf numFmtId="0" fontId="0" fillId="3" borderId="0" xfId="0" applyFill="1" applyAlignment="1">
      <alignment vertical="center"/>
    </xf>
    <xf numFmtId="0" fontId="0" fillId="0" borderId="0" xfId="0" applyAlignment="1">
      <alignment horizontal="center" vertical="center"/>
    </xf>
    <xf numFmtId="0" fontId="6" fillId="0" borderId="1" xfId="0" applyFont="1" applyBorder="1" applyAlignment="1">
      <alignment horizontal="center" vertical="center"/>
    </xf>
    <xf numFmtId="0" fontId="11" fillId="5" borderId="0" xfId="0" applyFont="1" applyFill="1" applyAlignment="1">
      <alignment horizontal="center" vertical="center" wrapText="1"/>
    </xf>
    <xf numFmtId="0" fontId="11" fillId="0" borderId="0" xfId="0" applyFont="1" applyAlignment="1">
      <alignment horizontal="center" vertical="center"/>
    </xf>
    <xf numFmtId="0" fontId="11" fillId="5" borderId="0" xfId="0" applyFont="1" applyFill="1" applyAlignment="1">
      <alignment vertical="center"/>
    </xf>
    <xf numFmtId="0" fontId="2" fillId="8" borderId="0" xfId="0" applyFont="1" applyFill="1" applyAlignment="1">
      <alignment horizontal="left" vertical="center"/>
    </xf>
    <xf numFmtId="164" fontId="2" fillId="8" borderId="0" xfId="0" applyNumberFormat="1" applyFont="1" applyFill="1" applyAlignment="1">
      <alignment horizontal="right" vertical="center"/>
    </xf>
    <xf numFmtId="167" fontId="2" fillId="8" borderId="0" xfId="1" applyNumberFormat="1" applyFont="1" applyFill="1" applyAlignment="1">
      <alignment horizontal="right" vertical="center"/>
    </xf>
    <xf numFmtId="0" fontId="10" fillId="5" borderId="0" xfId="0" applyFont="1" applyFill="1" applyAlignment="1">
      <alignment horizontal="left" vertical="center" wrapText="1"/>
    </xf>
    <xf numFmtId="165" fontId="2" fillId="5" borderId="0" xfId="0" applyNumberFormat="1" applyFont="1" applyFill="1" applyAlignment="1">
      <alignment horizontal="right" vertical="center"/>
    </xf>
    <xf numFmtId="0" fontId="7" fillId="5" borderId="0" xfId="0" applyFont="1" applyFill="1" applyAlignment="1">
      <alignment horizontal="left" vertical="center" wrapText="1"/>
    </xf>
    <xf numFmtId="165" fontId="3" fillId="5" borderId="0" xfId="0" applyNumberFormat="1" applyFont="1" applyFill="1" applyAlignment="1">
      <alignment horizontal="right" vertical="center"/>
    </xf>
    <xf numFmtId="0" fontId="10" fillId="5" borderId="2" xfId="0" applyFont="1" applyFill="1" applyBorder="1" applyAlignment="1">
      <alignment horizontal="left" vertical="center" wrapText="1"/>
    </xf>
    <xf numFmtId="165" fontId="2" fillId="5" borderId="2" xfId="0" applyNumberFormat="1" applyFont="1" applyFill="1" applyBorder="1" applyAlignment="1">
      <alignment horizontal="right" vertical="center"/>
    </xf>
    <xf numFmtId="0" fontId="16" fillId="0" borderId="0" xfId="0" applyFont="1" applyAlignment="1">
      <alignment horizontal="left" vertical="center"/>
    </xf>
    <xf numFmtId="0" fontId="2" fillId="8" borderId="0" xfId="0" applyFont="1" applyFill="1" applyAlignment="1">
      <alignment horizontal="left" vertical="center" wrapText="1"/>
    </xf>
    <xf numFmtId="165" fontId="2" fillId="8" borderId="0" xfId="1" applyNumberFormat="1" applyFont="1" applyFill="1" applyBorder="1" applyAlignment="1">
      <alignment horizontal="right" vertical="center"/>
    </xf>
    <xf numFmtId="0" fontId="3" fillId="5" borderId="0" xfId="0" applyFont="1" applyFill="1" applyAlignment="1">
      <alignment horizontal="left" vertical="center"/>
    </xf>
    <xf numFmtId="165" fontId="3" fillId="5" borderId="0" xfId="1" applyNumberFormat="1" applyFont="1" applyFill="1" applyBorder="1" applyAlignment="1">
      <alignment horizontal="right" vertical="center"/>
    </xf>
    <xf numFmtId="0" fontId="3" fillId="5" borderId="2" xfId="0" applyFont="1" applyFill="1" applyBorder="1" applyAlignment="1">
      <alignment horizontal="left" vertical="center"/>
    </xf>
    <xf numFmtId="164" fontId="3" fillId="5" borderId="2" xfId="0" applyNumberFormat="1" applyFont="1" applyFill="1" applyBorder="1" applyAlignment="1">
      <alignment horizontal="right" vertical="center"/>
    </xf>
    <xf numFmtId="165" fontId="3" fillId="5" borderId="2" xfId="1" applyNumberFormat="1" applyFont="1" applyFill="1" applyBorder="1" applyAlignment="1">
      <alignment horizontal="right" vertical="center"/>
    </xf>
    <xf numFmtId="2" fontId="3" fillId="5" borderId="2" xfId="1" applyNumberFormat="1" applyFont="1" applyFill="1" applyBorder="1" applyAlignment="1">
      <alignment horizontal="right" vertical="center"/>
    </xf>
    <xf numFmtId="168" fontId="3" fillId="5" borderId="2" xfId="1" applyNumberFormat="1" applyFont="1" applyFill="1" applyBorder="1" applyAlignment="1">
      <alignment horizontal="right" vertical="center"/>
    </xf>
    <xf numFmtId="0" fontId="11" fillId="0" borderId="0" xfId="0" applyFont="1" applyAlignment="1">
      <alignment vertical="center"/>
    </xf>
    <xf numFmtId="165" fontId="3" fillId="8" borderId="0" xfId="1" applyNumberFormat="1" applyFont="1" applyFill="1" applyBorder="1" applyAlignment="1">
      <alignment horizontal="right" vertical="center"/>
    </xf>
    <xf numFmtId="165" fontId="3" fillId="0" borderId="0" xfId="1" applyNumberFormat="1" applyFont="1" applyBorder="1" applyAlignment="1">
      <alignment horizontal="right" vertical="center"/>
    </xf>
    <xf numFmtId="168" fontId="3" fillId="0" borderId="0" xfId="1" applyNumberFormat="1" applyFont="1" applyBorder="1" applyAlignment="1">
      <alignment horizontal="right" vertical="center"/>
    </xf>
    <xf numFmtId="2" fontId="3" fillId="0" borderId="0" xfId="1" applyNumberFormat="1" applyFont="1" applyBorder="1" applyAlignment="1">
      <alignment horizontal="right" vertical="center"/>
    </xf>
    <xf numFmtId="169" fontId="3" fillId="0" borderId="0" xfId="0" applyNumberFormat="1" applyFont="1" applyAlignment="1">
      <alignment horizontal="right" vertical="center"/>
    </xf>
    <xf numFmtId="170" fontId="3" fillId="0" borderId="0" xfId="1" applyNumberFormat="1" applyFont="1" applyBorder="1" applyAlignment="1">
      <alignment horizontal="right" vertical="center"/>
    </xf>
    <xf numFmtId="0" fontId="2" fillId="8" borderId="2" xfId="0" applyFont="1" applyFill="1" applyBorder="1" applyAlignment="1">
      <alignment horizontal="left" vertical="center" wrapText="1"/>
    </xf>
    <xf numFmtId="164" fontId="2" fillId="8" borderId="2" xfId="0" applyNumberFormat="1" applyFont="1" applyFill="1" applyBorder="1" applyAlignment="1">
      <alignment horizontal="right" vertical="center"/>
    </xf>
    <xf numFmtId="165" fontId="3" fillId="8" borderId="2" xfId="1" applyNumberFormat="1" applyFont="1" applyFill="1" applyBorder="1" applyAlignment="1">
      <alignment horizontal="right" vertical="center"/>
    </xf>
    <xf numFmtId="165" fontId="3" fillId="0" borderId="0" xfId="1" applyNumberFormat="1" applyFont="1" applyFill="1" applyBorder="1" applyAlignment="1">
      <alignment horizontal="right" vertical="center"/>
    </xf>
    <xf numFmtId="2" fontId="3" fillId="0" borderId="0" xfId="1" applyNumberFormat="1" applyFont="1" applyFill="1" applyBorder="1" applyAlignment="1">
      <alignment horizontal="right" vertical="center"/>
    </xf>
    <xf numFmtId="168" fontId="3" fillId="0" borderId="0" xfId="1" applyNumberFormat="1" applyFont="1" applyFill="1" applyBorder="1" applyAlignment="1">
      <alignment horizontal="right" vertical="center"/>
    </xf>
    <xf numFmtId="0" fontId="3" fillId="0" borderId="2" xfId="0" applyFont="1" applyBorder="1" applyAlignment="1">
      <alignment horizontal="left" vertical="center" wrapText="1"/>
    </xf>
    <xf numFmtId="165" fontId="3" fillId="0" borderId="2" xfId="1" applyNumberFormat="1" applyFont="1" applyFill="1" applyBorder="1" applyAlignment="1">
      <alignment horizontal="right" vertical="center"/>
    </xf>
    <xf numFmtId="2" fontId="3" fillId="0" borderId="2" xfId="1" applyNumberFormat="1" applyFont="1" applyFill="1" applyBorder="1" applyAlignment="1">
      <alignment horizontal="right" vertical="center"/>
    </xf>
    <xf numFmtId="165" fontId="2" fillId="8" borderId="0" xfId="0" applyNumberFormat="1" applyFont="1" applyFill="1" applyAlignment="1">
      <alignment horizontal="right" vertical="center"/>
    </xf>
    <xf numFmtId="170" fontId="3" fillId="0" borderId="0" xfId="0" applyNumberFormat="1" applyFont="1" applyAlignment="1">
      <alignment horizontal="right" vertical="center"/>
    </xf>
    <xf numFmtId="171" fontId="3" fillId="0" borderId="0" xfId="0" applyNumberFormat="1" applyFont="1" applyAlignment="1">
      <alignment horizontal="right" vertical="center"/>
    </xf>
    <xf numFmtId="165" fontId="2" fillId="8" borderId="0" xfId="1" applyNumberFormat="1" applyFont="1" applyFill="1" applyAlignment="1">
      <alignment horizontal="right" vertical="center"/>
    </xf>
    <xf numFmtId="165" fontId="7" fillId="0" borderId="0" xfId="1" applyNumberFormat="1" applyFont="1" applyAlignment="1">
      <alignment horizontal="right" vertical="center"/>
    </xf>
    <xf numFmtId="1" fontId="7" fillId="0" borderId="0" xfId="1" applyNumberFormat="1" applyFont="1" applyAlignment="1">
      <alignment horizontal="right" vertical="center"/>
    </xf>
    <xf numFmtId="171" fontId="7" fillId="0" borderId="0" xfId="1" applyNumberFormat="1" applyFont="1" applyAlignment="1">
      <alignment horizontal="right" vertical="center"/>
    </xf>
    <xf numFmtId="168" fontId="7" fillId="0" borderId="0" xfId="1" applyNumberFormat="1" applyFont="1" applyAlignment="1">
      <alignment horizontal="right" vertical="center"/>
    </xf>
    <xf numFmtId="165" fontId="7" fillId="0" borderId="2" xfId="1" applyNumberFormat="1" applyFont="1" applyBorder="1" applyAlignment="1">
      <alignment horizontal="right" vertical="center"/>
    </xf>
    <xf numFmtId="2" fontId="7" fillId="0" borderId="2" xfId="1" applyNumberFormat="1" applyFont="1" applyBorder="1" applyAlignment="1">
      <alignment horizontal="right" vertical="center"/>
    </xf>
    <xf numFmtId="165" fontId="3" fillId="0" borderId="0" xfId="1" applyNumberFormat="1" applyFont="1" applyAlignment="1">
      <alignment horizontal="right" vertical="center"/>
    </xf>
    <xf numFmtId="171" fontId="3" fillId="0" borderId="0" xfId="1" applyNumberFormat="1" applyFont="1" applyAlignment="1">
      <alignment horizontal="right" vertical="center"/>
    </xf>
    <xf numFmtId="168" fontId="3" fillId="0" borderId="0" xfId="1" applyNumberFormat="1" applyFont="1" applyAlignment="1">
      <alignment horizontal="right" vertical="center"/>
    </xf>
    <xf numFmtId="165" fontId="3" fillId="0" borderId="2" xfId="1" applyNumberFormat="1" applyFont="1" applyBorder="1" applyAlignment="1">
      <alignment horizontal="right" vertical="center"/>
    </xf>
    <xf numFmtId="2" fontId="2" fillId="5" borderId="0" xfId="0" applyNumberFormat="1" applyFont="1" applyFill="1" applyAlignment="1">
      <alignment horizontal="right" vertical="center"/>
    </xf>
    <xf numFmtId="2" fontId="3" fillId="5" borderId="0" xfId="0" applyNumberFormat="1" applyFont="1" applyFill="1" applyAlignment="1">
      <alignment horizontal="right" vertical="center"/>
    </xf>
    <xf numFmtId="0" fontId="2" fillId="6" borderId="0" xfId="0" applyFont="1" applyFill="1" applyAlignment="1">
      <alignment horizontal="left" vertical="center" wrapText="1"/>
    </xf>
    <xf numFmtId="164" fontId="2" fillId="6" borderId="0" xfId="0" applyNumberFormat="1" applyFont="1" applyFill="1" applyAlignment="1">
      <alignment horizontal="right" vertical="center"/>
    </xf>
    <xf numFmtId="165" fontId="2" fillId="6" borderId="0" xfId="0" applyNumberFormat="1" applyFont="1" applyFill="1" applyAlignment="1">
      <alignment horizontal="right" vertical="center"/>
    </xf>
    <xf numFmtId="0" fontId="18" fillId="5" borderId="0" xfId="0" applyFont="1" applyFill="1" applyAlignment="1">
      <alignment horizontal="left" vertical="center"/>
    </xf>
    <xf numFmtId="0" fontId="16" fillId="5" borderId="0" xfId="0" applyFont="1" applyFill="1" applyAlignment="1">
      <alignment horizontal="left" vertical="center"/>
    </xf>
    <xf numFmtId="0" fontId="11" fillId="5" borderId="0" xfId="0" applyFont="1" applyFill="1" applyAlignment="1">
      <alignment horizontal="center" vertical="center"/>
    </xf>
    <xf numFmtId="0" fontId="9" fillId="4" borderId="0" xfId="0" applyFont="1" applyFill="1" applyAlignment="1">
      <alignment vertical="center" wrapText="1"/>
    </xf>
    <xf numFmtId="0" fontId="2" fillId="8" borderId="0" xfId="0" applyFont="1" applyFill="1" applyAlignment="1">
      <alignment horizontal="center" vertical="center"/>
    </xf>
    <xf numFmtId="0" fontId="2" fillId="0" borderId="0" xfId="0" applyFont="1" applyAlignment="1">
      <alignment horizontal="center" vertical="center"/>
    </xf>
    <xf numFmtId="0" fontId="3" fillId="8" borderId="0" xfId="0" applyFont="1" applyFill="1" applyAlignment="1">
      <alignment horizontal="left" vertical="center" wrapText="1"/>
    </xf>
    <xf numFmtId="0" fontId="3" fillId="8" borderId="0" xfId="0" applyFont="1" applyFill="1" applyAlignment="1">
      <alignment horizontal="center" vertical="center"/>
    </xf>
    <xf numFmtId="0" fontId="3" fillId="0" borderId="0" xfId="0" applyFont="1" applyAlignment="1">
      <alignment horizontal="center" vertical="center"/>
    </xf>
    <xf numFmtId="0" fontId="3" fillId="8" borderId="2" xfId="0" applyFont="1" applyFill="1" applyBorder="1" applyAlignment="1">
      <alignment horizontal="left" vertical="center" wrapText="1"/>
    </xf>
    <xf numFmtId="0" fontId="3" fillId="8" borderId="2" xfId="0" applyFont="1" applyFill="1" applyBorder="1" applyAlignment="1">
      <alignment horizontal="center" vertical="center"/>
    </xf>
    <xf numFmtId="0" fontId="14" fillId="5" borderId="0" xfId="2" applyFont="1" applyFill="1" applyAlignment="1">
      <alignment vertical="center"/>
    </xf>
    <xf numFmtId="0" fontId="2" fillId="8" borderId="0" xfId="0" applyFont="1" applyFill="1" applyAlignment="1">
      <alignment horizontal="justify" vertical="center"/>
    </xf>
    <xf numFmtId="172" fontId="3" fillId="8" borderId="0" xfId="0" applyNumberFormat="1" applyFont="1" applyFill="1" applyAlignment="1">
      <alignment horizontal="center" vertical="center"/>
    </xf>
    <xf numFmtId="17" fontId="3" fillId="8" borderId="0" xfId="0" applyNumberFormat="1" applyFont="1" applyFill="1" applyAlignment="1">
      <alignment horizontal="center" vertical="center"/>
    </xf>
    <xf numFmtId="0" fontId="2" fillId="0" borderId="0" xfId="0" applyFont="1" applyAlignment="1">
      <alignment horizontal="justify" vertical="center"/>
    </xf>
    <xf numFmtId="172" fontId="3" fillId="9" borderId="0" xfId="0" applyNumberFormat="1" applyFont="1" applyFill="1" applyAlignment="1">
      <alignment horizontal="center" vertical="center"/>
    </xf>
    <xf numFmtId="17" fontId="3" fillId="9" borderId="0" xfId="0" applyNumberFormat="1" applyFont="1" applyFill="1" applyAlignment="1">
      <alignment horizontal="center" vertical="center"/>
    </xf>
    <xf numFmtId="0" fontId="2" fillId="9" borderId="0" xfId="0" applyFont="1" applyFill="1" applyAlignment="1">
      <alignment horizontal="justify" vertical="center"/>
    </xf>
    <xf numFmtId="0" fontId="2" fillId="4" borderId="0" xfId="0" applyFont="1" applyFill="1" applyAlignment="1">
      <alignment horizontal="left" vertical="center" wrapText="1"/>
    </xf>
    <xf numFmtId="172" fontId="2" fillId="4" borderId="0" xfId="0" applyNumberFormat="1" applyFont="1" applyFill="1" applyAlignment="1">
      <alignment horizontal="center" vertical="center" wrapText="1"/>
    </xf>
    <xf numFmtId="0" fontId="14" fillId="0" borderId="0" xfId="2" applyFont="1" applyAlignment="1">
      <alignment vertical="center"/>
    </xf>
    <xf numFmtId="0" fontId="10" fillId="0" borderId="0" xfId="0" applyFont="1" applyAlignment="1">
      <alignment horizontal="left" vertical="center" wrapText="1"/>
    </xf>
    <xf numFmtId="3" fontId="2" fillId="0" borderId="0" xfId="0" applyNumberFormat="1" applyFont="1" applyAlignment="1">
      <alignment horizontal="right" vertical="center"/>
    </xf>
    <xf numFmtId="0" fontId="2" fillId="0" borderId="0" xfId="0" applyFont="1" applyAlignment="1">
      <alignment horizontal="right" vertical="center"/>
    </xf>
    <xf numFmtId="3" fontId="3" fillId="0" borderId="0" xfId="0" applyNumberFormat="1" applyFont="1" applyAlignment="1">
      <alignment horizontal="right" vertical="center"/>
    </xf>
    <xf numFmtId="0" fontId="3" fillId="0" borderId="0" xfId="0" applyFont="1" applyAlignment="1">
      <alignment horizontal="right" vertical="center"/>
    </xf>
    <xf numFmtId="0" fontId="7" fillId="0" borderId="0" xfId="0" applyFont="1" applyAlignment="1">
      <alignment horizontal="left" vertical="center" wrapText="1"/>
    </xf>
    <xf numFmtId="0" fontId="10" fillId="0" borderId="2" xfId="0" applyFont="1" applyBorder="1" applyAlignment="1">
      <alignment horizontal="left" vertical="center" wrapText="1"/>
    </xf>
    <xf numFmtId="3" fontId="2" fillId="0" borderId="2" xfId="0" applyNumberFormat="1" applyFont="1" applyBorder="1" applyAlignment="1">
      <alignment horizontal="right" vertical="center"/>
    </xf>
    <xf numFmtId="0" fontId="2" fillId="0" borderId="2" xfId="0" applyFont="1" applyBorder="1" applyAlignment="1">
      <alignment horizontal="right" vertical="center"/>
    </xf>
    <xf numFmtId="165" fontId="7" fillId="0" borderId="0" xfId="3" applyNumberFormat="1" applyFont="1" applyFill="1" applyBorder="1" applyAlignment="1">
      <alignment horizontal="right" vertical="center"/>
    </xf>
    <xf numFmtId="167" fontId="7" fillId="0" borderId="0" xfId="1" applyNumberFormat="1" applyFont="1" applyFill="1" applyBorder="1" applyAlignment="1">
      <alignment horizontal="right" vertical="center"/>
    </xf>
    <xf numFmtId="173" fontId="7" fillId="0" borderId="0" xfId="1" applyNumberFormat="1" applyFont="1" applyFill="1" applyBorder="1" applyAlignment="1">
      <alignment horizontal="right" vertical="center"/>
    </xf>
    <xf numFmtId="43" fontId="7" fillId="0" borderId="0" xfId="1" applyFont="1" applyFill="1" applyBorder="1" applyAlignment="1">
      <alignment horizontal="right" vertical="center"/>
    </xf>
    <xf numFmtId="174" fontId="3" fillId="0" borderId="0" xfId="0" applyNumberFormat="1" applyFont="1" applyAlignment="1">
      <alignment horizontal="right" vertical="center"/>
    </xf>
    <xf numFmtId="175" fontId="3" fillId="0" borderId="0" xfId="0" applyNumberFormat="1" applyFont="1" applyAlignment="1">
      <alignment horizontal="right" vertical="center"/>
    </xf>
    <xf numFmtId="176" fontId="7" fillId="0" borderId="0" xfId="1" applyNumberFormat="1" applyFont="1" applyFill="1" applyBorder="1" applyAlignment="1">
      <alignment horizontal="right" vertical="center"/>
    </xf>
    <xf numFmtId="165" fontId="7" fillId="0" borderId="2" xfId="3" applyNumberFormat="1" applyFont="1" applyFill="1" applyBorder="1" applyAlignment="1">
      <alignment horizontal="right" vertical="center"/>
    </xf>
    <xf numFmtId="167" fontId="7" fillId="0" borderId="2" xfId="1" applyNumberFormat="1" applyFont="1" applyFill="1" applyBorder="1" applyAlignment="1">
      <alignment horizontal="right" vertical="center"/>
    </xf>
    <xf numFmtId="0" fontId="4" fillId="0" borderId="0" xfId="0" applyFont="1" applyAlignment="1">
      <alignment vertical="center"/>
    </xf>
    <xf numFmtId="43" fontId="7" fillId="0" borderId="2" xfId="1" applyFont="1" applyFill="1" applyBorder="1" applyAlignment="1">
      <alignment horizontal="right" vertical="center"/>
    </xf>
    <xf numFmtId="165" fontId="10" fillId="0" borderId="0" xfId="3" applyNumberFormat="1" applyFont="1" applyFill="1" applyBorder="1" applyAlignment="1">
      <alignment horizontal="right" vertical="center"/>
    </xf>
    <xf numFmtId="171" fontId="7" fillId="0" borderId="0" xfId="3" applyNumberFormat="1" applyFont="1" applyFill="1" applyBorder="1" applyAlignment="1">
      <alignment horizontal="right" vertical="center"/>
    </xf>
    <xf numFmtId="170" fontId="7" fillId="0" borderId="0" xfId="3" applyNumberFormat="1" applyFont="1" applyFill="1" applyBorder="1" applyAlignment="1">
      <alignment horizontal="right" vertical="center"/>
    </xf>
    <xf numFmtId="165" fontId="10" fillId="5" borderId="0" xfId="3" applyNumberFormat="1" applyFont="1" applyFill="1" applyBorder="1" applyAlignment="1">
      <alignment horizontal="right" vertical="center"/>
    </xf>
    <xf numFmtId="167" fontId="10" fillId="5" borderId="0" xfId="1" applyNumberFormat="1" applyFont="1" applyFill="1" applyBorder="1" applyAlignment="1">
      <alignment horizontal="right" vertical="center"/>
    </xf>
    <xf numFmtId="165" fontId="7" fillId="5" borderId="0" xfId="3" applyNumberFormat="1" applyFont="1" applyFill="1" applyBorder="1" applyAlignment="1">
      <alignment horizontal="right" vertical="center"/>
    </xf>
    <xf numFmtId="167" fontId="7" fillId="5" borderId="0" xfId="1" applyNumberFormat="1" applyFont="1" applyFill="1" applyBorder="1" applyAlignment="1">
      <alignment horizontal="right" vertical="center"/>
    </xf>
    <xf numFmtId="43" fontId="7" fillId="5" borderId="0" xfId="1" applyFont="1" applyFill="1" applyBorder="1" applyAlignment="1">
      <alignment horizontal="right" vertical="center"/>
    </xf>
    <xf numFmtId="173" fontId="7" fillId="5" borderId="0" xfId="1" applyNumberFormat="1" applyFont="1" applyFill="1" applyBorder="1" applyAlignment="1">
      <alignment horizontal="right" vertical="center"/>
    </xf>
    <xf numFmtId="165" fontId="7" fillId="5" borderId="2" xfId="3" applyNumberFormat="1" applyFont="1" applyFill="1" applyBorder="1" applyAlignment="1">
      <alignment horizontal="right" vertical="center"/>
    </xf>
    <xf numFmtId="43" fontId="7" fillId="5" borderId="2" xfId="1" applyFont="1" applyFill="1" applyBorder="1" applyAlignment="1">
      <alignment horizontal="right" vertical="center"/>
    </xf>
    <xf numFmtId="0" fontId="2" fillId="5" borderId="0" xfId="0" applyFont="1" applyFill="1" applyAlignment="1">
      <alignment horizontal="left" vertical="center"/>
    </xf>
    <xf numFmtId="177" fontId="7" fillId="5" borderId="0" xfId="1" applyNumberFormat="1" applyFont="1" applyFill="1" applyBorder="1" applyAlignment="1">
      <alignment horizontal="right" vertical="center"/>
    </xf>
    <xf numFmtId="0" fontId="7" fillId="5" borderId="0" xfId="0" applyFont="1" applyFill="1" applyAlignment="1">
      <alignment horizontal="center" vertical="center" wrapText="1"/>
    </xf>
    <xf numFmtId="0" fontId="2" fillId="10" borderId="0" xfId="0" applyFont="1" applyFill="1" applyAlignment="1">
      <alignment horizontal="left" vertical="center" wrapText="1"/>
    </xf>
    <xf numFmtId="164" fontId="2" fillId="10" borderId="0" xfId="0" applyNumberFormat="1" applyFont="1" applyFill="1" applyAlignment="1">
      <alignment horizontal="right" vertical="center"/>
    </xf>
    <xf numFmtId="165" fontId="2" fillId="10" borderId="0" xfId="0" applyNumberFormat="1" applyFont="1" applyFill="1" applyAlignment="1">
      <alignment horizontal="right" vertical="center"/>
    </xf>
    <xf numFmtId="0" fontId="20" fillId="5" borderId="0" xfId="0" applyFont="1" applyFill="1" applyAlignment="1">
      <alignment horizontal="left" vertical="center"/>
    </xf>
    <xf numFmtId="0" fontId="10" fillId="6" borderId="0" xfId="0" applyFont="1" applyFill="1" applyAlignment="1">
      <alignment horizontal="center" vertical="center"/>
    </xf>
    <xf numFmtId="0" fontId="10" fillId="10" borderId="0" xfId="0" applyFont="1" applyFill="1" applyAlignment="1">
      <alignment horizontal="left" vertical="center"/>
    </xf>
    <xf numFmtId="165" fontId="10" fillId="10" borderId="0" xfId="3" applyNumberFormat="1" applyFont="1" applyFill="1" applyAlignment="1">
      <alignment vertical="center"/>
    </xf>
    <xf numFmtId="0" fontId="10" fillId="5" borderId="0" xfId="0" applyFont="1" applyFill="1" applyAlignment="1">
      <alignment horizontal="left" vertical="center"/>
    </xf>
    <xf numFmtId="165" fontId="10" fillId="5" borderId="0" xfId="3" applyNumberFormat="1" applyFont="1" applyFill="1" applyBorder="1" applyAlignment="1">
      <alignment vertical="center"/>
    </xf>
    <xf numFmtId="0" fontId="7" fillId="5" borderId="0" xfId="0" applyFont="1" applyFill="1" applyAlignment="1">
      <alignment horizontal="left" vertical="center"/>
    </xf>
    <xf numFmtId="165" fontId="7" fillId="5" borderId="0" xfId="3" applyNumberFormat="1" applyFont="1" applyFill="1" applyBorder="1" applyAlignment="1">
      <alignment vertical="center"/>
    </xf>
    <xf numFmtId="2" fontId="7" fillId="5" borderId="0" xfId="3" applyNumberFormat="1" applyFont="1" applyFill="1" applyBorder="1" applyAlignment="1">
      <alignment vertical="center"/>
    </xf>
    <xf numFmtId="0" fontId="10" fillId="6" borderId="0" xfId="0" applyFont="1" applyFill="1" applyAlignment="1">
      <alignment horizontal="left" vertical="center"/>
    </xf>
    <xf numFmtId="165" fontId="10" fillId="6" borderId="0" xfId="3" applyNumberFormat="1" applyFont="1" applyFill="1" applyAlignment="1">
      <alignment vertical="center"/>
    </xf>
    <xf numFmtId="2" fontId="10" fillId="6" borderId="0" xfId="3" applyNumberFormat="1" applyFont="1" applyFill="1" applyAlignment="1">
      <alignment vertical="center"/>
    </xf>
    <xf numFmtId="0" fontId="21" fillId="0" borderId="0" xfId="0" applyFont="1" applyAlignment="1">
      <alignment horizontal="center" vertical="center" wrapText="1"/>
    </xf>
    <xf numFmtId="49" fontId="3" fillId="11" borderId="0" xfId="0" applyNumberFormat="1" applyFont="1" applyFill="1" applyAlignment="1">
      <alignment horizontal="center" vertical="center" wrapText="1"/>
    </xf>
    <xf numFmtId="164" fontId="7" fillId="11" borderId="0" xfId="0" applyNumberFormat="1" applyFont="1" applyFill="1" applyAlignment="1">
      <alignment vertical="center"/>
    </xf>
    <xf numFmtId="165" fontId="7" fillId="11" borderId="0" xfId="5" applyNumberFormat="1" applyFont="1" applyFill="1" applyAlignment="1">
      <alignment vertical="center"/>
    </xf>
    <xf numFmtId="49" fontId="3" fillId="0" borderId="0" xfId="0" applyNumberFormat="1" applyFont="1" applyAlignment="1">
      <alignment horizontal="center" vertical="center" wrapText="1"/>
    </xf>
    <xf numFmtId="164" fontId="3" fillId="0" borderId="0" xfId="1" applyNumberFormat="1" applyFont="1" applyFill="1" applyAlignment="1">
      <alignment vertical="center" wrapText="1"/>
    </xf>
    <xf numFmtId="165" fontId="7" fillId="0" borderId="0" xfId="5" applyNumberFormat="1" applyFont="1" applyFill="1" applyAlignment="1">
      <alignment vertical="center"/>
    </xf>
    <xf numFmtId="164" fontId="3" fillId="5" borderId="0" xfId="1" applyNumberFormat="1" applyFont="1" applyFill="1" applyAlignment="1">
      <alignment vertical="center" wrapText="1"/>
    </xf>
    <xf numFmtId="164" fontId="2" fillId="4" borderId="0" xfId="0" applyNumberFormat="1" applyFont="1" applyFill="1" applyAlignment="1">
      <alignment vertical="center" wrapText="1"/>
    </xf>
    <xf numFmtId="165" fontId="10" fillId="12" borderId="0" xfId="5" applyNumberFormat="1" applyFont="1" applyFill="1" applyAlignment="1">
      <alignment vertical="center"/>
    </xf>
    <xf numFmtId="0" fontId="2" fillId="0" borderId="0" xfId="0" applyFont="1" applyAlignment="1">
      <alignment horizontal="center" vertical="center" wrapText="1"/>
    </xf>
    <xf numFmtId="164" fontId="2" fillId="0" borderId="0" xfId="0" applyNumberFormat="1" applyFont="1" applyAlignment="1">
      <alignment horizontal="right" vertical="center" wrapText="1"/>
    </xf>
    <xf numFmtId="165" fontId="10" fillId="0" borderId="0" xfId="5" applyNumberFormat="1" applyFont="1" applyFill="1" applyAlignment="1">
      <alignment horizontal="center" vertical="center"/>
    </xf>
    <xf numFmtId="3" fontId="9" fillId="0" borderId="0" xfId="0" applyNumberFormat="1" applyFont="1" applyAlignment="1">
      <alignment vertical="center"/>
    </xf>
    <xf numFmtId="3" fontId="7" fillId="11" borderId="0" xfId="0" applyNumberFormat="1" applyFont="1" applyFill="1" applyAlignment="1">
      <alignment horizontal="right" vertical="center"/>
    </xf>
    <xf numFmtId="3" fontId="3" fillId="0" borderId="0" xfId="1" applyNumberFormat="1" applyFont="1" applyFill="1" applyAlignment="1">
      <alignment horizontal="right" vertical="center" wrapText="1"/>
    </xf>
    <xf numFmtId="3" fontId="2" fillId="4" borderId="0" xfId="0" applyNumberFormat="1" applyFont="1" applyFill="1" applyAlignment="1">
      <alignment horizontal="right" vertical="center" wrapText="1"/>
    </xf>
    <xf numFmtId="3" fontId="2" fillId="0" borderId="0" xfId="0" applyNumberFormat="1" applyFont="1" applyAlignment="1">
      <alignment horizontal="right" vertical="center" wrapText="1"/>
    </xf>
    <xf numFmtId="49" fontId="3" fillId="11" borderId="0" xfId="0" applyNumberFormat="1" applyFont="1" applyFill="1" applyAlignment="1">
      <alignment horizontal="left" vertical="center" wrapText="1"/>
    </xf>
    <xf numFmtId="49" fontId="3" fillId="0" borderId="0" xfId="0" applyNumberFormat="1" applyFont="1" applyAlignment="1">
      <alignment horizontal="left" vertical="center" wrapText="1"/>
    </xf>
    <xf numFmtId="49" fontId="9" fillId="0" borderId="0" xfId="0" applyNumberFormat="1" applyFont="1" applyAlignment="1">
      <alignment vertical="center"/>
    </xf>
    <xf numFmtId="172" fontId="7" fillId="11" borderId="0" xfId="5" applyNumberFormat="1" applyFont="1" applyFill="1" applyAlignment="1">
      <alignment horizontal="right" vertical="center"/>
    </xf>
    <xf numFmtId="172" fontId="3" fillId="0" borderId="0" xfId="5" applyNumberFormat="1" applyFont="1" applyFill="1" applyAlignment="1">
      <alignment horizontal="right" vertical="center" wrapText="1"/>
    </xf>
    <xf numFmtId="172" fontId="2" fillId="4" borderId="0" xfId="5" applyNumberFormat="1" applyFont="1" applyFill="1" applyAlignment="1">
      <alignment horizontal="right" vertical="center" wrapText="1"/>
    </xf>
    <xf numFmtId="3" fontId="3" fillId="0" borderId="2" xfId="0" applyNumberFormat="1" applyFont="1" applyBorder="1" applyAlignment="1">
      <alignment horizontal="right" vertical="center" wrapText="1"/>
    </xf>
    <xf numFmtId="164" fontId="3" fillId="8" borderId="0" xfId="0" applyNumberFormat="1" applyFont="1" applyFill="1" applyAlignment="1">
      <alignment horizontal="left" vertical="center" wrapText="1"/>
    </xf>
    <xf numFmtId="3" fontId="3" fillId="11" borderId="0" xfId="0" applyNumberFormat="1" applyFont="1" applyFill="1" applyAlignment="1">
      <alignment horizontal="center" vertical="center" wrapText="1"/>
    </xf>
    <xf numFmtId="164" fontId="3" fillId="8" borderId="0" xfId="0" applyNumberFormat="1" applyFont="1" applyFill="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0" xfId="0" applyFont="1" applyAlignment="1">
      <alignment horizontal="left" vertical="center"/>
    </xf>
    <xf numFmtId="164" fontId="3" fillId="0" borderId="0" xfId="0" applyNumberFormat="1" applyFont="1" applyAlignment="1">
      <alignment horizontal="left" vertical="center" wrapText="1"/>
    </xf>
    <xf numFmtId="10" fontId="3" fillId="0" borderId="0" xfId="5" applyNumberFormat="1" applyFont="1" applyFill="1" applyAlignment="1">
      <alignment horizontal="right" vertical="center" wrapText="1"/>
    </xf>
    <xf numFmtId="0" fontId="9" fillId="10" borderId="0" xfId="0" applyFont="1" applyFill="1" applyAlignment="1">
      <alignment horizontal="left" vertical="center" wrapText="1"/>
    </xf>
    <xf numFmtId="10" fontId="9" fillId="10" borderId="0" xfId="0" applyNumberFormat="1" applyFont="1" applyFill="1" applyAlignment="1">
      <alignment horizontal="right" vertical="center" wrapText="1"/>
    </xf>
    <xf numFmtId="0" fontId="9" fillId="10" borderId="0" xfId="0" applyFont="1" applyFill="1" applyAlignment="1">
      <alignment horizontal="right" vertical="center" wrapText="1"/>
    </xf>
    <xf numFmtId="164" fontId="3" fillId="0" borderId="2" xfId="0" applyNumberFormat="1" applyFont="1" applyBorder="1" applyAlignment="1">
      <alignment horizontal="left" vertical="center" wrapText="1"/>
    </xf>
    <xf numFmtId="10" fontId="3" fillId="0" borderId="2" xfId="5" applyNumberFormat="1" applyFont="1" applyFill="1" applyBorder="1" applyAlignment="1">
      <alignment horizontal="right" vertical="center" wrapText="1"/>
    </xf>
    <xf numFmtId="0" fontId="6" fillId="5" borderId="0" xfId="0" applyFont="1" applyFill="1" applyAlignment="1">
      <alignment vertical="center"/>
    </xf>
    <xf numFmtId="0" fontId="11" fillId="5" borderId="0" xfId="0" applyFont="1" applyFill="1" applyAlignment="1">
      <alignment vertical="center" wrapText="1"/>
    </xf>
    <xf numFmtId="0" fontId="11" fillId="0" borderId="0" xfId="0" applyFont="1" applyAlignment="1">
      <alignment horizontal="center" vertical="center" wrapText="1"/>
    </xf>
    <xf numFmtId="0" fontId="19" fillId="0" borderId="0" xfId="6" applyFont="1" applyAlignment="1">
      <alignment vertical="center"/>
    </xf>
    <xf numFmtId="164" fontId="10" fillId="0" borderId="0" xfId="0" applyNumberFormat="1" applyFont="1" applyAlignment="1">
      <alignment horizontal="left" vertical="center"/>
    </xf>
    <xf numFmtId="165" fontId="10" fillId="0" borderId="0" xfId="1" applyNumberFormat="1" applyFont="1" applyFill="1" applyAlignment="1">
      <alignment horizontal="right" vertical="center"/>
    </xf>
    <xf numFmtId="0" fontId="9" fillId="5" borderId="0" xfId="0" applyFont="1" applyFill="1" applyAlignment="1">
      <alignment horizontal="left" vertical="center" wrapText="1"/>
    </xf>
    <xf numFmtId="164" fontId="7" fillId="5" borderId="0" xfId="0" applyNumberFormat="1" applyFont="1" applyFill="1" applyAlignment="1">
      <alignment horizontal="right" vertical="center"/>
    </xf>
    <xf numFmtId="165" fontId="7" fillId="5" borderId="0" xfId="1" applyNumberFormat="1" applyFont="1" applyFill="1" applyAlignment="1">
      <alignment horizontal="right" vertical="center"/>
    </xf>
    <xf numFmtId="0" fontId="9" fillId="5" borderId="2" xfId="0" applyFont="1" applyFill="1" applyBorder="1" applyAlignment="1">
      <alignment horizontal="left" vertical="center" wrapText="1"/>
    </xf>
    <xf numFmtId="164" fontId="7" fillId="5" borderId="2" xfId="0" applyNumberFormat="1" applyFont="1" applyFill="1" applyBorder="1" applyAlignment="1">
      <alignment horizontal="right" vertical="center"/>
    </xf>
    <xf numFmtId="165" fontId="7" fillId="5" borderId="2" xfId="1" applyNumberFormat="1" applyFont="1" applyFill="1" applyBorder="1" applyAlignment="1">
      <alignment horizontal="right" vertical="center"/>
    </xf>
    <xf numFmtId="164" fontId="7" fillId="5" borderId="0" xfId="0" applyNumberFormat="1" applyFont="1" applyFill="1" applyAlignment="1">
      <alignment horizontal="center" vertical="center"/>
    </xf>
    <xf numFmtId="167" fontId="7" fillId="5" borderId="0" xfId="1" applyNumberFormat="1" applyFont="1" applyFill="1" applyBorder="1" applyAlignment="1">
      <alignment horizontal="center" vertical="center"/>
    </xf>
    <xf numFmtId="0" fontId="17" fillId="5" borderId="0" xfId="0" applyFont="1" applyFill="1" applyAlignment="1">
      <alignment horizontal="left" vertical="center"/>
    </xf>
    <xf numFmtId="0" fontId="10" fillId="0" borderId="0" xfId="0" applyFont="1" applyAlignment="1">
      <alignment horizontal="left" vertical="center"/>
    </xf>
    <xf numFmtId="165" fontId="10" fillId="0" borderId="0" xfId="1" applyNumberFormat="1" applyFont="1" applyFill="1" applyBorder="1" applyAlignment="1">
      <alignment horizontal="right" vertical="center"/>
    </xf>
    <xf numFmtId="165" fontId="7" fillId="0" borderId="0" xfId="1" applyNumberFormat="1" applyFont="1" applyFill="1" applyBorder="1" applyAlignment="1">
      <alignment horizontal="right" vertical="center"/>
    </xf>
    <xf numFmtId="0" fontId="7" fillId="0" borderId="2" xfId="0" applyFont="1" applyBorder="1" applyAlignment="1">
      <alignment horizontal="left" vertical="center" wrapText="1"/>
    </xf>
    <xf numFmtId="164" fontId="7" fillId="0" borderId="2" xfId="0" applyNumberFormat="1" applyFont="1" applyBorder="1" applyAlignment="1">
      <alignment horizontal="right" vertical="center"/>
    </xf>
    <xf numFmtId="165" fontId="7" fillId="0" borderId="2" xfId="1" applyNumberFormat="1" applyFont="1" applyFill="1" applyBorder="1" applyAlignment="1">
      <alignment horizontal="right" vertical="center"/>
    </xf>
    <xf numFmtId="165" fontId="9" fillId="5" borderId="0" xfId="0" applyNumberFormat="1" applyFont="1" applyFill="1" applyAlignment="1">
      <alignment vertical="center"/>
    </xf>
    <xf numFmtId="0" fontId="9" fillId="0" borderId="0" xfId="0" applyFont="1" applyAlignment="1">
      <alignment horizontal="left" vertical="center"/>
    </xf>
    <xf numFmtId="0" fontId="9" fillId="0" borderId="2" xfId="0" applyFont="1" applyBorder="1" applyAlignment="1">
      <alignment horizontal="left" vertical="center"/>
    </xf>
    <xf numFmtId="165" fontId="7" fillId="0" borderId="2" xfId="0" applyNumberFormat="1" applyFont="1" applyBorder="1" applyAlignment="1">
      <alignment horizontal="right" vertical="center"/>
    </xf>
    <xf numFmtId="175" fontId="7" fillId="0" borderId="0" xfId="0" applyNumberFormat="1" applyFont="1" applyAlignment="1">
      <alignment horizontal="right" vertical="center"/>
    </xf>
    <xf numFmtId="175" fontId="7" fillId="0" borderId="2" xfId="0" applyNumberFormat="1" applyFont="1" applyBorder="1" applyAlignment="1">
      <alignment horizontal="right" vertical="center"/>
    </xf>
    <xf numFmtId="1" fontId="10" fillId="0" borderId="0" xfId="1" applyNumberFormat="1" applyFont="1" applyFill="1" applyBorder="1" applyAlignment="1">
      <alignment horizontal="right" vertical="center"/>
    </xf>
    <xf numFmtId="0" fontId="10" fillId="4" borderId="0" xfId="0" applyFont="1" applyFill="1" applyAlignment="1">
      <alignment horizontal="center" vertical="center" wrapText="1"/>
    </xf>
    <xf numFmtId="0" fontId="10" fillId="4" borderId="0" xfId="0" applyFont="1" applyFill="1" applyAlignment="1">
      <alignment horizontal="center" vertical="center"/>
    </xf>
    <xf numFmtId="165" fontId="12" fillId="0" borderId="0" xfId="1" applyNumberFormat="1" applyFont="1" applyFill="1" applyBorder="1" applyAlignment="1">
      <alignment horizontal="right" vertical="center"/>
    </xf>
    <xf numFmtId="165" fontId="10" fillId="0" borderId="0" xfId="7" applyNumberFormat="1" applyFont="1" applyFill="1" applyBorder="1" applyAlignment="1">
      <alignment horizontal="right" vertical="center"/>
    </xf>
    <xf numFmtId="178" fontId="9" fillId="5" borderId="0" xfId="5" applyNumberFormat="1" applyFont="1" applyFill="1" applyAlignment="1">
      <alignment vertical="center"/>
    </xf>
    <xf numFmtId="165" fontId="9" fillId="0" borderId="0" xfId="1" applyNumberFormat="1" applyFont="1" applyFill="1" applyBorder="1" applyAlignment="1">
      <alignment horizontal="right" vertical="center"/>
    </xf>
    <xf numFmtId="165" fontId="7" fillId="0" borderId="0" xfId="7" applyNumberFormat="1" applyFont="1" applyFill="1" applyBorder="1" applyAlignment="1">
      <alignment horizontal="right" vertical="center"/>
    </xf>
    <xf numFmtId="165" fontId="9" fillId="0" borderId="2" xfId="1" applyNumberFormat="1" applyFont="1" applyFill="1" applyBorder="1" applyAlignment="1">
      <alignment horizontal="right" vertical="center"/>
    </xf>
    <xf numFmtId="165" fontId="7" fillId="0" borderId="2" xfId="7" applyNumberFormat="1" applyFont="1" applyFill="1" applyBorder="1" applyAlignment="1">
      <alignment horizontal="right" vertical="center"/>
    </xf>
    <xf numFmtId="0" fontId="3" fillId="0" borderId="0" xfId="0" applyFont="1" applyAlignment="1">
      <alignment horizontal="justify" vertical="center"/>
    </xf>
    <xf numFmtId="0" fontId="9" fillId="5" borderId="0" xfId="0" applyFont="1" applyFill="1" applyAlignment="1">
      <alignment vertical="center" wrapText="1"/>
    </xf>
    <xf numFmtId="165" fontId="10" fillId="0" borderId="0" xfId="5" applyNumberFormat="1" applyFont="1" applyFill="1" applyBorder="1" applyAlignment="1">
      <alignment horizontal="right" vertical="center"/>
    </xf>
    <xf numFmtId="0" fontId="7" fillId="0" borderId="0" xfId="0" applyFont="1" applyAlignment="1">
      <alignment horizontal="left" vertical="center"/>
    </xf>
    <xf numFmtId="165" fontId="7" fillId="0" borderId="0" xfId="5" applyNumberFormat="1" applyFont="1" applyFill="1" applyBorder="1" applyAlignment="1">
      <alignment horizontal="right" vertical="center"/>
    </xf>
    <xf numFmtId="165" fontId="12" fillId="0" borderId="2" xfId="1" applyNumberFormat="1" applyFont="1" applyFill="1" applyBorder="1" applyAlignment="1">
      <alignment horizontal="right" vertical="center"/>
    </xf>
    <xf numFmtId="165" fontId="10" fillId="0" borderId="2" xfId="5" applyNumberFormat="1" applyFont="1" applyFill="1" applyBorder="1" applyAlignment="1">
      <alignment horizontal="right" vertical="center"/>
    </xf>
    <xf numFmtId="0" fontId="11" fillId="0" borderId="0" xfId="0" applyFont="1" applyAlignment="1">
      <alignment vertical="center" wrapText="1"/>
    </xf>
    <xf numFmtId="0" fontId="19" fillId="0" borderId="0" xfId="2" applyFont="1" applyAlignment="1">
      <alignment vertical="center"/>
    </xf>
    <xf numFmtId="0" fontId="3" fillId="0" borderId="0" xfId="0" applyFont="1" applyAlignment="1">
      <alignment horizontal="justify" vertical="center" wrapText="1"/>
    </xf>
    <xf numFmtId="164" fontId="3" fillId="0" borderId="0" xfId="0" applyNumberFormat="1" applyFont="1" applyAlignment="1">
      <alignment horizontal="right" vertical="center" wrapText="1"/>
    </xf>
    <xf numFmtId="165" fontId="3" fillId="0" borderId="0" xfId="5" applyNumberFormat="1" applyFont="1" applyFill="1" applyBorder="1" applyAlignment="1">
      <alignment horizontal="right" vertical="center" wrapText="1"/>
    </xf>
    <xf numFmtId="165" fontId="9" fillId="0" borderId="0" xfId="5" applyNumberFormat="1" applyFont="1" applyFill="1" applyBorder="1" applyAlignment="1">
      <alignment horizontal="right" vertical="center"/>
    </xf>
    <xf numFmtId="172" fontId="9" fillId="0" borderId="0" xfId="5" applyNumberFormat="1" applyFont="1" applyAlignment="1">
      <alignment vertical="center"/>
    </xf>
    <xf numFmtId="0" fontId="2" fillId="0" borderId="2" xfId="0" applyFont="1" applyBorder="1" applyAlignment="1">
      <alignment horizontal="center" vertical="center" wrapText="1"/>
    </xf>
    <xf numFmtId="164" fontId="2" fillId="0" borderId="2" xfId="0" applyNumberFormat="1" applyFont="1" applyBorder="1" applyAlignment="1">
      <alignment horizontal="right" vertical="center" wrapText="1"/>
    </xf>
    <xf numFmtId="165" fontId="2" fillId="0" borderId="2" xfId="5" applyNumberFormat="1" applyFont="1" applyFill="1" applyBorder="1" applyAlignment="1">
      <alignment horizontal="right" vertical="center" wrapText="1"/>
    </xf>
    <xf numFmtId="1" fontId="12" fillId="0" borderId="2" xfId="5" applyNumberFormat="1" applyFont="1" applyFill="1" applyBorder="1" applyAlignment="1">
      <alignment horizontal="right" vertical="center"/>
    </xf>
    <xf numFmtId="164" fontId="2" fillId="0" borderId="0" xfId="0" applyNumberFormat="1" applyFont="1" applyAlignment="1">
      <alignment horizontal="center" vertical="center" wrapText="1"/>
    </xf>
    <xf numFmtId="172" fontId="2" fillId="0" borderId="0" xfId="5" applyNumberFormat="1" applyFont="1" applyFill="1" applyBorder="1" applyAlignment="1">
      <alignment horizontal="center" vertical="center" wrapText="1"/>
    </xf>
    <xf numFmtId="172" fontId="12" fillId="0" borderId="0" xfId="5" applyNumberFormat="1" applyFont="1" applyFill="1" applyBorder="1" applyAlignment="1">
      <alignment horizontal="center" vertical="center"/>
    </xf>
    <xf numFmtId="0" fontId="17" fillId="0" borderId="0" xfId="0" applyFont="1" applyAlignment="1">
      <alignment vertical="center"/>
    </xf>
    <xf numFmtId="169" fontId="3" fillId="0" borderId="0" xfId="0" applyNumberFormat="1" applyFont="1" applyAlignment="1">
      <alignment horizontal="right" vertical="center" wrapText="1"/>
    </xf>
    <xf numFmtId="0" fontId="2" fillId="0" borderId="2" xfId="0" applyFont="1" applyBorder="1" applyAlignment="1">
      <alignment horizontal="justify" vertical="center" wrapText="1"/>
    </xf>
    <xf numFmtId="1" fontId="2" fillId="0" borderId="2" xfId="5" applyNumberFormat="1" applyFont="1" applyFill="1" applyBorder="1" applyAlignment="1">
      <alignment horizontal="right" vertical="center" wrapText="1"/>
    </xf>
    <xf numFmtId="164" fontId="3" fillId="0" borderId="0" xfId="1" applyNumberFormat="1" applyFont="1" applyFill="1" applyBorder="1" applyAlignment="1">
      <alignment horizontal="right" vertical="center" wrapText="1"/>
    </xf>
    <xf numFmtId="167" fontId="3" fillId="0" borderId="0" xfId="1" applyNumberFormat="1" applyFont="1" applyFill="1" applyBorder="1" applyAlignment="1">
      <alignment horizontal="center" vertical="center" wrapText="1"/>
    </xf>
    <xf numFmtId="164" fontId="7" fillId="0" borderId="0" xfId="0" applyNumberFormat="1" applyFont="1" applyAlignment="1">
      <alignment horizontal="right" vertical="center" wrapText="1"/>
    </xf>
    <xf numFmtId="167" fontId="2" fillId="0" borderId="2" xfId="1" applyNumberFormat="1" applyFont="1" applyFill="1" applyBorder="1" applyAlignment="1">
      <alignment horizontal="center" vertical="center" wrapText="1"/>
    </xf>
    <xf numFmtId="179" fontId="9" fillId="0" borderId="0" xfId="1" applyNumberFormat="1" applyFont="1" applyAlignment="1">
      <alignment vertical="center"/>
    </xf>
    <xf numFmtId="164" fontId="9" fillId="0" borderId="0" xfId="0" applyNumberFormat="1" applyFont="1" applyAlignment="1">
      <alignment vertical="center"/>
    </xf>
    <xf numFmtId="3" fontId="9" fillId="0" borderId="0" xfId="1" applyNumberFormat="1" applyFont="1" applyAlignment="1">
      <alignment vertical="center"/>
    </xf>
    <xf numFmtId="0" fontId="7" fillId="0" borderId="0" xfId="0" applyFont="1" applyAlignment="1">
      <alignment horizontal="justify" vertical="center" wrapText="1"/>
    </xf>
    <xf numFmtId="0" fontId="7" fillId="0" borderId="0" xfId="0" applyFont="1" applyAlignment="1">
      <alignment horizontal="center" vertical="center" wrapText="1"/>
    </xf>
    <xf numFmtId="0" fontId="7" fillId="0" borderId="2" xfId="0" applyFont="1" applyBorder="1" applyAlignment="1">
      <alignment horizontal="justify" vertical="center" wrapText="1"/>
    </xf>
    <xf numFmtId="0" fontId="7" fillId="0" borderId="2" xfId="0" applyFont="1" applyBorder="1" applyAlignment="1">
      <alignment horizontal="center" vertical="center" wrapText="1"/>
    </xf>
    <xf numFmtId="179" fontId="3" fillId="0" borderId="0" xfId="1" applyNumberFormat="1" applyFont="1" applyFill="1" applyBorder="1" applyAlignment="1">
      <alignment horizontal="right" vertical="center" wrapText="1"/>
    </xf>
    <xf numFmtId="9" fontId="9" fillId="0" borderId="0" xfId="5" applyFont="1" applyAlignment="1">
      <alignment vertical="center"/>
    </xf>
    <xf numFmtId="0" fontId="2" fillId="0" borderId="2" xfId="0" applyFont="1" applyBorder="1" applyAlignment="1">
      <alignment vertical="center" wrapText="1"/>
    </xf>
    <xf numFmtId="179" fontId="2" fillId="0" borderId="2" xfId="0" applyNumberFormat="1" applyFont="1" applyBorder="1" applyAlignment="1">
      <alignment horizontal="right" vertical="center" wrapText="1"/>
    </xf>
    <xf numFmtId="179" fontId="3" fillId="0" borderId="0" xfId="1" applyNumberFormat="1" applyFont="1" applyFill="1" applyBorder="1" applyAlignment="1">
      <alignment vertical="center" wrapText="1"/>
    </xf>
    <xf numFmtId="179" fontId="9" fillId="0" borderId="0" xfId="0" applyNumberFormat="1" applyFont="1" applyAlignment="1">
      <alignment vertical="center"/>
    </xf>
    <xf numFmtId="179" fontId="3" fillId="0" borderId="2" xfId="1" applyNumberFormat="1" applyFont="1" applyFill="1" applyBorder="1" applyAlignment="1">
      <alignment vertical="center" wrapText="1"/>
    </xf>
    <xf numFmtId="167" fontId="3" fillId="0" borderId="0" xfId="1" applyNumberFormat="1" applyFont="1" applyFill="1" applyBorder="1" applyAlignment="1">
      <alignment vertical="center" wrapText="1"/>
    </xf>
    <xf numFmtId="167" fontId="2" fillId="0" borderId="2" xfId="1" applyNumberFormat="1" applyFont="1" applyFill="1" applyBorder="1" applyAlignment="1">
      <alignment vertical="center" wrapText="1"/>
    </xf>
    <xf numFmtId="2" fontId="3" fillId="0" borderId="2" xfId="1" applyNumberFormat="1" applyFont="1" applyFill="1" applyBorder="1" applyAlignment="1">
      <alignment vertical="center" wrapText="1"/>
    </xf>
    <xf numFmtId="0" fontId="6" fillId="0" borderId="0" xfId="0" applyFont="1" applyAlignment="1">
      <alignment vertical="center"/>
    </xf>
    <xf numFmtId="167" fontId="7" fillId="0" borderId="2" xfId="1" applyNumberFormat="1" applyFont="1" applyFill="1" applyBorder="1" applyAlignment="1">
      <alignment vertical="center" wrapText="1"/>
    </xf>
    <xf numFmtId="180" fontId="9" fillId="0" borderId="0" xfId="0" applyNumberFormat="1" applyFont="1" applyAlignment="1">
      <alignment vertical="center"/>
    </xf>
    <xf numFmtId="0" fontId="3" fillId="0" borderId="0" xfId="0" applyFont="1" applyAlignment="1">
      <alignment horizontal="right" vertical="center" wrapText="1"/>
    </xf>
    <xf numFmtId="181" fontId="3" fillId="0" borderId="0" xfId="0" applyNumberFormat="1" applyFont="1" applyAlignment="1">
      <alignment horizontal="center" vertical="center" wrapText="1"/>
    </xf>
    <xf numFmtId="167" fontId="7" fillId="0" borderId="0" xfId="1" applyNumberFormat="1" applyFont="1" applyFill="1" applyBorder="1" applyAlignment="1">
      <alignment vertical="center" wrapText="1"/>
    </xf>
    <xf numFmtId="0" fontId="7" fillId="12" borderId="0" xfId="0" applyFont="1" applyFill="1" applyAlignment="1">
      <alignment horizontal="center" vertical="center"/>
    </xf>
    <xf numFmtId="0" fontId="10" fillId="12" borderId="0" xfId="0" applyFont="1" applyFill="1" applyAlignment="1">
      <alignment horizontal="center" vertical="center" wrapText="1"/>
    </xf>
    <xf numFmtId="0" fontId="24" fillId="13" borderId="0" xfId="0" applyFont="1" applyFill="1" applyAlignment="1">
      <alignment vertical="center"/>
    </xf>
    <xf numFmtId="172" fontId="10" fillId="5" borderId="0" xfId="5" applyNumberFormat="1" applyFont="1" applyFill="1" applyAlignment="1">
      <alignment horizontal="right" vertical="center" wrapText="1"/>
    </xf>
    <xf numFmtId="0" fontId="25" fillId="13" borderId="0" xfId="0" applyFont="1" applyFill="1" applyAlignment="1">
      <alignment horizontal="left" vertical="center"/>
    </xf>
    <xf numFmtId="172" fontId="7" fillId="5" borderId="0" xfId="5" applyNumberFormat="1" applyFont="1" applyFill="1" applyAlignment="1">
      <alignment horizontal="right" vertical="center" wrapText="1"/>
    </xf>
    <xf numFmtId="166" fontId="10" fillId="5" borderId="0" xfId="8" applyFont="1" applyFill="1" applyAlignment="1">
      <alignment horizontal="center" vertical="center" wrapText="1"/>
    </xf>
    <xf numFmtId="0" fontId="24" fillId="13" borderId="2" xfId="0" applyFont="1" applyFill="1" applyBorder="1" applyAlignment="1">
      <alignment horizontal="center" vertical="center"/>
    </xf>
    <xf numFmtId="172" fontId="10" fillId="5" borderId="2" xfId="5" applyNumberFormat="1" applyFont="1" applyFill="1" applyBorder="1" applyAlignment="1">
      <alignment horizontal="right" vertical="center" wrapText="1"/>
    </xf>
    <xf numFmtId="0" fontId="26" fillId="0" borderId="0" xfId="0" applyFont="1" applyAlignment="1">
      <alignment vertical="center" wrapText="1"/>
    </xf>
    <xf numFmtId="0" fontId="12" fillId="0" borderId="0" xfId="0" applyFont="1" applyAlignment="1">
      <alignment horizontal="left" vertical="center"/>
    </xf>
    <xf numFmtId="182" fontId="12" fillId="0" borderId="0" xfId="0" applyNumberFormat="1" applyFont="1" applyAlignment="1">
      <alignment horizontal="right" vertical="center"/>
    </xf>
    <xf numFmtId="182" fontId="9" fillId="0" borderId="0" xfId="0" applyNumberFormat="1" applyFont="1" applyAlignment="1">
      <alignment horizontal="right" vertical="center"/>
    </xf>
    <xf numFmtId="0" fontId="2" fillId="0" borderId="2" xfId="0" applyFont="1" applyBorder="1" applyAlignment="1">
      <alignment horizontal="center" vertical="center"/>
    </xf>
    <xf numFmtId="181" fontId="2" fillId="0" borderId="2" xfId="0" applyNumberFormat="1" applyFont="1" applyBorder="1" applyAlignment="1">
      <alignment horizontal="right" vertical="center"/>
    </xf>
    <xf numFmtId="181" fontId="2" fillId="0" borderId="0" xfId="0" applyNumberFormat="1" applyFont="1" applyAlignment="1">
      <alignment horizontal="center" vertical="center"/>
    </xf>
    <xf numFmtId="17" fontId="2" fillId="4" borderId="0" xfId="0" applyNumberFormat="1" applyFont="1" applyFill="1" applyAlignment="1">
      <alignment horizontal="center" vertical="center" wrapText="1"/>
    </xf>
    <xf numFmtId="172" fontId="9" fillId="0" borderId="0" xfId="0" applyNumberFormat="1" applyFont="1" applyAlignment="1">
      <alignment horizontal="right" vertical="center"/>
    </xf>
    <xf numFmtId="172" fontId="9" fillId="0" borderId="2" xfId="0" applyNumberFormat="1" applyFont="1" applyBorder="1" applyAlignment="1">
      <alignment horizontal="right" vertical="center"/>
    </xf>
    <xf numFmtId="0" fontId="9" fillId="0" borderId="3" xfId="0" applyFont="1" applyBorder="1" applyAlignment="1">
      <alignment horizontal="left" vertical="center"/>
    </xf>
    <xf numFmtId="172" fontId="9" fillId="0" borderId="3" xfId="0" applyNumberFormat="1" applyFont="1" applyBorder="1" applyAlignment="1">
      <alignment horizontal="right" vertical="center"/>
    </xf>
    <xf numFmtId="172" fontId="2" fillId="0" borderId="0" xfId="5" applyNumberFormat="1" applyFont="1" applyFill="1" applyBorder="1" applyAlignment="1">
      <alignment horizontal="right" vertical="center"/>
    </xf>
    <xf numFmtId="172" fontId="2" fillId="0" borderId="0" xfId="5" applyNumberFormat="1" applyFont="1" applyFill="1" applyBorder="1" applyAlignment="1">
      <alignment horizontal="center" vertical="center"/>
    </xf>
    <xf numFmtId="172" fontId="2" fillId="0" borderId="2" xfId="5" applyNumberFormat="1" applyFont="1" applyFill="1" applyBorder="1" applyAlignment="1">
      <alignment horizontal="right" vertical="center"/>
    </xf>
    <xf numFmtId="172" fontId="2" fillId="0" borderId="2" xfId="5" applyNumberFormat="1" applyFont="1" applyFill="1" applyBorder="1" applyAlignment="1">
      <alignment horizontal="center" vertical="center"/>
    </xf>
    <xf numFmtId="0" fontId="9" fillId="0" borderId="0" xfId="0" applyFont="1" applyAlignment="1">
      <alignment horizontal="center" vertical="center"/>
    </xf>
    <xf numFmtId="0" fontId="2" fillId="6" borderId="0" xfId="0" applyFont="1" applyFill="1" applyAlignment="1">
      <alignment horizontal="center" vertical="center"/>
    </xf>
    <xf numFmtId="0" fontId="10" fillId="6" borderId="0" xfId="0" applyFont="1" applyFill="1" applyAlignment="1">
      <alignment horizontal="center" vertical="center" wrapText="1"/>
    </xf>
    <xf numFmtId="167" fontId="3" fillId="0" borderId="0" xfId="0" applyNumberFormat="1" applyFont="1" applyAlignment="1">
      <alignment horizontal="right" vertical="center" wrapText="1"/>
    </xf>
    <xf numFmtId="165" fontId="3" fillId="0" borderId="0" xfId="1" applyNumberFormat="1" applyFont="1" applyFill="1" applyBorder="1" applyAlignment="1">
      <alignment horizontal="right" vertical="center" wrapText="1"/>
    </xf>
    <xf numFmtId="164" fontId="2" fillId="0" borderId="2" xfId="1" applyNumberFormat="1" applyFont="1" applyFill="1" applyBorder="1" applyAlignment="1">
      <alignment horizontal="right" vertical="center" wrapText="1"/>
    </xf>
    <xf numFmtId="179" fontId="2" fillId="0" borderId="2" xfId="1" applyNumberFormat="1" applyFont="1" applyFill="1" applyBorder="1" applyAlignment="1">
      <alignment horizontal="right" vertical="center" wrapText="1"/>
    </xf>
    <xf numFmtId="167" fontId="2" fillId="0" borderId="2" xfId="0" applyNumberFormat="1" applyFont="1" applyBorder="1" applyAlignment="1">
      <alignment horizontal="right" vertical="center" wrapText="1"/>
    </xf>
    <xf numFmtId="165" fontId="2" fillId="0" borderId="2" xfId="1" applyNumberFormat="1" applyFont="1" applyFill="1" applyBorder="1" applyAlignment="1">
      <alignment horizontal="right" vertical="center" wrapText="1"/>
    </xf>
    <xf numFmtId="0" fontId="3" fillId="0" borderId="3" xfId="0" applyFont="1" applyBorder="1" applyAlignment="1">
      <alignment horizontal="left" vertical="center" wrapText="1"/>
    </xf>
    <xf numFmtId="164" fontId="3" fillId="0" borderId="3" xfId="1" applyNumberFormat="1" applyFont="1" applyFill="1" applyBorder="1" applyAlignment="1">
      <alignment horizontal="right" vertical="center" wrapText="1"/>
    </xf>
    <xf numFmtId="0" fontId="3" fillId="0" borderId="3" xfId="0" applyFont="1" applyBorder="1" applyAlignment="1">
      <alignment horizontal="right" vertical="center" wrapText="1"/>
    </xf>
    <xf numFmtId="167" fontId="3" fillId="0" borderId="3" xfId="0" applyNumberFormat="1" applyFont="1" applyBorder="1" applyAlignment="1">
      <alignment horizontal="right" vertical="center" wrapText="1"/>
    </xf>
    <xf numFmtId="165" fontId="3" fillId="0" borderId="3" xfId="1" applyNumberFormat="1" applyFont="1" applyFill="1" applyBorder="1" applyAlignment="1">
      <alignment horizontal="right" vertical="center" wrapText="1"/>
    </xf>
    <xf numFmtId="165" fontId="3" fillId="0" borderId="0" xfId="0" applyNumberFormat="1" applyFont="1" applyAlignment="1">
      <alignment horizontal="right" vertical="center" wrapText="1"/>
    </xf>
    <xf numFmtId="0" fontId="2" fillId="0" borderId="2" xfId="0" applyFont="1" applyBorder="1" applyAlignment="1">
      <alignment horizontal="right" vertical="center" wrapText="1"/>
    </xf>
    <xf numFmtId="165" fontId="3" fillId="0" borderId="3" xfId="0" applyNumberFormat="1" applyFont="1" applyBorder="1" applyAlignment="1">
      <alignment horizontal="right" vertical="center" wrapText="1"/>
    </xf>
    <xf numFmtId="0" fontId="10" fillId="0" borderId="2" xfId="0" applyFont="1" applyBorder="1" applyAlignment="1">
      <alignment horizontal="center" vertical="center" wrapText="1"/>
    </xf>
    <xf numFmtId="179" fontId="3" fillId="0" borderId="2" xfId="1" applyNumberFormat="1" applyFont="1" applyFill="1" applyBorder="1" applyAlignment="1">
      <alignment horizontal="right" vertical="center" wrapText="1"/>
    </xf>
    <xf numFmtId="0" fontId="9" fillId="0" borderId="2" xfId="0" applyFont="1" applyBorder="1" applyAlignment="1">
      <alignment vertical="center"/>
    </xf>
    <xf numFmtId="2" fontId="2" fillId="0" borderId="2" xfId="1" applyNumberFormat="1" applyFont="1" applyFill="1" applyBorder="1" applyAlignment="1">
      <alignment horizontal="right" vertical="center" wrapText="1"/>
    </xf>
    <xf numFmtId="164" fontId="2" fillId="0" borderId="0" xfId="1" applyNumberFormat="1" applyFont="1" applyFill="1" applyBorder="1" applyAlignment="1">
      <alignment horizontal="center" vertical="center" wrapText="1"/>
    </xf>
    <xf numFmtId="179" fontId="2" fillId="0" borderId="0" xfId="1" applyNumberFormat="1" applyFont="1" applyFill="1" applyBorder="1" applyAlignment="1">
      <alignment vertical="center" wrapText="1"/>
    </xf>
    <xf numFmtId="43" fontId="2" fillId="0" borderId="0" xfId="1" applyFont="1" applyFill="1" applyBorder="1" applyAlignment="1">
      <alignment horizontal="center" vertical="center" wrapText="1"/>
    </xf>
    <xf numFmtId="0" fontId="4" fillId="0" borderId="0" xfId="0" applyFont="1" applyAlignment="1">
      <alignment horizontal="center" vertical="center"/>
    </xf>
    <xf numFmtId="165" fontId="7" fillId="0" borderId="0" xfId="0" applyNumberFormat="1" applyFont="1" applyAlignment="1">
      <alignment horizontal="right" vertical="center" wrapText="1"/>
    </xf>
    <xf numFmtId="165" fontId="10" fillId="0" borderId="2" xfId="0" applyNumberFormat="1" applyFont="1" applyBorder="1" applyAlignment="1">
      <alignment horizontal="right" vertical="center" wrapText="1"/>
    </xf>
    <xf numFmtId="0" fontId="7" fillId="0" borderId="3" xfId="0" applyFont="1" applyBorder="1" applyAlignment="1">
      <alignment horizontal="left" vertical="center" wrapText="1"/>
    </xf>
    <xf numFmtId="165" fontId="7" fillId="0" borderId="3" xfId="0" applyNumberFormat="1" applyFont="1" applyBorder="1" applyAlignment="1">
      <alignment horizontal="right" vertical="center" wrapText="1"/>
    </xf>
    <xf numFmtId="167" fontId="9" fillId="0" borderId="0" xfId="0" applyNumberFormat="1" applyFont="1" applyAlignment="1">
      <alignment vertical="center"/>
    </xf>
    <xf numFmtId="165" fontId="2" fillId="0" borderId="2" xfId="0" applyNumberFormat="1" applyFont="1" applyBorder="1" applyAlignment="1">
      <alignment horizontal="right" vertical="center" wrapText="1"/>
    </xf>
    <xf numFmtId="165" fontId="2" fillId="0" borderId="3" xfId="0" applyNumberFormat="1" applyFont="1" applyBorder="1" applyAlignment="1">
      <alignment horizontal="right" vertical="center" wrapText="1"/>
    </xf>
    <xf numFmtId="165" fontId="2" fillId="0" borderId="0" xfId="0" applyNumberFormat="1" applyFont="1" applyAlignment="1">
      <alignment horizontal="right" vertical="center" wrapText="1"/>
    </xf>
    <xf numFmtId="165" fontId="7" fillId="0" borderId="2" xfId="0" applyNumberFormat="1" applyFont="1" applyBorder="1" applyAlignment="1">
      <alignment horizontal="right" vertical="center" wrapText="1"/>
    </xf>
    <xf numFmtId="165" fontId="9" fillId="0" borderId="0" xfId="0" applyNumberFormat="1" applyFont="1" applyAlignment="1">
      <alignment vertical="center"/>
    </xf>
    <xf numFmtId="0" fontId="27" fillId="5" borderId="0" xfId="0" applyFont="1" applyFill="1" applyAlignment="1">
      <alignment vertical="center"/>
    </xf>
    <xf numFmtId="0" fontId="28" fillId="5" borderId="0" xfId="0" applyFont="1" applyFill="1" applyAlignment="1">
      <alignment vertical="center"/>
    </xf>
    <xf numFmtId="0" fontId="27" fillId="0" borderId="0" xfId="0" applyFont="1" applyAlignment="1">
      <alignment vertical="center"/>
    </xf>
    <xf numFmtId="172" fontId="27" fillId="0" borderId="0" xfId="5" applyNumberFormat="1" applyFont="1" applyFill="1" applyAlignment="1">
      <alignment vertical="center"/>
    </xf>
    <xf numFmtId="172" fontId="27" fillId="0" borderId="0" xfId="5" applyNumberFormat="1" applyFont="1" applyFill="1" applyAlignment="1">
      <alignment horizontal="center" vertical="center"/>
    </xf>
    <xf numFmtId="172" fontId="29" fillId="0" borderId="0" xfId="5" applyNumberFormat="1" applyFont="1" applyFill="1" applyAlignment="1">
      <alignment horizontal="center" vertical="center"/>
    </xf>
    <xf numFmtId="0" fontId="29" fillId="0" borderId="0" xfId="0" applyFont="1" applyAlignment="1">
      <alignment horizontal="center" vertical="center" wrapText="1"/>
    </xf>
    <xf numFmtId="167" fontId="27" fillId="0" borderId="0" xfId="1" applyNumberFormat="1" applyFont="1" applyFill="1" applyAlignment="1">
      <alignment horizontal="center" vertical="center"/>
    </xf>
    <xf numFmtId="0" fontId="29" fillId="0" borderId="0" xfId="0" applyFont="1" applyAlignment="1">
      <alignment vertical="center"/>
    </xf>
    <xf numFmtId="167" fontId="29" fillId="0" borderId="0" xfId="1" applyNumberFormat="1" applyFont="1" applyFill="1" applyAlignment="1">
      <alignment horizontal="center" vertical="center"/>
    </xf>
    <xf numFmtId="0" fontId="30" fillId="0" borderId="0" xfId="0" applyFont="1" applyAlignment="1">
      <alignment vertical="center"/>
    </xf>
    <xf numFmtId="0" fontId="31" fillId="0" borderId="0" xfId="0" applyFont="1" applyAlignment="1">
      <alignment vertical="center"/>
    </xf>
    <xf numFmtId="0" fontId="28" fillId="0" borderId="0" xfId="0" applyFont="1" applyAlignment="1">
      <alignment vertical="center"/>
    </xf>
    <xf numFmtId="0" fontId="32" fillId="5" borderId="0" xfId="0" applyFont="1" applyFill="1" applyAlignment="1">
      <alignment vertical="center"/>
    </xf>
    <xf numFmtId="0" fontId="29" fillId="0" borderId="0" xfId="0" applyFont="1" applyAlignment="1">
      <alignment horizontal="center" vertical="center"/>
    </xf>
    <xf numFmtId="0" fontId="27" fillId="0" borderId="0" xfId="0" applyFont="1" applyAlignment="1">
      <alignment horizontal="left" vertical="center"/>
    </xf>
    <xf numFmtId="165" fontId="27" fillId="0" borderId="0" xfId="0" applyNumberFormat="1" applyFont="1" applyAlignment="1">
      <alignment horizontal="right" vertical="center"/>
    </xf>
    <xf numFmtId="167" fontId="27" fillId="0" borderId="0" xfId="1" applyNumberFormat="1" applyFont="1" applyFill="1" applyAlignment="1">
      <alignment vertical="center"/>
    </xf>
    <xf numFmtId="0" fontId="29" fillId="0" borderId="0" xfId="0" applyFont="1" applyAlignment="1">
      <alignment horizontal="left" vertical="center"/>
    </xf>
    <xf numFmtId="179" fontId="29" fillId="0" borderId="0" xfId="1" applyNumberFormat="1" applyFont="1" applyFill="1" applyAlignment="1">
      <alignment horizontal="right" vertical="center"/>
    </xf>
    <xf numFmtId="179" fontId="27" fillId="0" borderId="0" xfId="1" applyNumberFormat="1" applyFont="1" applyFill="1" applyAlignment="1">
      <alignment horizontal="right" vertical="center" wrapText="1"/>
    </xf>
    <xf numFmtId="172" fontId="4" fillId="5" borderId="0" xfId="5" applyNumberFormat="1" applyFont="1" applyFill="1" applyAlignment="1">
      <alignment vertical="center"/>
    </xf>
    <xf numFmtId="3" fontId="27" fillId="0" borderId="0" xfId="0" applyNumberFormat="1" applyFont="1" applyAlignment="1">
      <alignment horizontal="right" vertical="center"/>
    </xf>
    <xf numFmtId="179" fontId="27" fillId="0" borderId="0" xfId="1" applyNumberFormat="1" applyFont="1" applyFill="1" applyAlignment="1">
      <alignment horizontal="right" vertical="center"/>
    </xf>
    <xf numFmtId="165" fontId="29" fillId="0" borderId="0" xfId="0" applyNumberFormat="1" applyFont="1" applyAlignment="1">
      <alignment horizontal="left" vertical="center" wrapText="1"/>
    </xf>
    <xf numFmtId="165" fontId="29" fillId="0" borderId="0" xfId="0" applyNumberFormat="1" applyFont="1" applyAlignment="1">
      <alignment horizontal="center" vertical="center" wrapText="1"/>
    </xf>
    <xf numFmtId="9" fontId="29" fillId="0" borderId="0" xfId="5" applyFont="1" applyFill="1" applyAlignment="1">
      <alignment horizontal="right" vertical="center" wrapText="1"/>
    </xf>
    <xf numFmtId="172" fontId="29" fillId="0" borderId="0" xfId="5" applyNumberFormat="1" applyFont="1" applyFill="1" applyAlignment="1">
      <alignment horizontal="center" vertical="center" wrapText="1"/>
    </xf>
    <xf numFmtId="3" fontId="29" fillId="0" borderId="0" xfId="0" applyNumberFormat="1" applyFont="1" applyAlignment="1">
      <alignment horizontal="right" vertical="center"/>
    </xf>
    <xf numFmtId="165" fontId="27" fillId="0" borderId="0" xfId="0" applyNumberFormat="1" applyFont="1" applyAlignment="1">
      <alignment horizontal="left" vertical="center"/>
    </xf>
    <xf numFmtId="183" fontId="9" fillId="5" borderId="0" xfId="8" applyNumberFormat="1" applyFont="1" applyFill="1" applyAlignment="1">
      <alignment vertical="center"/>
    </xf>
    <xf numFmtId="179" fontId="29" fillId="0" borderId="4" xfId="1" applyNumberFormat="1" applyFont="1" applyFill="1" applyBorder="1" applyAlignment="1">
      <alignment horizontal="right" vertical="center"/>
    </xf>
    <xf numFmtId="179" fontId="29" fillId="0" borderId="5" xfId="1" applyNumberFormat="1" applyFont="1" applyFill="1" applyBorder="1" applyAlignment="1">
      <alignment horizontal="right" vertical="center"/>
    </xf>
    <xf numFmtId="179" fontId="27" fillId="0" borderId="5" xfId="1" applyNumberFormat="1" applyFont="1" applyFill="1" applyBorder="1" applyAlignment="1">
      <alignment horizontal="right" vertical="center"/>
    </xf>
    <xf numFmtId="179" fontId="27" fillId="0" borderId="4" xfId="1" applyNumberFormat="1" applyFont="1" applyFill="1" applyBorder="1" applyAlignment="1">
      <alignment horizontal="right" vertical="center"/>
    </xf>
    <xf numFmtId="0" fontId="12" fillId="5" borderId="0" xfId="0" applyFont="1" applyFill="1" applyAlignment="1">
      <alignment vertical="center"/>
    </xf>
    <xf numFmtId="179" fontId="27" fillId="0" borderId="6" xfId="1" applyNumberFormat="1" applyFont="1" applyFill="1" applyBorder="1" applyAlignment="1">
      <alignment horizontal="right" vertical="center"/>
    </xf>
    <xf numFmtId="179" fontId="27" fillId="0" borderId="0" xfId="1" applyNumberFormat="1" applyFont="1" applyFill="1" applyBorder="1" applyAlignment="1">
      <alignment horizontal="right" vertical="center"/>
    </xf>
    <xf numFmtId="167" fontId="27" fillId="0" borderId="6" xfId="1" applyNumberFormat="1" applyFont="1" applyFill="1" applyBorder="1" applyAlignment="1">
      <alignment horizontal="center" vertical="center"/>
    </xf>
    <xf numFmtId="167" fontId="27" fillId="0" borderId="4" xfId="1" applyNumberFormat="1" applyFont="1" applyFill="1" applyBorder="1" applyAlignment="1">
      <alignment horizontal="center" vertical="center"/>
    </xf>
    <xf numFmtId="167" fontId="27" fillId="0" borderId="5" xfId="1" applyNumberFormat="1" applyFont="1" applyFill="1" applyBorder="1" applyAlignment="1">
      <alignment horizontal="center" vertical="center"/>
    </xf>
    <xf numFmtId="167" fontId="27" fillId="0" borderId="7" xfId="1" applyNumberFormat="1" applyFont="1" applyFill="1" applyBorder="1" applyAlignment="1">
      <alignment horizontal="center" vertical="center"/>
    </xf>
    <xf numFmtId="167" fontId="27" fillId="0" borderId="0" xfId="1" applyNumberFormat="1"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3" fontId="7" fillId="0" borderId="0" xfId="0" applyNumberFormat="1" applyFont="1" applyAlignment="1">
      <alignment vertical="center"/>
    </xf>
    <xf numFmtId="179" fontId="7" fillId="0" borderId="0" xfId="1" applyNumberFormat="1" applyFont="1" applyFill="1" applyBorder="1" applyAlignment="1">
      <alignment horizontal="right" vertical="center"/>
    </xf>
    <xf numFmtId="164" fontId="7" fillId="0" borderId="0" xfId="0" applyNumberFormat="1" applyFont="1" applyAlignment="1">
      <alignment vertical="center"/>
    </xf>
    <xf numFmtId="179" fontId="7" fillId="0" borderId="0" xfId="0" applyNumberFormat="1" applyFont="1" applyAlignment="1">
      <alignment vertical="center"/>
    </xf>
    <xf numFmtId="172" fontId="7" fillId="0" borderId="0" xfId="5" applyNumberFormat="1" applyFont="1" applyFill="1" applyBorder="1" applyAlignment="1">
      <alignment horizontal="right" vertical="center"/>
    </xf>
    <xf numFmtId="3" fontId="7" fillId="0" borderId="2" xfId="0" applyNumberFormat="1" applyFont="1" applyBorder="1" applyAlignment="1">
      <alignment vertical="center"/>
    </xf>
    <xf numFmtId="172" fontId="7" fillId="0" borderId="2" xfId="5" applyNumberFormat="1" applyFont="1" applyFill="1" applyBorder="1" applyAlignment="1">
      <alignment horizontal="right" vertical="center"/>
    </xf>
    <xf numFmtId="0" fontId="22" fillId="0" borderId="0" xfId="0" applyFont="1" applyAlignment="1">
      <alignment vertical="center"/>
    </xf>
    <xf numFmtId="0" fontId="10" fillId="0" borderId="0" xfId="0" applyFont="1" applyAlignment="1">
      <alignment horizontal="center" vertical="center" wrapText="1"/>
    </xf>
    <xf numFmtId="0" fontId="35" fillId="0" borderId="0" xfId="0" applyFont="1" applyAlignment="1">
      <alignment horizontal="center" vertical="center" wrapText="1"/>
    </xf>
    <xf numFmtId="0" fontId="7" fillId="0" borderId="0" xfId="0" applyFont="1" applyAlignment="1">
      <alignment vertical="center" wrapText="1"/>
    </xf>
    <xf numFmtId="179" fontId="10" fillId="0" borderId="2" xfId="1" applyNumberFormat="1" applyFont="1" applyFill="1" applyBorder="1" applyAlignment="1">
      <alignment horizontal="right" vertical="center"/>
    </xf>
    <xf numFmtId="165" fontId="10" fillId="0" borderId="2" xfId="0" applyNumberFormat="1" applyFont="1" applyBorder="1" applyAlignment="1">
      <alignment horizontal="right" vertical="center"/>
    </xf>
    <xf numFmtId="3" fontId="7" fillId="0" borderId="0" xfId="0" applyNumberFormat="1" applyFont="1" applyAlignment="1">
      <alignment vertical="center" wrapText="1"/>
    </xf>
    <xf numFmtId="0" fontId="7" fillId="0" borderId="0" xfId="1" applyNumberFormat="1" applyFont="1" applyFill="1" applyBorder="1" applyAlignment="1">
      <alignment horizontal="right" vertical="center"/>
    </xf>
    <xf numFmtId="0" fontId="10" fillId="0" borderId="2" xfId="0" applyFont="1" applyBorder="1" applyAlignment="1">
      <alignment horizontal="center" vertical="center"/>
    </xf>
    <xf numFmtId="179" fontId="10" fillId="0" borderId="2" xfId="1" applyNumberFormat="1" applyFont="1" applyFill="1" applyBorder="1" applyAlignment="1">
      <alignment vertical="center"/>
    </xf>
    <xf numFmtId="0" fontId="10" fillId="0" borderId="2" xfId="1" applyNumberFormat="1" applyFont="1" applyFill="1" applyBorder="1" applyAlignment="1">
      <alignment vertical="center"/>
    </xf>
    <xf numFmtId="164" fontId="10" fillId="0" borderId="2" xfId="0" applyNumberFormat="1" applyFont="1" applyBorder="1" applyAlignment="1">
      <alignment vertical="center"/>
    </xf>
    <xf numFmtId="0" fontId="10" fillId="0" borderId="2" xfId="0" applyFont="1" applyBorder="1" applyAlignment="1">
      <alignment vertical="center"/>
    </xf>
    <xf numFmtId="0" fontId="36" fillId="0" borderId="0" xfId="2" applyFont="1" applyAlignment="1">
      <alignment vertical="center"/>
    </xf>
    <xf numFmtId="0" fontId="10" fillId="4" borderId="0" xfId="0" applyFont="1" applyFill="1" applyAlignment="1">
      <alignment vertical="center" wrapText="1"/>
    </xf>
    <xf numFmtId="172" fontId="7" fillId="0" borderId="0" xfId="5" applyNumberFormat="1" applyFont="1" applyFill="1" applyBorder="1" applyAlignment="1">
      <alignment vertical="center" wrapText="1"/>
    </xf>
    <xf numFmtId="164" fontId="7" fillId="0" borderId="0" xfId="0" applyNumberFormat="1" applyFont="1" applyAlignment="1">
      <alignment vertical="center" wrapText="1"/>
    </xf>
    <xf numFmtId="179" fontId="7" fillId="0" borderId="0" xfId="1" applyNumberFormat="1" applyFont="1" applyFill="1" applyBorder="1" applyAlignment="1">
      <alignment vertical="center" wrapText="1"/>
    </xf>
    <xf numFmtId="43" fontId="7" fillId="0" borderId="0" xfId="1" applyFont="1" applyAlignment="1">
      <alignment vertical="center"/>
    </xf>
    <xf numFmtId="172" fontId="10" fillId="0" borderId="2" xfId="5" applyNumberFormat="1" applyFont="1" applyFill="1" applyBorder="1" applyAlignment="1">
      <alignment vertical="center" wrapText="1"/>
    </xf>
    <xf numFmtId="164" fontId="10" fillId="0" borderId="2" xfId="0" applyNumberFormat="1" applyFont="1" applyBorder="1" applyAlignment="1">
      <alignment vertical="center" wrapText="1"/>
    </xf>
    <xf numFmtId="179" fontId="10" fillId="0" borderId="2" xfId="1" applyNumberFormat="1" applyFont="1" applyFill="1" applyBorder="1" applyAlignment="1">
      <alignment vertical="center" wrapText="1"/>
    </xf>
    <xf numFmtId="179" fontId="7" fillId="0" borderId="0" xfId="1" applyNumberFormat="1" applyFont="1" applyFill="1" applyBorder="1" applyAlignment="1">
      <alignment vertical="center"/>
    </xf>
    <xf numFmtId="3" fontId="10" fillId="0" borderId="2" xfId="0" applyNumberFormat="1" applyFont="1" applyBorder="1" applyAlignment="1">
      <alignment vertical="center"/>
    </xf>
    <xf numFmtId="172" fontId="10" fillId="0" borderId="2" xfId="5" applyNumberFormat="1" applyFont="1" applyFill="1" applyBorder="1" applyAlignment="1">
      <alignment vertical="center"/>
    </xf>
    <xf numFmtId="0" fontId="7" fillId="0" borderId="3" xfId="0" applyFont="1" applyBorder="1" applyAlignment="1">
      <alignment vertical="center"/>
    </xf>
    <xf numFmtId="179" fontId="7" fillId="0" borderId="3" xfId="1" applyNumberFormat="1" applyFont="1" applyFill="1" applyBorder="1" applyAlignment="1">
      <alignment vertical="center"/>
    </xf>
    <xf numFmtId="164" fontId="7" fillId="0" borderId="3" xfId="0" applyNumberFormat="1" applyFont="1" applyBorder="1" applyAlignment="1">
      <alignment vertical="center"/>
    </xf>
    <xf numFmtId="3" fontId="7" fillId="0" borderId="3" xfId="0" applyNumberFormat="1" applyFont="1" applyBorder="1" applyAlignment="1">
      <alignment vertical="center"/>
    </xf>
    <xf numFmtId="0" fontId="10" fillId="0" borderId="0" xfId="0" applyFont="1" applyAlignment="1">
      <alignment vertical="center"/>
    </xf>
    <xf numFmtId="172" fontId="10" fillId="0" borderId="0" xfId="5" applyNumberFormat="1" applyFont="1" applyFill="1" applyBorder="1" applyAlignment="1">
      <alignment vertical="center"/>
    </xf>
    <xf numFmtId="1" fontId="7" fillId="0" borderId="0" xfId="1" applyNumberFormat="1" applyFont="1" applyFill="1" applyBorder="1" applyAlignment="1">
      <alignment horizontal="right" vertical="center"/>
    </xf>
    <xf numFmtId="3" fontId="10" fillId="0" borderId="2" xfId="0" applyNumberFormat="1" applyFont="1" applyBorder="1" applyAlignment="1">
      <alignment vertical="center" wrapText="1"/>
    </xf>
    <xf numFmtId="172" fontId="10" fillId="0" borderId="2" xfId="5" applyNumberFormat="1" applyFont="1" applyFill="1" applyBorder="1" applyAlignment="1">
      <alignment horizontal="right" vertical="center"/>
    </xf>
    <xf numFmtId="1" fontId="10" fillId="0" borderId="2" xfId="1" applyNumberFormat="1" applyFont="1" applyFill="1" applyBorder="1" applyAlignment="1">
      <alignment horizontal="right" vertical="center"/>
    </xf>
    <xf numFmtId="0" fontId="7" fillId="0" borderId="3" xfId="0" applyFont="1" applyBorder="1" applyAlignment="1">
      <alignment vertical="center" wrapText="1"/>
    </xf>
    <xf numFmtId="164" fontId="7" fillId="0" borderId="3" xfId="0" applyNumberFormat="1" applyFont="1" applyBorder="1" applyAlignment="1">
      <alignment horizontal="right" vertical="center"/>
    </xf>
    <xf numFmtId="172" fontId="7" fillId="0" borderId="3" xfId="5" applyNumberFormat="1" applyFont="1" applyFill="1" applyBorder="1" applyAlignment="1">
      <alignment horizontal="right" vertical="center"/>
    </xf>
    <xf numFmtId="1" fontId="7" fillId="0" borderId="3" xfId="1" applyNumberFormat="1" applyFont="1" applyFill="1" applyBorder="1" applyAlignment="1">
      <alignment horizontal="right" vertical="center"/>
    </xf>
    <xf numFmtId="0" fontId="10" fillId="0" borderId="2" xfId="0" applyFont="1" applyBorder="1" applyAlignment="1">
      <alignment vertical="center" wrapText="1"/>
    </xf>
    <xf numFmtId="164" fontId="10" fillId="0" borderId="8" xfId="0" applyNumberFormat="1" applyFont="1" applyBorder="1" applyAlignment="1">
      <alignment horizontal="right" vertical="center"/>
    </xf>
    <xf numFmtId="172" fontId="10" fillId="0" borderId="8" xfId="5" applyNumberFormat="1" applyFont="1" applyFill="1" applyBorder="1" applyAlignment="1">
      <alignment horizontal="right" vertical="center"/>
    </xf>
    <xf numFmtId="1" fontId="10" fillId="0" borderId="8" xfId="1" applyNumberFormat="1" applyFont="1" applyFill="1" applyBorder="1" applyAlignment="1">
      <alignment horizontal="right" vertical="center"/>
    </xf>
    <xf numFmtId="1" fontId="7" fillId="0" borderId="0" xfId="0" applyNumberFormat="1" applyFont="1" applyAlignment="1">
      <alignment horizontal="right" vertical="center"/>
    </xf>
    <xf numFmtId="184" fontId="7" fillId="0" borderId="0" xfId="0" applyNumberFormat="1" applyFont="1" applyAlignment="1">
      <alignment horizontal="right" vertical="center"/>
    </xf>
    <xf numFmtId="1" fontId="10" fillId="0" borderId="2" xfId="0" applyNumberFormat="1" applyFont="1" applyBorder="1" applyAlignment="1">
      <alignment horizontal="right" vertical="center"/>
    </xf>
    <xf numFmtId="184" fontId="10" fillId="0" borderId="2" xfId="0" applyNumberFormat="1" applyFont="1" applyBorder="1" applyAlignment="1">
      <alignment horizontal="right" vertical="center"/>
    </xf>
    <xf numFmtId="0" fontId="7" fillId="0" borderId="2" xfId="0" applyFont="1" applyBorder="1" applyAlignment="1">
      <alignment vertical="center" wrapText="1"/>
    </xf>
    <xf numFmtId="172" fontId="7" fillId="0" borderId="0" xfId="5" applyNumberFormat="1" applyFont="1" applyAlignment="1">
      <alignment vertical="center"/>
    </xf>
    <xf numFmtId="0" fontId="10" fillId="0" borderId="8" xfId="0" applyFont="1" applyBorder="1" applyAlignment="1">
      <alignment vertical="center" wrapText="1"/>
    </xf>
    <xf numFmtId="184" fontId="10" fillId="0" borderId="8" xfId="0" applyNumberFormat="1" applyFont="1" applyBorder="1" applyAlignment="1">
      <alignment horizontal="right" vertical="center"/>
    </xf>
    <xf numFmtId="0" fontId="8" fillId="0" borderId="0" xfId="0" applyFont="1" applyAlignment="1">
      <alignment vertical="center" wrapText="1"/>
    </xf>
    <xf numFmtId="0" fontId="27" fillId="0" borderId="0" xfId="9" applyFont="1" applyAlignment="1">
      <alignment vertical="center"/>
    </xf>
    <xf numFmtId="0" fontId="29" fillId="0" borderId="0" xfId="9" applyFont="1" applyAlignment="1">
      <alignment horizontal="center" vertical="center"/>
    </xf>
    <xf numFmtId="186" fontId="27" fillId="0" borderId="0" xfId="10" applyNumberFormat="1" applyFont="1" applyFill="1" applyBorder="1" applyAlignment="1">
      <alignment vertical="center"/>
    </xf>
    <xf numFmtId="3" fontId="27" fillId="0" borderId="0" xfId="9" applyNumberFormat="1" applyFont="1" applyAlignment="1">
      <alignment vertical="center"/>
    </xf>
    <xf numFmtId="179" fontId="27" fillId="0" borderId="0" xfId="1" applyNumberFormat="1" applyFont="1" applyAlignment="1">
      <alignment vertical="center"/>
    </xf>
    <xf numFmtId="0" fontId="39" fillId="0" borderId="0" xfId="2" applyFont="1" applyAlignment="1">
      <alignment vertical="center"/>
    </xf>
    <xf numFmtId="187" fontId="3" fillId="0" borderId="0" xfId="1" applyNumberFormat="1" applyFont="1" applyFill="1" applyBorder="1" applyAlignment="1">
      <alignment horizontal="center" vertical="center" wrapText="1"/>
    </xf>
    <xf numFmtId="164" fontId="2" fillId="0" borderId="0" xfId="1" applyNumberFormat="1" applyFont="1" applyFill="1" applyBorder="1" applyAlignment="1">
      <alignment horizontal="right" vertical="center" wrapText="1"/>
    </xf>
    <xf numFmtId="172" fontId="2" fillId="0" borderId="0" xfId="5" applyNumberFormat="1" applyFont="1" applyFill="1" applyBorder="1" applyAlignment="1">
      <alignment horizontal="right" vertical="center" wrapText="1"/>
    </xf>
    <xf numFmtId="187" fontId="2" fillId="0" borderId="2" xfId="1" applyNumberFormat="1" applyFont="1" applyFill="1" applyBorder="1" applyAlignment="1">
      <alignment horizontal="center" vertical="center" wrapText="1"/>
    </xf>
    <xf numFmtId="172" fontId="2" fillId="0" borderId="2" xfId="5" applyNumberFormat="1" applyFont="1" applyFill="1" applyBorder="1" applyAlignment="1">
      <alignment horizontal="right" vertical="center" wrapText="1"/>
    </xf>
    <xf numFmtId="167" fontId="9" fillId="0" borderId="0" xfId="1" applyNumberFormat="1" applyFont="1" applyAlignment="1">
      <alignment vertical="center"/>
    </xf>
    <xf numFmtId="0" fontId="12" fillId="4" borderId="0" xfId="0" applyFont="1" applyFill="1" applyAlignment="1">
      <alignment horizontal="center" vertical="center" wrapText="1"/>
    </xf>
    <xf numFmtId="3" fontId="3" fillId="0" borderId="0" xfId="1" applyNumberFormat="1" applyFont="1" applyFill="1" applyBorder="1" applyAlignment="1">
      <alignment horizontal="center" vertical="center" wrapText="1"/>
    </xf>
    <xf numFmtId="3" fontId="2" fillId="0" borderId="2" xfId="0" applyNumberFormat="1" applyFont="1" applyBorder="1" applyAlignment="1">
      <alignment horizontal="center" vertical="center" wrapText="1"/>
    </xf>
    <xf numFmtId="0" fontId="12" fillId="14" borderId="1" xfId="0" applyFont="1" applyFill="1" applyBorder="1" applyAlignment="1">
      <alignment horizontal="center" vertical="center" wrapText="1"/>
    </xf>
    <xf numFmtId="164" fontId="12" fillId="1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xf>
    <xf numFmtId="164" fontId="9" fillId="4" borderId="1" xfId="0" applyNumberFormat="1" applyFont="1" applyFill="1" applyBorder="1" applyAlignment="1">
      <alignment horizontal="center" vertical="center"/>
    </xf>
    <xf numFmtId="0" fontId="9" fillId="0" borderId="0" xfId="0" applyFont="1" applyAlignment="1">
      <alignment vertical="center" wrapText="1"/>
    </xf>
    <xf numFmtId="0" fontId="12" fillId="0" borderId="0" xfId="0" applyFont="1" applyAlignment="1">
      <alignment vertical="center" wrapText="1"/>
    </xf>
    <xf numFmtId="3" fontId="12" fillId="0" borderId="0" xfId="1" applyNumberFormat="1" applyFont="1" applyFill="1" applyAlignment="1">
      <alignment horizontal="right" vertical="center" wrapText="1"/>
    </xf>
    <xf numFmtId="175" fontId="12" fillId="0" borderId="0" xfId="1" applyNumberFormat="1" applyFont="1" applyFill="1" applyAlignment="1">
      <alignment horizontal="right" vertical="center" wrapText="1"/>
    </xf>
    <xf numFmtId="3" fontId="9" fillId="0" borderId="0" xfId="1" applyNumberFormat="1" applyFont="1" applyFill="1" applyAlignment="1">
      <alignment horizontal="right" vertical="center" wrapText="1"/>
    </xf>
    <xf numFmtId="175" fontId="9" fillId="0" borderId="0" xfId="1" applyNumberFormat="1" applyFont="1" applyFill="1" applyAlignment="1">
      <alignment horizontal="right" vertical="center" wrapText="1"/>
    </xf>
    <xf numFmtId="3" fontId="12" fillId="0" borderId="0" xfId="1" applyNumberFormat="1" applyFont="1" applyFill="1" applyBorder="1" applyAlignment="1">
      <alignment horizontal="right" vertical="center" wrapText="1"/>
    </xf>
    <xf numFmtId="175" fontId="12" fillId="0" borderId="0" xfId="1" applyNumberFormat="1" applyFont="1" applyFill="1" applyBorder="1" applyAlignment="1">
      <alignment horizontal="right" vertical="center" wrapText="1"/>
    </xf>
    <xf numFmtId="0" fontId="12" fillId="0" borderId="2" xfId="0" applyFont="1" applyBorder="1" applyAlignment="1">
      <alignment horizontal="center" vertical="center" wrapText="1"/>
    </xf>
    <xf numFmtId="3" fontId="12" fillId="0" borderId="2" xfId="1" applyNumberFormat="1" applyFont="1" applyFill="1" applyBorder="1" applyAlignment="1">
      <alignment horizontal="right" vertical="center" wrapText="1"/>
    </xf>
    <xf numFmtId="175" fontId="12" fillId="0" borderId="2" xfId="1" applyNumberFormat="1" applyFont="1" applyFill="1" applyBorder="1" applyAlignment="1">
      <alignment horizontal="right" vertical="center" wrapText="1"/>
    </xf>
    <xf numFmtId="0" fontId="9" fillId="0" borderId="0" xfId="0" applyFont="1"/>
    <xf numFmtId="181" fontId="12" fillId="0" borderId="0" xfId="1" applyNumberFormat="1" applyFont="1" applyFill="1" applyAlignment="1">
      <alignment horizontal="right" vertical="center" wrapText="1"/>
    </xf>
    <xf numFmtId="0" fontId="24" fillId="0" borderId="0" xfId="0" applyFont="1" applyAlignment="1">
      <alignment vertical="center" wrapText="1"/>
    </xf>
    <xf numFmtId="0" fontId="24" fillId="0" borderId="0" xfId="0" applyFont="1" applyAlignment="1">
      <alignment horizontal="left" vertical="center" wrapText="1"/>
    </xf>
    <xf numFmtId="175" fontId="24" fillId="0" borderId="0" xfId="1" applyNumberFormat="1" applyFont="1" applyFill="1" applyAlignment="1">
      <alignment horizontal="right" vertical="center" wrapText="1"/>
    </xf>
    <xf numFmtId="181" fontId="24" fillId="0" borderId="0" xfId="1" applyNumberFormat="1" applyFont="1" applyFill="1" applyAlignment="1">
      <alignment horizontal="right" vertical="center" wrapText="1"/>
    </xf>
    <xf numFmtId="181" fontId="9" fillId="0" borderId="0" xfId="1" applyNumberFormat="1" applyFont="1" applyFill="1" applyAlignment="1">
      <alignment horizontal="right" vertical="center" wrapText="1"/>
    </xf>
    <xf numFmtId="0" fontId="9" fillId="0" borderId="2" xfId="0" applyFont="1" applyBorder="1"/>
    <xf numFmtId="0" fontId="9" fillId="0" borderId="2" xfId="0" applyFont="1" applyBorder="1" applyAlignment="1">
      <alignment vertical="center" wrapText="1"/>
    </xf>
    <xf numFmtId="175" fontId="9" fillId="0" borderId="2" xfId="1" applyNumberFormat="1" applyFont="1" applyFill="1" applyBorder="1" applyAlignment="1">
      <alignment horizontal="right" vertical="center" wrapText="1"/>
    </xf>
    <xf numFmtId="181" fontId="9" fillId="0" borderId="2" xfId="1" applyNumberFormat="1" applyFont="1" applyFill="1" applyBorder="1" applyAlignment="1">
      <alignment horizontal="right" vertical="center" wrapText="1"/>
    </xf>
    <xf numFmtId="181" fontId="12" fillId="0" borderId="0" xfId="1" applyNumberFormat="1" applyFont="1" applyFill="1" applyBorder="1" applyAlignment="1">
      <alignment horizontal="right" vertical="center" wrapText="1"/>
    </xf>
    <xf numFmtId="165" fontId="12" fillId="0" borderId="0" xfId="0" applyNumberFormat="1" applyFont="1" applyAlignment="1">
      <alignment horizontal="right" vertical="center" wrapText="1"/>
    </xf>
    <xf numFmtId="181" fontId="12" fillId="0" borderId="2" xfId="1" applyNumberFormat="1" applyFont="1" applyFill="1" applyBorder="1" applyAlignment="1">
      <alignment horizontal="right" vertical="center" wrapText="1"/>
    </xf>
    <xf numFmtId="165" fontId="12" fillId="0" borderId="2" xfId="0" applyNumberFormat="1" applyFont="1" applyBorder="1" applyAlignment="1">
      <alignment horizontal="right" vertical="center" wrapText="1"/>
    </xf>
    <xf numFmtId="0" fontId="4" fillId="0" borderId="0" xfId="0" applyFont="1"/>
    <xf numFmtId="172" fontId="9" fillId="0" borderId="0" xfId="5" applyNumberFormat="1" applyFont="1"/>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11" fillId="0" borderId="0" xfId="0" applyFont="1"/>
    <xf numFmtId="0" fontId="0" fillId="0" borderId="0" xfId="0" applyAlignment="1">
      <alignment vertical="center" wrapText="1"/>
    </xf>
    <xf numFmtId="0" fontId="39" fillId="0" borderId="0" xfId="6" applyFont="1"/>
    <xf numFmtId="0" fontId="11" fillId="5" borderId="0" xfId="0" applyFont="1" applyFill="1"/>
    <xf numFmtId="0" fontId="2" fillId="4" borderId="0" xfId="0" applyFont="1" applyFill="1" applyAlignment="1">
      <alignment vertical="center" wrapText="1"/>
    </xf>
    <xf numFmtId="0" fontId="10" fillId="8" borderId="0" xfId="0" applyFont="1" applyFill="1" applyAlignment="1">
      <alignment vertical="center" wrapText="1"/>
    </xf>
    <xf numFmtId="165" fontId="10" fillId="16" borderId="0" xfId="0" applyNumberFormat="1" applyFont="1" applyFill="1" applyAlignment="1">
      <alignment horizontal="center"/>
    </xf>
    <xf numFmtId="165" fontId="10" fillId="8" borderId="0" xfId="0" applyNumberFormat="1" applyFont="1" applyFill="1" applyAlignment="1">
      <alignment horizontal="center"/>
    </xf>
    <xf numFmtId="165" fontId="0" fillId="0" borderId="0" xfId="0" applyNumberFormat="1"/>
    <xf numFmtId="0" fontId="26" fillId="5" borderId="0" xfId="0" applyFont="1" applyFill="1"/>
    <xf numFmtId="165" fontId="10" fillId="0" borderId="0" xfId="0" applyNumberFormat="1" applyFont="1" applyAlignment="1">
      <alignment horizontal="center"/>
    </xf>
    <xf numFmtId="0" fontId="7" fillId="8" borderId="0" xfId="0" applyFont="1" applyFill="1" applyAlignment="1">
      <alignment horizontal="left" vertical="center" wrapText="1"/>
    </xf>
    <xf numFmtId="165" fontId="7" fillId="16" borderId="0" xfId="0" applyNumberFormat="1" applyFont="1" applyFill="1" applyAlignment="1">
      <alignment horizontal="center"/>
    </xf>
    <xf numFmtId="165" fontId="7" fillId="8" borderId="0" xfId="0" applyNumberFormat="1" applyFont="1" applyFill="1" applyAlignment="1">
      <alignment horizontal="center"/>
    </xf>
    <xf numFmtId="165" fontId="7" fillId="0" borderId="0" xfId="0" applyNumberFormat="1" applyFont="1" applyAlignment="1">
      <alignment horizontal="center"/>
    </xf>
    <xf numFmtId="0" fontId="10" fillId="8" borderId="0" xfId="0" applyFont="1" applyFill="1" applyAlignment="1">
      <alignment horizontal="left" vertical="center" wrapText="1"/>
    </xf>
    <xf numFmtId="0" fontId="10" fillId="11" borderId="0" xfId="0" applyFont="1" applyFill="1" applyAlignment="1">
      <alignment horizontal="left" vertical="center" wrapText="1"/>
    </xf>
    <xf numFmtId="165" fontId="10" fillId="11" borderId="0" xfId="0" applyNumberFormat="1" applyFont="1" applyFill="1" applyAlignment="1">
      <alignment horizontal="center"/>
    </xf>
    <xf numFmtId="0" fontId="7" fillId="11" borderId="2" xfId="0" applyFont="1" applyFill="1" applyBorder="1" applyAlignment="1">
      <alignment horizontal="left" vertical="center" wrapText="1"/>
    </xf>
    <xf numFmtId="165" fontId="7" fillId="16" borderId="2" xfId="0" applyNumberFormat="1" applyFont="1" applyFill="1" applyBorder="1" applyAlignment="1">
      <alignment horizontal="center"/>
    </xf>
    <xf numFmtId="165" fontId="7" fillId="11" borderId="2" xfId="0" applyNumberFormat="1" applyFont="1" applyFill="1" applyBorder="1" applyAlignment="1">
      <alignment horizontal="center"/>
    </xf>
    <xf numFmtId="0" fontId="4" fillId="5" borderId="0" xfId="0" applyFont="1" applyFill="1"/>
    <xf numFmtId="0" fontId="10" fillId="0" borderId="0" xfId="0" applyFont="1" applyAlignment="1">
      <alignment vertical="center" wrapText="1"/>
    </xf>
    <xf numFmtId="165" fontId="12" fillId="0" borderId="0" xfId="0" applyNumberFormat="1" applyFont="1" applyAlignment="1">
      <alignment horizontal="center"/>
    </xf>
    <xf numFmtId="165" fontId="7" fillId="0" borderId="0" xfId="11" applyNumberFormat="1" applyFont="1" applyFill="1" applyAlignment="1">
      <alignment horizontal="center"/>
    </xf>
    <xf numFmtId="165" fontId="7" fillId="0" borderId="2" xfId="0" applyNumberFormat="1" applyFont="1" applyBorder="1" applyAlignment="1">
      <alignment horizontal="center"/>
    </xf>
    <xf numFmtId="0" fontId="9" fillId="0" borderId="0" xfId="0" applyFont="1" applyAlignment="1">
      <alignment horizontal="justify" vertical="center"/>
    </xf>
    <xf numFmtId="3" fontId="11" fillId="0" borderId="0" xfId="0" applyNumberFormat="1" applyFont="1"/>
    <xf numFmtId="0" fontId="11" fillId="0" borderId="0" xfId="0" applyFont="1" applyAlignment="1">
      <alignment horizontal="center" wrapText="1"/>
    </xf>
    <xf numFmtId="0" fontId="9" fillId="8" borderId="0" xfId="0" applyFont="1" applyFill="1" applyAlignment="1">
      <alignment horizontal="center"/>
    </xf>
    <xf numFmtId="3" fontId="9" fillId="8" borderId="0" xfId="0" applyNumberFormat="1" applyFont="1" applyFill="1" applyAlignment="1">
      <alignment horizontal="center"/>
    </xf>
    <xf numFmtId="172" fontId="9" fillId="8" borderId="0" xfId="0" applyNumberFormat="1" applyFont="1" applyFill="1" applyAlignment="1">
      <alignment horizontal="center"/>
    </xf>
    <xf numFmtId="1" fontId="11" fillId="0" borderId="0" xfId="0" applyNumberFormat="1" applyFont="1"/>
    <xf numFmtId="0" fontId="9" fillId="0" borderId="0" xfId="0" applyFont="1" applyAlignment="1">
      <alignment horizontal="center"/>
    </xf>
    <xf numFmtId="3" fontId="9" fillId="0" borderId="0" xfId="0" applyNumberFormat="1" applyFont="1" applyAlignment="1">
      <alignment horizontal="center"/>
    </xf>
    <xf numFmtId="172" fontId="9" fillId="0" borderId="0" xfId="0" applyNumberFormat="1" applyFont="1" applyAlignment="1">
      <alignment horizontal="center"/>
    </xf>
    <xf numFmtId="172" fontId="11" fillId="0" borderId="0" xfId="5" applyNumberFormat="1" applyFont="1"/>
    <xf numFmtId="0" fontId="7" fillId="8" borderId="0" xfId="0" applyFont="1" applyFill="1" applyAlignment="1">
      <alignment horizontal="center"/>
    </xf>
    <xf numFmtId="3" fontId="7" fillId="8" borderId="0" xfId="0" applyNumberFormat="1" applyFont="1" applyFill="1" applyAlignment="1">
      <alignment horizontal="center"/>
    </xf>
    <xf numFmtId="172" fontId="7" fillId="8" borderId="0" xfId="0" applyNumberFormat="1" applyFont="1" applyFill="1" applyAlignment="1">
      <alignment horizontal="center"/>
    </xf>
    <xf numFmtId="172" fontId="3" fillId="0" borderId="0" xfId="0" applyNumberFormat="1" applyFont="1" applyAlignment="1">
      <alignment horizontal="center" vertical="center"/>
    </xf>
    <xf numFmtId="3" fontId="9" fillId="0" borderId="0" xfId="0" applyNumberFormat="1" applyFont="1" applyAlignment="1">
      <alignment horizontal="right"/>
    </xf>
    <xf numFmtId="172" fontId="9" fillId="0" borderId="0" xfId="12" applyNumberFormat="1" applyFont="1" applyAlignment="1">
      <alignment horizontal="center"/>
    </xf>
    <xf numFmtId="165" fontId="11" fillId="0" borderId="0" xfId="0" applyNumberFormat="1" applyFont="1"/>
    <xf numFmtId="0" fontId="40" fillId="0" borderId="0" xfId="0" applyFont="1"/>
    <xf numFmtId="0" fontId="10" fillId="17" borderId="0" xfId="0" applyFont="1" applyFill="1" applyAlignment="1">
      <alignment horizontal="center" vertical="center"/>
    </xf>
    <xf numFmtId="0" fontId="10" fillId="17" borderId="0" xfId="0" applyFont="1" applyFill="1" applyAlignment="1">
      <alignment horizontal="center" vertical="center" wrapText="1"/>
    </xf>
    <xf numFmtId="165" fontId="2" fillId="16" borderId="0" xfId="0" applyNumberFormat="1" applyFont="1" applyFill="1" applyAlignment="1">
      <alignment horizontal="center" vertical="center" wrapText="1"/>
    </xf>
    <xf numFmtId="0" fontId="12" fillId="0" borderId="0" xfId="0" applyFont="1" applyAlignment="1">
      <alignment vertical="center"/>
    </xf>
    <xf numFmtId="165" fontId="2" fillId="0" borderId="0" xfId="0" applyNumberFormat="1" applyFont="1" applyAlignment="1">
      <alignment horizontal="center" vertical="center"/>
    </xf>
    <xf numFmtId="165" fontId="3" fillId="16" borderId="0" xfId="0" applyNumberFormat="1" applyFont="1" applyFill="1" applyAlignment="1">
      <alignment horizontal="center" vertical="center" wrapText="1"/>
    </xf>
    <xf numFmtId="165" fontId="3" fillId="0" borderId="0" xfId="0" applyNumberFormat="1" applyFont="1" applyAlignment="1">
      <alignment horizontal="center" vertical="center"/>
    </xf>
    <xf numFmtId="165" fontId="2" fillId="0" borderId="0" xfId="0" applyNumberFormat="1" applyFont="1" applyAlignment="1">
      <alignment horizontal="center" vertical="center" wrapText="1"/>
    </xf>
    <xf numFmtId="165" fontId="2" fillId="16" borderId="2" xfId="0" applyNumberFormat="1" applyFont="1" applyFill="1" applyBorder="1" applyAlignment="1">
      <alignment horizontal="center" vertical="center" wrapText="1"/>
    </xf>
    <xf numFmtId="0" fontId="38" fillId="0" borderId="0" xfId="0" applyFont="1"/>
    <xf numFmtId="181" fontId="9" fillId="0" borderId="0" xfId="0" applyNumberFormat="1" applyFont="1" applyAlignment="1">
      <alignment horizontal="right" vertical="center"/>
    </xf>
    <xf numFmtId="181" fontId="12" fillId="0" borderId="0" xfId="0" applyNumberFormat="1" applyFont="1" applyAlignment="1">
      <alignment horizontal="right" vertical="center"/>
    </xf>
    <xf numFmtId="181" fontId="9" fillId="0" borderId="2" xfId="0" applyNumberFormat="1" applyFont="1" applyBorder="1" applyAlignment="1">
      <alignment horizontal="right" vertical="center"/>
    </xf>
    <xf numFmtId="181" fontId="11" fillId="0" borderId="0" xfId="0" applyNumberFormat="1" applyFont="1" applyAlignment="1">
      <alignment vertical="center"/>
    </xf>
    <xf numFmtId="0" fontId="26" fillId="5" borderId="0" xfId="0" applyFont="1" applyFill="1" applyAlignment="1">
      <alignment horizontal="center"/>
    </xf>
    <xf numFmtId="165" fontId="11" fillId="5" borderId="0" xfId="0" applyNumberFormat="1" applyFont="1" applyFill="1"/>
    <xf numFmtId="188" fontId="9" fillId="8" borderId="0" xfId="0" applyNumberFormat="1" applyFont="1" applyFill="1"/>
    <xf numFmtId="10" fontId="9" fillId="8" borderId="0" xfId="12" applyNumberFormat="1" applyFont="1" applyFill="1"/>
    <xf numFmtId="172" fontId="11" fillId="5" borderId="0" xfId="0" applyNumberFormat="1" applyFont="1" applyFill="1"/>
    <xf numFmtId="188" fontId="9" fillId="5" borderId="0" xfId="0" applyNumberFormat="1" applyFont="1" applyFill="1"/>
    <xf numFmtId="10" fontId="9" fillId="0" borderId="0" xfId="12" applyNumberFormat="1" applyFont="1"/>
    <xf numFmtId="0" fontId="41" fillId="5" borderId="0" xfId="0" applyFont="1" applyFill="1"/>
    <xf numFmtId="0" fontId="22" fillId="0" borderId="0" xfId="0" applyFont="1" applyAlignment="1">
      <alignment horizontal="center" vertical="center"/>
    </xf>
    <xf numFmtId="0" fontId="4" fillId="5" borderId="0" xfId="0" applyFont="1" applyFill="1" applyAlignment="1">
      <alignment vertical="top" wrapText="1"/>
    </xf>
    <xf numFmtId="0" fontId="4" fillId="5" borderId="0" xfId="0" applyFont="1" applyFill="1" applyAlignment="1">
      <alignment horizontal="left" vertical="top" wrapText="1"/>
    </xf>
    <xf numFmtId="14" fontId="9" fillId="5" borderId="0" xfId="0" applyNumberFormat="1" applyFont="1" applyFill="1"/>
    <xf numFmtId="14" fontId="9" fillId="8" borderId="0" xfId="0" applyNumberFormat="1" applyFont="1" applyFill="1"/>
    <xf numFmtId="0" fontId="41" fillId="5" borderId="0" xfId="0" applyFont="1" applyFill="1" applyAlignment="1">
      <alignment horizontal="center"/>
    </xf>
    <xf numFmtId="0" fontId="39" fillId="0" borderId="0" xfId="2" applyFont="1"/>
    <xf numFmtId="14" fontId="11" fillId="0" borderId="0" xfId="0" applyNumberFormat="1" applyFont="1"/>
    <xf numFmtId="14" fontId="2" fillId="6" borderId="0" xfId="0" applyNumberFormat="1" applyFont="1" applyFill="1" applyAlignment="1">
      <alignment horizontal="center" vertical="center" wrapText="1"/>
    </xf>
    <xf numFmtId="17" fontId="0" fillId="11" borderId="0" xfId="0" applyNumberFormat="1" applyFill="1"/>
    <xf numFmtId="4" fontId="38" fillId="11" borderId="0" xfId="13" applyNumberFormat="1" applyFont="1" applyFill="1" applyAlignment="1">
      <alignment horizontal="right" vertical="center" wrapText="1"/>
    </xf>
    <xf numFmtId="10" fontId="11" fillId="0" borderId="0" xfId="5" applyNumberFormat="1" applyFont="1"/>
    <xf numFmtId="17" fontId="0" fillId="0" borderId="0" xfId="0" applyNumberFormat="1"/>
    <xf numFmtId="4" fontId="38" fillId="18" borderId="0" xfId="13" applyNumberFormat="1" applyFont="1" applyFill="1" applyAlignment="1">
      <alignment horizontal="right" vertical="center" wrapText="1"/>
    </xf>
    <xf numFmtId="14" fontId="9" fillId="0" borderId="0" xfId="0" applyNumberFormat="1" applyFont="1" applyAlignment="1">
      <alignment horizontal="center"/>
    </xf>
    <xf numFmtId="10" fontId="9" fillId="0" borderId="0" xfId="12" applyNumberFormat="1" applyFont="1" applyAlignment="1">
      <alignment horizontal="center"/>
    </xf>
    <xf numFmtId="14" fontId="0" fillId="5" borderId="0" xfId="0" applyNumberFormat="1" applyFill="1"/>
    <xf numFmtId="0" fontId="0" fillId="5" borderId="0" xfId="0" applyFill="1"/>
    <xf numFmtId="14" fontId="0" fillId="11" borderId="0" xfId="0" applyNumberFormat="1" applyFill="1"/>
    <xf numFmtId="2" fontId="0" fillId="11" borderId="0" xfId="0" applyNumberFormat="1" applyFill="1"/>
    <xf numFmtId="14" fontId="0" fillId="0" borderId="0" xfId="0" applyNumberFormat="1"/>
    <xf numFmtId="2" fontId="0" fillId="0" borderId="0" xfId="0" applyNumberFormat="1"/>
    <xf numFmtId="172" fontId="9" fillId="0" borderId="0" xfId="5" applyNumberFormat="1" applyFont="1" applyFill="1" applyAlignment="1">
      <alignment horizontal="center"/>
    </xf>
    <xf numFmtId="0" fontId="9" fillId="8" borderId="0" xfId="0" applyFont="1" applyFill="1" applyAlignment="1">
      <alignment horizontal="center" vertical="center"/>
    </xf>
    <xf numFmtId="172" fontId="9" fillId="8" borderId="0" xfId="5" applyNumberFormat="1" applyFont="1" applyFill="1" applyAlignment="1">
      <alignment horizontal="center"/>
    </xf>
    <xf numFmtId="0" fontId="42" fillId="0" borderId="0" xfId="0" applyFont="1" applyAlignment="1">
      <alignment horizontal="left" vertical="center"/>
    </xf>
    <xf numFmtId="0" fontId="43" fillId="0" borderId="0" xfId="0" applyFont="1" applyAlignment="1">
      <alignment horizontal="left"/>
    </xf>
    <xf numFmtId="0" fontId="11" fillId="0" borderId="0" xfId="0" applyFont="1" applyAlignment="1">
      <alignment vertical="top"/>
    </xf>
    <xf numFmtId="0" fontId="3" fillId="0" borderId="0" xfId="0" applyFont="1" applyAlignment="1">
      <alignment vertical="center"/>
    </xf>
    <xf numFmtId="0" fontId="2" fillId="0" borderId="0" xfId="0" applyFont="1" applyAlignment="1">
      <alignment vertical="center"/>
    </xf>
    <xf numFmtId="0" fontId="3" fillId="0" borderId="2" xfId="0" applyFont="1" applyBorder="1" applyAlignment="1">
      <alignment vertical="center"/>
    </xf>
    <xf numFmtId="189" fontId="11" fillId="0" borderId="0" xfId="0" applyNumberFormat="1" applyFont="1"/>
    <xf numFmtId="181" fontId="9" fillId="0" borderId="0" xfId="0" applyNumberFormat="1" applyFont="1"/>
    <xf numFmtId="172" fontId="9" fillId="0" borderId="0" xfId="12" applyNumberFormat="1" applyFont="1"/>
    <xf numFmtId="181" fontId="9" fillId="8" borderId="0" xfId="0" applyNumberFormat="1" applyFont="1" applyFill="1"/>
    <xf numFmtId="172" fontId="9" fillId="8" borderId="0" xfId="12" applyNumberFormat="1" applyFont="1" applyFill="1"/>
    <xf numFmtId="0" fontId="11" fillId="0" borderId="0" xfId="0" applyFont="1" applyAlignment="1">
      <alignment wrapText="1"/>
    </xf>
    <xf numFmtId="0" fontId="9" fillId="8" borderId="0" xfId="1" applyNumberFormat="1" applyFont="1" applyFill="1"/>
    <xf numFmtId="179" fontId="9" fillId="8" borderId="0" xfId="1" applyNumberFormat="1" applyFont="1" applyFill="1"/>
    <xf numFmtId="179" fontId="9" fillId="0" borderId="0" xfId="1" applyNumberFormat="1" applyFont="1"/>
    <xf numFmtId="17" fontId="9" fillId="5" borderId="0" xfId="0" applyNumberFormat="1" applyFont="1" applyFill="1"/>
    <xf numFmtId="167" fontId="11" fillId="5" borderId="0" xfId="1" applyNumberFormat="1" applyFont="1" applyFill="1"/>
    <xf numFmtId="17" fontId="9" fillId="8" borderId="0" xfId="0" applyNumberFormat="1" applyFont="1" applyFill="1"/>
    <xf numFmtId="167" fontId="0" fillId="0" borderId="0" xfId="1" applyNumberFormat="1" applyFont="1"/>
    <xf numFmtId="0" fontId="26" fillId="0" borderId="0" xfId="0" applyFont="1"/>
    <xf numFmtId="181" fontId="9" fillId="0" borderId="0" xfId="0" applyNumberFormat="1" applyFont="1" applyAlignment="1">
      <alignment horizontal="center" vertical="center"/>
    </xf>
    <xf numFmtId="181" fontId="12" fillId="0" borderId="0" xfId="0" applyNumberFormat="1" applyFont="1" applyAlignment="1">
      <alignment horizontal="center" vertical="center"/>
    </xf>
    <xf numFmtId="0" fontId="7" fillId="0" borderId="2" xfId="0" applyFont="1" applyBorder="1" applyAlignment="1">
      <alignment horizontal="left" vertical="center"/>
    </xf>
    <xf numFmtId="181" fontId="9" fillId="0" borderId="2" xfId="0" applyNumberFormat="1" applyFont="1" applyBorder="1" applyAlignment="1">
      <alignment horizontal="center" vertical="center"/>
    </xf>
    <xf numFmtId="0" fontId="9" fillId="0" borderId="0" xfId="0" applyFont="1" applyAlignment="1">
      <alignment horizontal="right" vertical="center"/>
    </xf>
    <xf numFmtId="0" fontId="9" fillId="5" borderId="0" xfId="0" applyFont="1" applyFill="1"/>
    <xf numFmtId="165" fontId="9" fillId="5" borderId="0" xfId="0" applyNumberFormat="1" applyFont="1" applyFill="1"/>
    <xf numFmtId="43" fontId="11" fillId="5" borderId="0" xfId="1" applyFont="1" applyFill="1"/>
    <xf numFmtId="43" fontId="11" fillId="5" borderId="0" xfId="0" applyNumberFormat="1" applyFont="1" applyFill="1"/>
    <xf numFmtId="0" fontId="44" fillId="0" borderId="0" xfId="13" applyFont="1"/>
    <xf numFmtId="10" fontId="0" fillId="0" borderId="0" xfId="0" applyNumberFormat="1" applyAlignment="1">
      <alignment vertical="center" wrapText="1"/>
    </xf>
    <xf numFmtId="0" fontId="11" fillId="0" borderId="0" xfId="0" applyFont="1" applyAlignment="1">
      <alignment horizontal="center"/>
    </xf>
    <xf numFmtId="172" fontId="11" fillId="0" borderId="0" xfId="0" applyNumberFormat="1" applyFont="1"/>
    <xf numFmtId="43" fontId="9" fillId="5" borderId="0" xfId="1" applyFont="1" applyFill="1"/>
    <xf numFmtId="9" fontId="9" fillId="5" borderId="0" xfId="5" applyFont="1" applyFill="1" applyAlignment="1">
      <alignment horizontal="center"/>
    </xf>
    <xf numFmtId="43" fontId="9" fillId="8" borderId="0" xfId="1" applyFont="1" applyFill="1"/>
    <xf numFmtId="9" fontId="9" fillId="8" borderId="0" xfId="5" applyFont="1" applyFill="1" applyAlignment="1">
      <alignment horizontal="center"/>
    </xf>
    <xf numFmtId="0" fontId="4" fillId="0" borderId="0" xfId="0" applyFont="1" applyAlignment="1">
      <alignment horizontal="left" vertical="top"/>
    </xf>
    <xf numFmtId="10" fontId="3" fillId="16" borderId="0" xfId="0" applyNumberFormat="1" applyFont="1" applyFill="1" applyAlignment="1">
      <alignment horizontal="center"/>
    </xf>
    <xf numFmtId="10" fontId="3" fillId="0" borderId="0" xfId="0" applyNumberFormat="1" applyFont="1" applyAlignment="1">
      <alignment horizontal="center"/>
    </xf>
    <xf numFmtId="0" fontId="4" fillId="0" borderId="0" xfId="0" applyFont="1" applyAlignment="1">
      <alignment horizontal="left" vertical="top" wrapText="1"/>
    </xf>
    <xf numFmtId="0" fontId="26" fillId="5" borderId="0" xfId="0" applyFont="1" applyFill="1" applyAlignment="1">
      <alignment horizontal="center" vertical="center" wrapText="1"/>
    </xf>
    <xf numFmtId="17" fontId="11" fillId="5" borderId="0" xfId="0" applyNumberFormat="1" applyFont="1" applyFill="1"/>
    <xf numFmtId="3" fontId="3" fillId="16" borderId="0" xfId="1" applyNumberFormat="1" applyFont="1" applyFill="1" applyAlignment="1">
      <alignment horizontal="center"/>
    </xf>
    <xf numFmtId="3" fontId="3" fillId="0" borderId="0" xfId="1" applyNumberFormat="1" applyFont="1" applyAlignment="1">
      <alignment horizontal="center"/>
    </xf>
    <xf numFmtId="9" fontId="11" fillId="5" borderId="0" xfId="5" applyFont="1" applyFill="1"/>
    <xf numFmtId="17" fontId="9" fillId="0" borderId="0" xfId="0" applyNumberFormat="1" applyFont="1"/>
    <xf numFmtId="172" fontId="2" fillId="6" borderId="0" xfId="5" applyNumberFormat="1" applyFont="1" applyFill="1" applyAlignment="1">
      <alignment horizontal="center" vertical="center" wrapText="1"/>
    </xf>
    <xf numFmtId="172" fontId="3" fillId="16" borderId="0" xfId="5" applyNumberFormat="1" applyFont="1" applyFill="1" applyAlignment="1">
      <alignment horizontal="center"/>
    </xf>
    <xf numFmtId="172" fontId="3" fillId="0" borderId="0" xfId="5" applyNumberFormat="1" applyFont="1" applyAlignment="1">
      <alignment horizontal="center"/>
    </xf>
    <xf numFmtId="17" fontId="9" fillId="8" borderId="0" xfId="0" applyNumberFormat="1" applyFont="1" applyFill="1" applyAlignment="1">
      <alignment horizontal="center"/>
    </xf>
    <xf numFmtId="172" fontId="3" fillId="16" borderId="0" xfId="0" applyNumberFormat="1" applyFont="1" applyFill="1" applyAlignment="1">
      <alignment horizontal="center"/>
    </xf>
    <xf numFmtId="17" fontId="9" fillId="0" borderId="0" xfId="0" applyNumberFormat="1" applyFont="1" applyAlignment="1">
      <alignment horizontal="center"/>
    </xf>
    <xf numFmtId="172" fontId="3" fillId="0" borderId="0" xfId="0" applyNumberFormat="1" applyFont="1" applyAlignment="1">
      <alignment horizontal="center"/>
    </xf>
    <xf numFmtId="165" fontId="0" fillId="0" borderId="0" xfId="0" applyNumberFormat="1" applyAlignment="1">
      <alignment horizontal="center"/>
    </xf>
    <xf numFmtId="0" fontId="11" fillId="0" borderId="0" xfId="14" applyFont="1"/>
    <xf numFmtId="0" fontId="2" fillId="6" borderId="0" xfId="14" applyFont="1" applyFill="1" applyAlignment="1">
      <alignment horizontal="center" vertical="center" wrapText="1"/>
    </xf>
    <xf numFmtId="0" fontId="9" fillId="0" borderId="0" xfId="14" applyFont="1" applyAlignment="1">
      <alignment horizontal="center" vertical="center"/>
    </xf>
    <xf numFmtId="0" fontId="9" fillId="8" borderId="0" xfId="14" applyFont="1" applyFill="1" applyAlignment="1">
      <alignment horizontal="center" vertical="center"/>
    </xf>
    <xf numFmtId="172" fontId="9" fillId="8" borderId="0" xfId="12" applyNumberFormat="1" applyFont="1" applyFill="1" applyAlignment="1">
      <alignment horizontal="center"/>
    </xf>
    <xf numFmtId="0" fontId="4" fillId="0" borderId="0" xfId="14" applyFont="1"/>
    <xf numFmtId="0" fontId="22" fillId="0" borderId="0" xfId="14" applyFont="1"/>
    <xf numFmtId="0" fontId="39" fillId="5" borderId="0" xfId="2" applyFont="1" applyFill="1"/>
    <xf numFmtId="0" fontId="11" fillId="5" borderId="0" xfId="0" applyFont="1" applyFill="1" applyAlignment="1">
      <alignment horizontal="center"/>
    </xf>
    <xf numFmtId="17" fontId="10" fillId="4" borderId="0" xfId="0" applyNumberFormat="1" applyFont="1" applyFill="1" applyAlignment="1">
      <alignment horizontal="center" wrapText="1"/>
    </xf>
    <xf numFmtId="0" fontId="10" fillId="5" borderId="3" xfId="0" applyFont="1" applyFill="1" applyBorder="1" applyAlignment="1">
      <alignment horizontal="left" vertical="center" wrapText="1"/>
    </xf>
    <xf numFmtId="165" fontId="9" fillId="5" borderId="3" xfId="4" applyNumberFormat="1" applyFont="1" applyFill="1" applyBorder="1" applyAlignment="1">
      <alignment horizontal="right" vertical="center"/>
    </xf>
    <xf numFmtId="165" fontId="12" fillId="5" borderId="3" xfId="4" applyNumberFormat="1" applyFont="1" applyFill="1" applyBorder="1" applyAlignment="1">
      <alignment horizontal="right" vertical="center"/>
    </xf>
    <xf numFmtId="165" fontId="9" fillId="5" borderId="0" xfId="4" applyNumberFormat="1" applyFont="1" applyFill="1" applyBorder="1" applyAlignment="1">
      <alignment horizontal="right" vertical="center"/>
    </xf>
    <xf numFmtId="165" fontId="12" fillId="5" borderId="0" xfId="4" applyNumberFormat="1" applyFont="1" applyFill="1" applyBorder="1" applyAlignment="1">
      <alignment horizontal="right" vertical="center"/>
    </xf>
    <xf numFmtId="180" fontId="11" fillId="5" borderId="0" xfId="0" applyNumberFormat="1" applyFont="1" applyFill="1"/>
    <xf numFmtId="165" fontId="9" fillId="5" borderId="2" xfId="4" applyNumberFormat="1" applyFont="1" applyFill="1" applyBorder="1" applyAlignment="1">
      <alignment horizontal="right" vertical="center"/>
    </xf>
    <xf numFmtId="165" fontId="12" fillId="5" borderId="2" xfId="4" applyNumberFormat="1" applyFont="1" applyFill="1" applyBorder="1" applyAlignment="1">
      <alignment horizontal="right" vertical="center"/>
    </xf>
    <xf numFmtId="179" fontId="9" fillId="5" borderId="3" xfId="1" applyNumberFormat="1" applyFont="1" applyFill="1" applyBorder="1" applyAlignment="1">
      <alignment horizontal="center" vertical="center"/>
    </xf>
    <xf numFmtId="179" fontId="12" fillId="5" borderId="3" xfId="1" applyNumberFormat="1" applyFont="1" applyFill="1" applyBorder="1" applyAlignment="1">
      <alignment horizontal="center" vertical="center"/>
    </xf>
    <xf numFmtId="0" fontId="45" fillId="5" borderId="0" xfId="0" applyFont="1" applyFill="1" applyAlignment="1">
      <alignment horizontal="left" vertical="center" wrapText="1"/>
    </xf>
    <xf numFmtId="179" fontId="25" fillId="5" borderId="0" xfId="1" applyNumberFormat="1" applyFont="1" applyFill="1" applyBorder="1" applyAlignment="1">
      <alignment horizontal="center" vertical="center"/>
    </xf>
    <xf numFmtId="179" fontId="24" fillId="5" borderId="0" xfId="1" applyNumberFormat="1" applyFont="1" applyFill="1" applyBorder="1" applyAlignment="1">
      <alignment horizontal="center" vertical="center"/>
    </xf>
    <xf numFmtId="179" fontId="9" fillId="5" borderId="2" xfId="1" applyNumberFormat="1" applyFont="1" applyFill="1" applyBorder="1" applyAlignment="1">
      <alignment horizontal="center" vertical="center"/>
    </xf>
    <xf numFmtId="179" fontId="12" fillId="5" borderId="2" xfId="1" applyNumberFormat="1" applyFont="1" applyFill="1" applyBorder="1" applyAlignment="1">
      <alignment horizontal="center" vertical="center"/>
    </xf>
    <xf numFmtId="0" fontId="46" fillId="5" borderId="0" xfId="0" applyFont="1" applyFill="1" applyAlignment="1">
      <alignment horizontal="center" vertical="center" wrapText="1"/>
    </xf>
    <xf numFmtId="41" fontId="11" fillId="5" borderId="0" xfId="4" applyFont="1" applyFill="1" applyBorder="1" applyAlignment="1">
      <alignment horizontal="center" vertical="center"/>
    </xf>
    <xf numFmtId="190" fontId="11" fillId="5" borderId="0" xfId="4" applyNumberFormat="1" applyFont="1" applyFill="1" applyBorder="1" applyAlignment="1">
      <alignment horizontal="center" vertical="center"/>
    </xf>
    <xf numFmtId="172" fontId="11" fillId="5" borderId="0" xfId="5" applyNumberFormat="1" applyFont="1" applyFill="1"/>
    <xf numFmtId="170" fontId="11" fillId="5" borderId="0" xfId="0" applyNumberFormat="1" applyFont="1" applyFill="1"/>
    <xf numFmtId="165" fontId="8" fillId="5" borderId="0" xfId="0" applyNumberFormat="1" applyFont="1" applyFill="1"/>
    <xf numFmtId="41" fontId="11" fillId="5" borderId="0" xfId="0" applyNumberFormat="1" applyFont="1" applyFill="1"/>
    <xf numFmtId="1" fontId="11" fillId="5" borderId="0" xfId="0" applyNumberFormat="1" applyFont="1" applyFill="1"/>
    <xf numFmtId="0" fontId="46" fillId="5" borderId="0" xfId="0" applyFont="1" applyFill="1" applyAlignment="1">
      <alignment horizontal="center"/>
    </xf>
    <xf numFmtId="190" fontId="11" fillId="5" borderId="0" xfId="0" applyNumberFormat="1" applyFont="1" applyFill="1"/>
    <xf numFmtId="3" fontId="8" fillId="5" borderId="0" xfId="0" applyNumberFormat="1" applyFont="1" applyFill="1"/>
    <xf numFmtId="0" fontId="2" fillId="19" borderId="0" xfId="14" applyFont="1" applyFill="1" applyAlignment="1">
      <alignment horizontal="center" vertical="center" wrapText="1"/>
    </xf>
    <xf numFmtId="0" fontId="9" fillId="0" borderId="0" xfId="14" applyFont="1" applyAlignment="1">
      <alignment horizontal="center" vertical="center" wrapText="1"/>
    </xf>
    <xf numFmtId="0" fontId="3" fillId="20" borderId="0" xfId="0" applyFont="1" applyFill="1" applyAlignment="1">
      <alignment vertical="center"/>
    </xf>
    <xf numFmtId="41" fontId="7" fillId="20" borderId="0" xfId="15" applyNumberFormat="1" applyFont="1" applyFill="1" applyAlignment="1">
      <alignment vertical="center"/>
    </xf>
    <xf numFmtId="179" fontId="3" fillId="20" borderId="0" xfId="0" applyNumberFormat="1" applyFont="1" applyFill="1" applyAlignment="1">
      <alignment vertical="center"/>
    </xf>
    <xf numFmtId="165" fontId="3" fillId="20" borderId="0" xfId="0" applyNumberFormat="1" applyFont="1" applyFill="1" applyAlignment="1">
      <alignment horizontal="center" vertical="center"/>
    </xf>
    <xf numFmtId="3" fontId="7" fillId="21" borderId="0" xfId="0" applyNumberFormat="1" applyFont="1" applyFill="1" applyAlignment="1">
      <alignment horizontal="left" vertical="center"/>
    </xf>
    <xf numFmtId="179" fontId="3" fillId="21" borderId="0" xfId="1" applyNumberFormat="1" applyFont="1" applyFill="1" applyBorder="1" applyAlignment="1">
      <alignment vertical="center"/>
    </xf>
    <xf numFmtId="179" fontId="3" fillId="21" borderId="0" xfId="0" applyNumberFormat="1" applyFont="1" applyFill="1" applyAlignment="1">
      <alignment vertical="center"/>
    </xf>
    <xf numFmtId="165" fontId="3" fillId="21" borderId="0" xfId="0" applyNumberFormat="1" applyFont="1" applyFill="1" applyAlignment="1">
      <alignment horizontal="center" vertical="center"/>
    </xf>
    <xf numFmtId="0" fontId="9" fillId="0" borderId="0" xfId="14" applyFont="1"/>
    <xf numFmtId="17" fontId="9" fillId="22" borderId="0" xfId="0" applyNumberFormat="1" applyFont="1" applyFill="1" applyAlignment="1">
      <alignment horizontal="center"/>
    </xf>
    <xf numFmtId="172" fontId="9" fillId="22" borderId="0" xfId="0" applyNumberFormat="1" applyFont="1" applyFill="1" applyAlignment="1">
      <alignment horizontal="center"/>
    </xf>
    <xf numFmtId="17" fontId="9" fillId="5" borderId="0" xfId="0" applyNumberFormat="1" applyFont="1" applyFill="1" applyAlignment="1">
      <alignment horizontal="center"/>
    </xf>
    <xf numFmtId="172" fontId="9" fillId="5" borderId="0" xfId="0" applyNumberFormat="1" applyFont="1" applyFill="1" applyAlignment="1">
      <alignment horizontal="center"/>
    </xf>
    <xf numFmtId="17" fontId="10" fillId="15" borderId="0" xfId="0" applyNumberFormat="1" applyFont="1" applyFill="1" applyAlignment="1">
      <alignment horizontal="center" vertical="center" wrapText="1"/>
    </xf>
    <xf numFmtId="165" fontId="8" fillId="5" borderId="0" xfId="4" applyNumberFormat="1" applyFont="1" applyFill="1" applyAlignment="1">
      <alignment horizontal="center" vertical="center" wrapText="1"/>
    </xf>
    <xf numFmtId="190" fontId="8" fillId="5" borderId="0" xfId="4" applyNumberFormat="1" applyFont="1" applyFill="1" applyAlignment="1">
      <alignment horizontal="center" vertical="center" wrapText="1"/>
    </xf>
    <xf numFmtId="165" fontId="9" fillId="5" borderId="0" xfId="4" applyNumberFormat="1" applyFont="1" applyFill="1" applyAlignment="1">
      <alignment horizontal="right" vertical="center"/>
    </xf>
    <xf numFmtId="165" fontId="12" fillId="5" borderId="0" xfId="4" applyNumberFormat="1" applyFont="1" applyFill="1" applyAlignment="1">
      <alignment horizontal="right" vertical="center"/>
    </xf>
    <xf numFmtId="168" fontId="11" fillId="5" borderId="0" xfId="0" applyNumberFormat="1" applyFont="1" applyFill="1" applyAlignment="1">
      <alignment horizontal="center" vertical="center"/>
    </xf>
    <xf numFmtId="179" fontId="9" fillId="5" borderId="3" xfId="1" applyNumberFormat="1" applyFont="1" applyFill="1" applyBorder="1" applyAlignment="1">
      <alignment vertical="center"/>
    </xf>
    <xf numFmtId="179" fontId="12" fillId="5" borderId="3" xfId="1" applyNumberFormat="1" applyFont="1" applyFill="1" applyBorder="1" applyAlignment="1">
      <alignment vertical="center"/>
    </xf>
    <xf numFmtId="1" fontId="9" fillId="5" borderId="3" xfId="1" applyNumberFormat="1" applyFont="1" applyFill="1" applyBorder="1" applyAlignment="1">
      <alignment vertical="center"/>
    </xf>
    <xf numFmtId="1" fontId="12" fillId="5" borderId="3" xfId="1" applyNumberFormat="1" applyFont="1" applyFill="1" applyBorder="1" applyAlignment="1">
      <alignment vertical="center"/>
    </xf>
    <xf numFmtId="1" fontId="8" fillId="5" borderId="0" xfId="4" applyNumberFormat="1" applyFont="1" applyFill="1" applyAlignment="1">
      <alignment horizontal="center" vertical="center" wrapText="1"/>
    </xf>
    <xf numFmtId="179" fontId="9" fillId="5" borderId="0" xfId="1" applyNumberFormat="1" applyFont="1" applyFill="1" applyAlignment="1">
      <alignment vertical="center"/>
    </xf>
    <xf numFmtId="179" fontId="12" fillId="5" borderId="0" xfId="1" applyNumberFormat="1" applyFont="1" applyFill="1" applyAlignment="1">
      <alignment vertical="center"/>
    </xf>
    <xf numFmtId="1" fontId="9" fillId="5" borderId="0" xfId="4" applyNumberFormat="1" applyFont="1" applyFill="1" applyBorder="1" applyAlignment="1">
      <alignment horizontal="right" vertical="center"/>
    </xf>
    <xf numFmtId="1" fontId="12" fillId="5" borderId="0" xfId="4" applyNumberFormat="1" applyFont="1" applyFill="1" applyBorder="1" applyAlignment="1">
      <alignment horizontal="right" vertical="center"/>
    </xf>
    <xf numFmtId="179" fontId="9" fillId="5" borderId="2" xfId="1" applyNumberFormat="1" applyFont="1" applyFill="1" applyBorder="1" applyAlignment="1">
      <alignment vertical="center"/>
    </xf>
    <xf numFmtId="179" fontId="12" fillId="5" borderId="2" xfId="1" applyNumberFormat="1" applyFont="1" applyFill="1" applyBorder="1" applyAlignment="1">
      <alignment vertical="center"/>
    </xf>
    <xf numFmtId="1" fontId="9" fillId="5" borderId="2" xfId="4" applyNumberFormat="1" applyFont="1" applyFill="1" applyBorder="1" applyAlignment="1">
      <alignment horizontal="right" vertical="center"/>
    </xf>
    <xf numFmtId="1" fontId="12" fillId="5" borderId="2" xfId="4" applyNumberFormat="1" applyFont="1" applyFill="1" applyBorder="1" applyAlignment="1">
      <alignment horizontal="right" vertical="center"/>
    </xf>
    <xf numFmtId="41" fontId="11" fillId="5" borderId="0" xfId="4" applyFont="1" applyFill="1" applyAlignment="1">
      <alignment horizontal="center" vertical="center"/>
    </xf>
    <xf numFmtId="190" fontId="11" fillId="5" borderId="0" xfId="4" applyNumberFormat="1" applyFont="1" applyFill="1" applyAlignment="1">
      <alignment horizontal="center" vertical="center"/>
    </xf>
    <xf numFmtId="2" fontId="11" fillId="5" borderId="0" xfId="0" applyNumberFormat="1" applyFont="1" applyFill="1"/>
    <xf numFmtId="17" fontId="7" fillId="5" borderId="0" xfId="0" applyNumberFormat="1" applyFont="1" applyFill="1"/>
    <xf numFmtId="172" fontId="7" fillId="5" borderId="0" xfId="12" applyNumberFormat="1" applyFont="1" applyFill="1"/>
    <xf numFmtId="17" fontId="7" fillId="8" borderId="0" xfId="0" applyNumberFormat="1" applyFont="1" applyFill="1"/>
    <xf numFmtId="172" fontId="7" fillId="8" borderId="0" xfId="12" applyNumberFormat="1" applyFont="1" applyFill="1"/>
    <xf numFmtId="10" fontId="7" fillId="5" borderId="0" xfId="12" applyNumberFormat="1" applyFont="1" applyFill="1"/>
    <xf numFmtId="2" fontId="9" fillId="0" borderId="0" xfId="0" applyNumberFormat="1" applyFont="1" applyAlignment="1">
      <alignment horizontal="center" wrapText="1"/>
    </xf>
    <xf numFmtId="2" fontId="11" fillId="0" borderId="0" xfId="0" applyNumberFormat="1" applyFont="1"/>
    <xf numFmtId="0" fontId="12" fillId="0" borderId="0" xfId="0" applyFont="1"/>
    <xf numFmtId="2" fontId="12" fillId="0" borderId="0" xfId="0" applyNumberFormat="1" applyFont="1" applyAlignment="1">
      <alignment horizontal="center" wrapText="1"/>
    </xf>
    <xf numFmtId="2" fontId="9" fillId="0" borderId="2" xfId="0" applyNumberFormat="1" applyFont="1" applyBorder="1" applyAlignment="1">
      <alignment horizontal="center" wrapText="1"/>
    </xf>
    <xf numFmtId="0" fontId="17" fillId="0" borderId="0" xfId="0" applyFont="1"/>
    <xf numFmtId="0" fontId="4" fillId="0" borderId="0" xfId="0" applyFont="1" applyAlignment="1">
      <alignment wrapText="1"/>
    </xf>
    <xf numFmtId="2" fontId="4" fillId="0" borderId="0" xfId="0" applyNumberFormat="1" applyFont="1" applyAlignment="1">
      <alignment wrapText="1"/>
    </xf>
    <xf numFmtId="0" fontId="47" fillId="0" borderId="0" xfId="0" applyFont="1"/>
    <xf numFmtId="0" fontId="42" fillId="5" borderId="0" xfId="0" applyFont="1" applyFill="1" applyAlignment="1">
      <alignment horizontal="left" vertical="center"/>
    </xf>
    <xf numFmtId="10" fontId="7" fillId="8" borderId="0" xfId="12" applyNumberFormat="1" applyFont="1" applyFill="1"/>
    <xf numFmtId="10" fontId="11" fillId="5" borderId="0" xfId="0" applyNumberFormat="1" applyFont="1" applyFill="1"/>
    <xf numFmtId="171" fontId="11" fillId="5" borderId="0" xfId="0" applyNumberFormat="1" applyFont="1" applyFill="1"/>
    <xf numFmtId="0" fontId="26" fillId="0" borderId="0" xfId="0" applyFont="1" applyAlignment="1">
      <alignment horizontal="center"/>
    </xf>
    <xf numFmtId="0" fontId="9" fillId="11" borderId="0" xfId="0" applyFont="1" applyFill="1" applyAlignment="1">
      <alignment horizontal="center" vertical="center"/>
    </xf>
    <xf numFmtId="17" fontId="2" fillId="6" borderId="0" xfId="0" applyNumberFormat="1" applyFont="1" applyFill="1" applyAlignment="1">
      <alignment horizontal="center" vertical="center" wrapText="1"/>
    </xf>
    <xf numFmtId="0" fontId="9" fillId="11" borderId="0" xfId="0" applyFont="1" applyFill="1" applyAlignment="1">
      <alignment vertical="center"/>
    </xf>
    <xf numFmtId="167" fontId="9" fillId="8" borderId="0" xfId="1" applyNumberFormat="1" applyFont="1" applyFill="1" applyAlignment="1">
      <alignment vertical="center"/>
    </xf>
    <xf numFmtId="0" fontId="9" fillId="8" borderId="0" xfId="0" applyFont="1" applyFill="1" applyAlignment="1">
      <alignment vertical="center"/>
    </xf>
    <xf numFmtId="0" fontId="9" fillId="8" borderId="0" xfId="1" applyNumberFormat="1" applyFont="1" applyFill="1" applyAlignment="1">
      <alignment vertical="center"/>
    </xf>
    <xf numFmtId="2" fontId="9" fillId="0" borderId="0" xfId="0" applyNumberFormat="1" applyFont="1" applyAlignment="1">
      <alignment vertical="center"/>
    </xf>
    <xf numFmtId="2" fontId="9" fillId="8" borderId="0" xfId="0" applyNumberFormat="1" applyFont="1" applyFill="1" applyAlignment="1">
      <alignment vertical="center"/>
    </xf>
    <xf numFmtId="2" fontId="11" fillId="0" borderId="0" xfId="0" applyNumberFormat="1" applyFont="1" applyAlignment="1">
      <alignment vertical="center"/>
    </xf>
    <xf numFmtId="0" fontId="48" fillId="23" borderId="1" xfId="0" applyFont="1" applyFill="1" applyBorder="1" applyAlignment="1">
      <alignment horizontal="center" vertical="center" wrapText="1"/>
    </xf>
    <xf numFmtId="0" fontId="49" fillId="23" borderId="1" xfId="0" applyFont="1" applyFill="1" applyBorder="1" applyAlignment="1">
      <alignment horizontal="center" vertical="center" wrapText="1"/>
    </xf>
    <xf numFmtId="0" fontId="50" fillId="23" borderId="1" xfId="0" applyFont="1" applyFill="1" applyBorder="1" applyAlignment="1">
      <alignment horizontal="center" vertical="center"/>
    </xf>
    <xf numFmtId="0" fontId="48" fillId="23" borderId="1" xfId="0" applyFont="1" applyFill="1" applyBorder="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3" fontId="48" fillId="23" borderId="1" xfId="0" applyNumberFormat="1" applyFont="1" applyFill="1" applyBorder="1" applyAlignment="1">
      <alignment horizontal="center" vertical="center"/>
    </xf>
    <xf numFmtId="0" fontId="51" fillId="23" borderId="0" xfId="0" applyFont="1" applyFill="1" applyAlignment="1">
      <alignment horizontal="justify" vertical="center"/>
    </xf>
    <xf numFmtId="0" fontId="51" fillId="23" borderId="0" xfId="0" applyFont="1" applyFill="1" applyAlignment="1">
      <alignment horizontal="center" vertical="center"/>
    </xf>
    <xf numFmtId="0" fontId="52" fillId="0" borderId="0" xfId="0" applyFont="1" applyAlignment="1">
      <alignment horizontal="justify" vertical="center"/>
    </xf>
    <xf numFmtId="0" fontId="52" fillId="10" borderId="0" xfId="0" applyFont="1" applyFill="1" applyAlignment="1">
      <alignment horizontal="justify" vertical="center"/>
    </xf>
    <xf numFmtId="0" fontId="3" fillId="10" borderId="0" xfId="0" applyFont="1" applyFill="1" applyAlignment="1">
      <alignment horizontal="center" vertical="center"/>
    </xf>
    <xf numFmtId="0" fontId="2" fillId="10" borderId="0" xfId="0" applyFont="1" applyFill="1" applyAlignment="1">
      <alignment horizontal="center" vertical="center"/>
    </xf>
    <xf numFmtId="0" fontId="52" fillId="0" borderId="9" xfId="0" applyFont="1" applyBorder="1" applyAlignment="1">
      <alignment horizontal="justify" vertical="center"/>
    </xf>
    <xf numFmtId="0" fontId="3" fillId="0" borderId="9" xfId="0" applyFont="1" applyBorder="1" applyAlignment="1">
      <alignment horizontal="center" vertical="center"/>
    </xf>
    <xf numFmtId="0" fontId="52" fillId="10" borderId="10" xfId="0" applyFont="1" applyFill="1" applyBorder="1" applyAlignment="1">
      <alignment horizontal="justify" vertical="center"/>
    </xf>
    <xf numFmtId="0" fontId="3" fillId="10" borderId="10" xfId="0" applyFont="1" applyFill="1" applyBorder="1" applyAlignment="1">
      <alignment horizontal="center" vertical="center"/>
    </xf>
    <xf numFmtId="0" fontId="53" fillId="0" borderId="0" xfId="0" applyFont="1" applyAlignment="1">
      <alignment vertical="center"/>
    </xf>
    <xf numFmtId="0" fontId="3" fillId="23" borderId="1" xfId="0" applyFont="1" applyFill="1" applyBorder="1" applyAlignment="1">
      <alignment horizontal="left" vertical="center"/>
    </xf>
    <xf numFmtId="0" fontId="3" fillId="0" borderId="1" xfId="0" applyFont="1" applyBorder="1" applyAlignment="1">
      <alignment horizontal="left" vertical="center"/>
    </xf>
    <xf numFmtId="9" fontId="3" fillId="0" borderId="1" xfId="0" applyNumberFormat="1" applyFont="1" applyBorder="1" applyAlignment="1">
      <alignment horizontal="center" vertical="center"/>
    </xf>
    <xf numFmtId="0" fontId="22" fillId="0" borderId="1" xfId="0" applyFont="1" applyBorder="1" applyAlignment="1">
      <alignment vertical="center"/>
    </xf>
    <xf numFmtId="0" fontId="22" fillId="0" borderId="1" xfId="0" applyFont="1" applyBorder="1" applyAlignment="1">
      <alignment vertical="center" wrapText="1"/>
    </xf>
    <xf numFmtId="0" fontId="22" fillId="0" borderId="1" xfId="2" applyFont="1" applyFill="1" applyBorder="1" applyAlignment="1">
      <alignment horizontal="center" vertical="center"/>
    </xf>
    <xf numFmtId="0" fontId="22" fillId="0" borderId="1" xfId="2" applyFont="1" applyFill="1" applyBorder="1" applyAlignment="1">
      <alignment horizontal="center" vertical="center" wrapText="1"/>
    </xf>
    <xf numFmtId="0" fontId="6" fillId="0" borderId="1" xfId="0" applyFont="1" applyBorder="1" applyAlignment="1">
      <alignment horizontal="center" vertical="center"/>
    </xf>
    <xf numFmtId="0" fontId="11" fillId="5" borderId="0" xfId="0" applyFont="1" applyFill="1" applyAlignment="1">
      <alignment horizontal="center" vertical="center" wrapText="1"/>
    </xf>
    <xf numFmtId="0" fontId="11" fillId="0" borderId="0" xfId="0" applyFont="1" applyAlignment="1">
      <alignment horizontal="center" vertical="center" wrapText="1"/>
    </xf>
    <xf numFmtId="0" fontId="2" fillId="4" borderId="0" xfId="0" applyFont="1" applyFill="1" applyAlignment="1">
      <alignment horizontal="center" vertical="center" wrapText="1"/>
    </xf>
    <xf numFmtId="0" fontId="9" fillId="4" borderId="0" xfId="0" applyFont="1" applyFill="1" applyAlignment="1">
      <alignment horizontal="center" vertical="center" wrapText="1"/>
    </xf>
    <xf numFmtId="0" fontId="10" fillId="4" borderId="0" xfId="0" applyFont="1" applyFill="1" applyAlignment="1">
      <alignment horizontal="center" vertical="center"/>
    </xf>
    <xf numFmtId="0" fontId="0" fillId="0" borderId="0" xfId="0" applyAlignment="1">
      <alignment horizontal="center" vertical="center" wrapText="1"/>
    </xf>
    <xf numFmtId="0" fontId="35" fillId="5" borderId="0" xfId="0" applyFont="1" applyFill="1" applyAlignment="1">
      <alignment horizontal="center" vertical="center" wrapText="1"/>
    </xf>
    <xf numFmtId="0" fontId="11" fillId="5" borderId="0" xfId="0" applyFont="1" applyFill="1" applyAlignment="1">
      <alignment horizontal="center" wrapText="1"/>
    </xf>
    <xf numFmtId="0" fontId="10" fillId="4" borderId="0" xfId="0" applyFont="1" applyFill="1" applyAlignment="1">
      <alignment horizontal="center" vertical="center" wrapText="1"/>
    </xf>
    <xf numFmtId="0" fontId="35" fillId="5" borderId="8" xfId="0" applyFont="1" applyFill="1" applyBorder="1" applyAlignment="1">
      <alignment horizontal="center" vertical="center" wrapText="1"/>
    </xf>
    <xf numFmtId="0" fontId="10" fillId="15" borderId="0" xfId="0" applyFont="1" applyFill="1" applyAlignment="1">
      <alignment horizontal="center" vertical="center"/>
    </xf>
    <xf numFmtId="0" fontId="10" fillId="15" borderId="0" xfId="0" applyFont="1" applyFill="1" applyAlignment="1">
      <alignment horizontal="center" vertical="center" wrapText="1"/>
    </xf>
    <xf numFmtId="0" fontId="10" fillId="12" borderId="0" xfId="0" applyFont="1" applyFill="1" applyAlignment="1">
      <alignment horizontal="center" vertical="center"/>
    </xf>
    <xf numFmtId="0" fontId="10" fillId="12" borderId="0" xfId="0" applyFont="1" applyFill="1" applyAlignment="1">
      <alignment horizontal="center" vertical="center" wrapText="1"/>
    </xf>
    <xf numFmtId="0" fontId="11" fillId="0" borderId="0" xfId="0" applyFont="1" applyAlignment="1">
      <alignment horizontal="center" wrapText="1"/>
    </xf>
    <xf numFmtId="0" fontId="8" fillId="0" borderId="0" xfId="0" applyFont="1" applyAlignment="1">
      <alignment horizontal="center" wrapText="1"/>
    </xf>
    <xf numFmtId="0" fontId="26" fillId="5" borderId="0" xfId="0" applyFont="1" applyFill="1" applyAlignment="1">
      <alignment horizontal="center"/>
    </xf>
    <xf numFmtId="0" fontId="4" fillId="5" borderId="0" xfId="0" applyFont="1" applyFill="1" applyAlignment="1">
      <alignment horizontal="left" vertical="top" wrapText="1"/>
    </xf>
    <xf numFmtId="0" fontId="9" fillId="0" borderId="0" xfId="0" applyFont="1" applyAlignment="1">
      <alignment horizontal="center" vertical="center"/>
    </xf>
    <xf numFmtId="0" fontId="9" fillId="8" borderId="0" xfId="0" applyFont="1" applyFill="1" applyAlignment="1">
      <alignment horizontal="center" vertical="center"/>
    </xf>
    <xf numFmtId="0" fontId="11" fillId="0" borderId="0" xfId="0" applyFont="1" applyAlignment="1">
      <alignment horizontal="center" vertical="center"/>
    </xf>
    <xf numFmtId="0" fontId="4" fillId="0" borderId="0" xfId="0" applyFont="1" applyAlignment="1">
      <alignment horizontal="left" vertical="top" wrapText="1"/>
    </xf>
    <xf numFmtId="0" fontId="11" fillId="0" borderId="0" xfId="14" applyFont="1" applyAlignment="1">
      <alignment horizontal="center" wrapText="1"/>
    </xf>
    <xf numFmtId="0" fontId="11" fillId="0" borderId="0" xfId="14" applyFont="1" applyAlignment="1">
      <alignment horizontal="center"/>
    </xf>
    <xf numFmtId="0" fontId="2" fillId="19" borderId="0" xfId="14" applyFont="1" applyFill="1" applyAlignment="1">
      <alignment horizontal="center" vertical="center" wrapText="1"/>
    </xf>
    <xf numFmtId="0" fontId="9" fillId="0" borderId="0" xfId="14" applyFont="1" applyAlignment="1">
      <alignment horizontal="center" vertical="center" wrapText="1"/>
    </xf>
    <xf numFmtId="0" fontId="9" fillId="0" borderId="0" xfId="14" applyFont="1" applyAlignment="1">
      <alignment horizontal="center" wrapText="1"/>
    </xf>
    <xf numFmtId="0" fontId="41" fillId="5" borderId="0" xfId="0" applyFont="1" applyFill="1" applyAlignment="1">
      <alignment horizontal="center"/>
    </xf>
    <xf numFmtId="0" fontId="8" fillId="5" borderId="0" xfId="0" applyFont="1" applyFill="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center" vertical="center" wrapText="1"/>
    </xf>
    <xf numFmtId="0" fontId="16" fillId="0" borderId="0" xfId="0" applyFont="1" applyAlignment="1">
      <alignment horizontal="left" vertical="center" wrapText="1"/>
    </xf>
    <xf numFmtId="0" fontId="4" fillId="5" borderId="0" xfId="0" applyFont="1" applyFill="1" applyAlignment="1">
      <alignment horizontal="left" vertical="center" wrapText="1"/>
    </xf>
    <xf numFmtId="49" fontId="4" fillId="0" borderId="0" xfId="0" applyNumberFormat="1" applyFont="1" applyAlignment="1">
      <alignment horizontal="left" vertical="center"/>
    </xf>
    <xf numFmtId="49" fontId="4" fillId="0" borderId="0" xfId="0" applyNumberFormat="1"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6" fillId="5" borderId="0" xfId="0" applyFont="1" applyFill="1" applyAlignment="1">
      <alignment horizontal="left" vertical="center" wrapText="1"/>
    </xf>
    <xf numFmtId="0" fontId="17" fillId="5" borderId="0" xfId="0" applyFont="1" applyFill="1" applyAlignment="1">
      <alignment horizontal="left" vertical="center" wrapText="1"/>
    </xf>
    <xf numFmtId="0" fontId="6" fillId="0" borderId="0" xfId="0" applyFont="1" applyAlignment="1">
      <alignment horizontal="left" vertical="center"/>
    </xf>
    <xf numFmtId="0" fontId="2" fillId="6" borderId="0" xfId="0" applyFont="1" applyFill="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6" borderId="0" xfId="0" applyFont="1" applyFill="1" applyAlignment="1">
      <alignment horizontal="center" vertical="center"/>
    </xf>
    <xf numFmtId="0" fontId="10" fillId="6" borderId="0" xfId="0" applyFont="1" applyFill="1" applyAlignment="1">
      <alignment horizontal="center" vertical="center" wrapText="1"/>
    </xf>
    <xf numFmtId="0" fontId="10" fillId="0" borderId="2" xfId="0" applyFont="1" applyBorder="1" applyAlignment="1">
      <alignment horizontal="center" vertical="center" wrapText="1"/>
    </xf>
    <xf numFmtId="0" fontId="17" fillId="5" borderId="0" xfId="0" applyFont="1" applyFill="1" applyAlignment="1">
      <alignment horizontal="left" vertical="center"/>
    </xf>
    <xf numFmtId="0" fontId="8" fillId="5" borderId="0" xfId="2" applyFont="1" applyFill="1" applyAlignment="1">
      <alignment horizontal="center" vertical="center" wrapText="1"/>
    </xf>
    <xf numFmtId="0" fontId="29" fillId="0" borderId="0" xfId="0" applyFont="1" applyAlignment="1">
      <alignment horizontal="center" vertical="center"/>
    </xf>
    <xf numFmtId="0" fontId="29" fillId="0" borderId="0" xfId="0" applyFont="1" applyAlignment="1">
      <alignment horizontal="center" vertical="center" wrapText="1"/>
    </xf>
    <xf numFmtId="0" fontId="33" fillId="0" borderId="0" xfId="2" applyFont="1" applyAlignment="1">
      <alignment horizontal="center" vertical="center" wrapText="1"/>
    </xf>
    <xf numFmtId="0" fontId="8" fillId="0" borderId="0" xfId="2" applyFont="1" applyAlignment="1">
      <alignment horizontal="center" vertical="center" wrapText="1"/>
    </xf>
    <xf numFmtId="0" fontId="9" fillId="5" borderId="0" xfId="0" applyFont="1" applyFill="1" applyAlignment="1">
      <alignment horizontal="center" vertical="center"/>
    </xf>
    <xf numFmtId="0" fontId="16" fillId="0" borderId="0" xfId="0" applyFont="1" applyAlignment="1">
      <alignment horizontal="left" vertical="center"/>
    </xf>
    <xf numFmtId="0" fontId="34" fillId="0" borderId="0" xfId="0" applyFont="1" applyAlignment="1">
      <alignment horizontal="left" vertical="center"/>
    </xf>
    <xf numFmtId="0" fontId="8" fillId="0" borderId="0" xfId="0" applyFont="1" applyAlignment="1">
      <alignment horizontal="center" vertical="center"/>
    </xf>
    <xf numFmtId="0" fontId="10"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3" fontId="7" fillId="0" borderId="0" xfId="0" applyNumberFormat="1" applyFont="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4" borderId="1" xfId="0" applyFont="1" applyFill="1" applyBorder="1" applyAlignment="1">
      <alignment horizontal="center" vertical="center"/>
    </xf>
    <xf numFmtId="0" fontId="12" fillId="4" borderId="0" xfId="0" applyFont="1" applyFill="1" applyAlignment="1">
      <alignment horizontal="center" vertical="center" wrapText="1"/>
    </xf>
    <xf numFmtId="0" fontId="24" fillId="0" borderId="0" xfId="0" applyFont="1" applyAlignment="1">
      <alignment horizontal="left" vertical="center" wrapText="1"/>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0" fontId="48" fillId="23" borderId="1" xfId="0" applyFont="1" applyFill="1" applyBorder="1" applyAlignment="1">
      <alignment horizontal="center" vertical="center" wrapText="1"/>
    </xf>
  </cellXfs>
  <cellStyles count="16">
    <cellStyle name="Hipervínculo" xfId="2" xr:uid="{00000000-0005-0000-0000-000000000000}"/>
    <cellStyle name="Hipervínculo 2" xfId="6" xr:uid="{00000000-0005-0000-0000-000001000000}"/>
    <cellStyle name="Millares" xfId="1" xr:uid="{00000000-0005-0000-0000-000002000000}"/>
    <cellStyle name="Millares [0]" xfId="4" xr:uid="{00000000-0005-0000-0000-000003000000}"/>
    <cellStyle name="Millares 2" xfId="3" xr:uid="{00000000-0005-0000-0000-000004000000}"/>
    <cellStyle name="Millares 2 2" xfId="7" xr:uid="{00000000-0005-0000-0000-000005000000}"/>
    <cellStyle name="Millares 2 3" xfId="11" xr:uid="{00000000-0005-0000-0000-000006000000}"/>
    <cellStyle name="Millares 4" xfId="8" xr:uid="{00000000-0005-0000-0000-000007000000}"/>
    <cellStyle name="Moneda 2" xfId="10" xr:uid="{00000000-0005-0000-0000-000008000000}"/>
    <cellStyle name="Normal" xfId="0" builtinId="0"/>
    <cellStyle name="Normal 2 2" xfId="13" xr:uid="{00000000-0005-0000-0000-00000A000000}"/>
    <cellStyle name="Normal 2 2 3" xfId="14" xr:uid="{00000000-0005-0000-0000-00000B000000}"/>
    <cellStyle name="Normal 3 2" xfId="9" xr:uid="{00000000-0005-0000-0000-00000C000000}"/>
    <cellStyle name="Normal 6" xfId="15" xr:uid="{00000000-0005-0000-0000-00000D000000}"/>
    <cellStyle name="Porcentaje" xfId="5" xr:uid="{00000000-0005-0000-0000-00000E000000}"/>
    <cellStyle name="Porcentaje 2" xfId="12" xr:uid="{00000000-0005-0000-0000-00000F000000}"/>
  </cellStyles>
  <dxfs count="5">
    <dxf>
      <font>
        <color rgb="FF9C0006"/>
      </font>
      <fill>
        <patternFill>
          <bgColor rgb="FFFFC7CE"/>
        </patternFill>
      </fill>
    </dxf>
    <dxf>
      <font>
        <u val="none"/>
        <sz val="9"/>
        <color rgb="FF000000"/>
        <name val="Arial"/>
        <family val="2"/>
        <scheme val="none"/>
      </font>
      <fill>
        <patternFill patternType="solid">
          <bgColor auto="1"/>
        </patternFill>
      </fill>
      <border>
        <left style="thin">
          <color indexed="64"/>
        </left>
        <right style="thin">
          <color indexed="64"/>
        </right>
        <top style="thin">
          <color indexed="64"/>
        </top>
        <bottom style="thin">
          <color indexed="64"/>
        </bottom>
      </border>
    </dxf>
    <dxf>
      <font>
        <u val="none"/>
        <sz val="9"/>
        <color rgb="FF000000"/>
        <name val="Arial"/>
        <family val="2"/>
        <scheme val="none"/>
      </font>
      <fill>
        <patternFill patternType="solid">
          <bgColor auto="1"/>
        </patternFill>
      </fill>
      <border>
        <left style="thin">
          <color indexed="64"/>
        </left>
        <right style="thin">
          <color indexed="64"/>
        </right>
        <top style="thin">
          <color indexed="64"/>
        </top>
        <bottom style="thin">
          <color indexed="64"/>
        </bottom>
      </border>
    </dxf>
    <dxf>
      <font>
        <u val="none"/>
        <sz val="9"/>
        <color rgb="FF000000"/>
        <name val="Arial"/>
        <family val="2"/>
        <scheme val="none"/>
      </font>
      <fill>
        <patternFill patternType="solid">
          <bgColor auto="1"/>
        </patternFill>
      </fill>
      <border>
        <left style="thin">
          <color indexed="64"/>
        </left>
        <right style="thin">
          <color indexed="64"/>
        </right>
        <top style="thin">
          <color indexed="64"/>
        </top>
        <bottom style="thin">
          <color indexed="64"/>
        </bottom>
      </border>
    </dxf>
    <dxf>
      <fill>
        <patternFill patternType="solid">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externalLink" Target="externalLinks/externalLink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708189255194705E-2"/>
          <c:y val="7.5370696310020066E-2"/>
          <c:w val="0.89162812881052289"/>
          <c:h val="0.81142864575558671"/>
        </c:manualLayout>
      </c:layout>
      <c:lineChart>
        <c:grouping val="standard"/>
        <c:varyColors val="0"/>
        <c:ser>
          <c:idx val="0"/>
          <c:order val="0"/>
          <c:tx>
            <c:strRef>
              <c:f>'Gráfico 1.1'!$D$6</c:f>
              <c:strCache>
                <c:ptCount val="1"/>
                <c:pt idx="0">
                  <c:v>Variación anual</c:v>
                </c:pt>
              </c:strCache>
            </c:strRef>
          </c:tx>
          <c:spPr>
            <a:ln w="22225">
              <a:solidFill>
                <a:srgbClr val="002060"/>
              </a:solidFill>
            </a:ln>
          </c:spPr>
          <c:marker>
            <c:symbol val="none"/>
          </c:marker>
          <c:dLbls>
            <c:spPr>
              <a:noFill/>
              <a:ln>
                <a:noFill/>
              </a:ln>
            </c:spPr>
            <c:txPr>
              <a:bodyPr anchorCtr="1"/>
              <a:lstStyle/>
              <a:p>
                <a:pPr>
                  <a:defRPr sz="900" b="0" i="0" u="none">
                    <a:solidFill>
                      <a:srgbClr val="00206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1.1'!$B$7:$B$16</c:f>
              <c:strCache>
                <c:ptCount val="10"/>
                <c:pt idx="0">
                  <c:v>2015</c:v>
                </c:pt>
                <c:pt idx="1">
                  <c:v>2016</c:v>
                </c:pt>
                <c:pt idx="2">
                  <c:v>2017</c:v>
                </c:pt>
                <c:pt idx="3">
                  <c:v>2018</c:v>
                </c:pt>
                <c:pt idx="4">
                  <c:v>2019</c:v>
                </c:pt>
                <c:pt idx="5">
                  <c:v>2020</c:v>
                </c:pt>
                <c:pt idx="6">
                  <c:v>2021</c:v>
                </c:pt>
                <c:pt idx="7">
                  <c:v>2022</c:v>
                </c:pt>
                <c:pt idx="8">
                  <c:v>2023p</c:v>
                </c:pt>
                <c:pt idx="9">
                  <c:v>2024pr</c:v>
                </c:pt>
              </c:strCache>
            </c:strRef>
          </c:cat>
          <c:val>
            <c:numRef>
              <c:f>'Gráfico 1.1'!$D$7:$D$16</c:f>
              <c:numCache>
                <c:formatCode>0.0%</c:formatCode>
                <c:ptCount val="10"/>
                <c:pt idx="0">
                  <c:v>2.9559013752752598E-2</c:v>
                </c:pt>
                <c:pt idx="1">
                  <c:v>2.0873825016279657E-2</c:v>
                </c:pt>
                <c:pt idx="2">
                  <c:v>1.359360867887438E-2</c:v>
                </c:pt>
                <c:pt idx="3">
                  <c:v>2.5643242827770418E-2</c:v>
                </c:pt>
                <c:pt idx="4">
                  <c:v>3.1868553924553344E-2</c:v>
                </c:pt>
                <c:pt idx="5">
                  <c:v>-7.1859141376086288E-2</c:v>
                </c:pt>
                <c:pt idx="6">
                  <c:v>0.1080119819048786</c:v>
                </c:pt>
                <c:pt idx="7">
                  <c:v>7.3282772942797836E-2</c:v>
                </c:pt>
                <c:pt idx="8">
                  <c:v>7.1238003197431343E-3</c:v>
                </c:pt>
                <c:pt idx="9">
                  <c:v>1.5982818520544173E-2</c:v>
                </c:pt>
              </c:numCache>
            </c:numRef>
          </c:val>
          <c:smooth val="1"/>
          <c:extLst>
            <c:ext xmlns:c16="http://schemas.microsoft.com/office/drawing/2014/chart" uri="{C3380CC4-5D6E-409C-BE32-E72D297353CC}">
              <c16:uniqueId val="{00000003-D22C-4FF9-9178-8A3E940CDC30}"/>
            </c:ext>
          </c:extLst>
        </c:ser>
        <c:dLbls>
          <c:showLegendKey val="0"/>
          <c:showVal val="0"/>
          <c:showCatName val="0"/>
          <c:showSerName val="0"/>
          <c:showPercent val="0"/>
          <c:showBubbleSize val="0"/>
        </c:dLbls>
        <c:smooth val="0"/>
        <c:axId val="521552584"/>
        <c:axId val="521545528"/>
      </c:lineChart>
      <c:catAx>
        <c:axId val="521552584"/>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521545528"/>
        <c:crosses val="autoZero"/>
        <c:auto val="1"/>
        <c:lblAlgn val="ctr"/>
        <c:lblOffset val="100"/>
        <c:noMultiLvlLbl val="1"/>
      </c:catAx>
      <c:valAx>
        <c:axId val="521545528"/>
        <c:scaling>
          <c:orientation val="minMax"/>
        </c:scaling>
        <c:delete val="0"/>
        <c:axPos val="l"/>
        <c:numFmt formatCode="0.0%"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521552584"/>
        <c:crosses val="autoZero"/>
        <c:crossBetween val="between"/>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4.196471149260849E-2"/>
          <c:y val="4.1489857110951663E-2"/>
          <c:w val="0.87090111682737614"/>
          <c:h val="0.73114782350319418"/>
        </c:manualLayout>
      </c:layout>
      <c:barChart>
        <c:barDir val="col"/>
        <c:grouping val="clustered"/>
        <c:varyColors val="0"/>
        <c:ser>
          <c:idx val="0"/>
          <c:order val="0"/>
          <c:tx>
            <c:strRef>
              <c:f>'Gráfico 1.11'!$C$7</c:f>
              <c:strCache>
                <c:ptCount val="1"/>
                <c:pt idx="0">
                  <c:v>Area Licenciada (eje. izq.)</c:v>
                </c:pt>
              </c:strCache>
            </c:strRef>
          </c:tx>
          <c:spPr>
            <a:solidFill>
              <a:schemeClr val="tx1">
                <a:lumMod val="50000"/>
                <a:lumOff val="50000"/>
              </a:schemeClr>
            </a:solidFill>
            <a:ln>
              <a:noFill/>
            </a:ln>
          </c:spPr>
          <c:invertIfNegative val="0"/>
          <c:cat>
            <c:numRef>
              <c:f>'Gráfico 1.11'!$B$8:$B$87</c:f>
              <c:numCache>
                <c:formatCode>mmm\-yy</c:formatCode>
                <c:ptCount val="8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numCache>
            </c:numRef>
          </c:cat>
          <c:val>
            <c:numRef>
              <c:f>'Gráfico 1.11'!$C$8:$C$87</c:f>
              <c:numCache>
                <c:formatCode>_(* #,##0.00_);_(* \(#,##0.00\);_(* "-"??_);_(@_)</c:formatCode>
                <c:ptCount val="80"/>
                <c:pt idx="0">
                  <c:v>225856</c:v>
                </c:pt>
                <c:pt idx="1">
                  <c:v>313658</c:v>
                </c:pt>
                <c:pt idx="2">
                  <c:v>399963</c:v>
                </c:pt>
                <c:pt idx="3">
                  <c:v>236278</c:v>
                </c:pt>
                <c:pt idx="4">
                  <c:v>379212</c:v>
                </c:pt>
                <c:pt idx="5">
                  <c:v>357349</c:v>
                </c:pt>
                <c:pt idx="6">
                  <c:v>374143</c:v>
                </c:pt>
                <c:pt idx="7">
                  <c:v>420710</c:v>
                </c:pt>
                <c:pt idx="8">
                  <c:v>270096</c:v>
                </c:pt>
                <c:pt idx="9">
                  <c:v>254774</c:v>
                </c:pt>
                <c:pt idx="10">
                  <c:v>230947</c:v>
                </c:pt>
                <c:pt idx="11">
                  <c:v>614902</c:v>
                </c:pt>
                <c:pt idx="12">
                  <c:v>357189</c:v>
                </c:pt>
                <c:pt idx="13">
                  <c:v>435031</c:v>
                </c:pt>
                <c:pt idx="14">
                  <c:v>195214</c:v>
                </c:pt>
                <c:pt idx="15">
                  <c:v>60525</c:v>
                </c:pt>
                <c:pt idx="16">
                  <c:v>185301</c:v>
                </c:pt>
                <c:pt idx="17">
                  <c:v>228131</c:v>
                </c:pt>
                <c:pt idx="18">
                  <c:v>313321</c:v>
                </c:pt>
                <c:pt idx="19">
                  <c:v>239270</c:v>
                </c:pt>
                <c:pt idx="20">
                  <c:v>414034</c:v>
                </c:pt>
                <c:pt idx="21">
                  <c:v>295232</c:v>
                </c:pt>
                <c:pt idx="22">
                  <c:v>233798</c:v>
                </c:pt>
                <c:pt idx="23">
                  <c:v>375560</c:v>
                </c:pt>
                <c:pt idx="24">
                  <c:v>168557</c:v>
                </c:pt>
                <c:pt idx="25">
                  <c:v>461199</c:v>
                </c:pt>
                <c:pt idx="26">
                  <c:v>231891</c:v>
                </c:pt>
                <c:pt idx="27">
                  <c:v>204597</c:v>
                </c:pt>
                <c:pt idx="28">
                  <c:v>353406</c:v>
                </c:pt>
                <c:pt idx="29">
                  <c:v>387427</c:v>
                </c:pt>
                <c:pt idx="30">
                  <c:v>250645</c:v>
                </c:pt>
                <c:pt idx="31">
                  <c:v>173244</c:v>
                </c:pt>
                <c:pt idx="32">
                  <c:v>227303</c:v>
                </c:pt>
                <c:pt idx="33">
                  <c:v>165795</c:v>
                </c:pt>
                <c:pt idx="34">
                  <c:v>308950</c:v>
                </c:pt>
                <c:pt idx="35">
                  <c:v>326991</c:v>
                </c:pt>
                <c:pt idx="36">
                  <c:v>334165</c:v>
                </c:pt>
                <c:pt idx="37">
                  <c:v>227166</c:v>
                </c:pt>
                <c:pt idx="38">
                  <c:v>329456</c:v>
                </c:pt>
                <c:pt idx="39">
                  <c:v>563326</c:v>
                </c:pt>
                <c:pt idx="40">
                  <c:v>265009</c:v>
                </c:pt>
                <c:pt idx="41">
                  <c:v>360050</c:v>
                </c:pt>
                <c:pt idx="42">
                  <c:v>802716</c:v>
                </c:pt>
                <c:pt idx="43">
                  <c:v>748020</c:v>
                </c:pt>
                <c:pt idx="44">
                  <c:v>468003</c:v>
                </c:pt>
                <c:pt idx="45">
                  <c:v>525737</c:v>
                </c:pt>
                <c:pt idx="46">
                  <c:v>553289</c:v>
                </c:pt>
                <c:pt idx="47">
                  <c:v>684275</c:v>
                </c:pt>
                <c:pt idx="48">
                  <c:v>832253</c:v>
                </c:pt>
                <c:pt idx="49">
                  <c:v>415836</c:v>
                </c:pt>
                <c:pt idx="50">
                  <c:v>297509</c:v>
                </c:pt>
                <c:pt idx="51">
                  <c:v>213999</c:v>
                </c:pt>
                <c:pt idx="52">
                  <c:v>208728</c:v>
                </c:pt>
                <c:pt idx="53">
                  <c:v>250190</c:v>
                </c:pt>
                <c:pt idx="54">
                  <c:v>160432</c:v>
                </c:pt>
                <c:pt idx="55">
                  <c:v>560194</c:v>
                </c:pt>
                <c:pt idx="56">
                  <c:v>346539</c:v>
                </c:pt>
                <c:pt idx="57">
                  <c:v>399169</c:v>
                </c:pt>
                <c:pt idx="58">
                  <c:v>378925</c:v>
                </c:pt>
                <c:pt idx="59">
                  <c:v>360053</c:v>
                </c:pt>
                <c:pt idx="60">
                  <c:v>227585</c:v>
                </c:pt>
                <c:pt idx="61">
                  <c:v>215159</c:v>
                </c:pt>
                <c:pt idx="62">
                  <c:v>205094</c:v>
                </c:pt>
                <c:pt idx="63">
                  <c:v>387951</c:v>
                </c:pt>
                <c:pt idx="64">
                  <c:v>151361</c:v>
                </c:pt>
                <c:pt idx="65">
                  <c:v>319177</c:v>
                </c:pt>
                <c:pt idx="66">
                  <c:v>175156</c:v>
                </c:pt>
                <c:pt idx="67">
                  <c:v>190583</c:v>
                </c:pt>
                <c:pt idx="68">
                  <c:v>296199</c:v>
                </c:pt>
                <c:pt idx="69">
                  <c:v>214725</c:v>
                </c:pt>
                <c:pt idx="70">
                  <c:v>135009</c:v>
                </c:pt>
                <c:pt idx="71">
                  <c:v>351252</c:v>
                </c:pt>
                <c:pt idx="72">
                  <c:v>135655</c:v>
                </c:pt>
                <c:pt idx="73">
                  <c:v>179756</c:v>
                </c:pt>
                <c:pt idx="74">
                  <c:v>243419</c:v>
                </c:pt>
                <c:pt idx="75">
                  <c:v>417016</c:v>
                </c:pt>
                <c:pt idx="76">
                  <c:v>192983</c:v>
                </c:pt>
                <c:pt idx="77">
                  <c:v>655446</c:v>
                </c:pt>
                <c:pt idx="78">
                  <c:v>466431</c:v>
                </c:pt>
                <c:pt idx="79">
                  <c:v>154965</c:v>
                </c:pt>
              </c:numCache>
            </c:numRef>
          </c:val>
          <c:extLst>
            <c:ext xmlns:c16="http://schemas.microsoft.com/office/drawing/2014/chart" uri="{C3380CC4-5D6E-409C-BE32-E72D297353CC}">
              <c16:uniqueId val="{00000000-926E-4C3B-8317-4EC1042A0EE7}"/>
            </c:ext>
          </c:extLst>
        </c:ser>
        <c:dLbls>
          <c:showLegendKey val="0"/>
          <c:showVal val="0"/>
          <c:showCatName val="0"/>
          <c:showSerName val="0"/>
          <c:showPercent val="0"/>
          <c:showBubbleSize val="0"/>
        </c:dLbls>
        <c:gapWidth val="103"/>
        <c:axId val="541383616"/>
        <c:axId val="541382440"/>
      </c:barChart>
      <c:lineChart>
        <c:grouping val="standard"/>
        <c:varyColors val="0"/>
        <c:ser>
          <c:idx val="1"/>
          <c:order val="1"/>
          <c:tx>
            <c:strRef>
              <c:f>'Gráfico 1.11'!$D$7</c:f>
              <c:strCache>
                <c:ptCount val="1"/>
                <c:pt idx="0">
                  <c:v>Variacion Anual (eje der.)</c:v>
                </c:pt>
              </c:strCache>
            </c:strRef>
          </c:tx>
          <c:spPr>
            <a:ln w="22225">
              <a:solidFill>
                <a:srgbClr val="C00000">
                  <a:alpha val="70000"/>
                </a:srgbClr>
              </a:solidFill>
            </a:ln>
          </c:spPr>
          <c:marker>
            <c:symbol val="none"/>
          </c:marker>
          <c:cat>
            <c:numRef>
              <c:f>'Gráfico 1.11'!$B$8:$B$87</c:f>
              <c:numCache>
                <c:formatCode>mmm\-yy</c:formatCode>
                <c:ptCount val="8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numCache>
            </c:numRef>
          </c:cat>
          <c:val>
            <c:numRef>
              <c:f>'Gráfico 1.11'!$D$8:$D$87</c:f>
              <c:numCache>
                <c:formatCode>0%</c:formatCode>
                <c:ptCount val="80"/>
                <c:pt idx="0">
                  <c:v>-0.3608078200970154</c:v>
                </c:pt>
                <c:pt idx="1">
                  <c:v>8.6682973135900329E-2</c:v>
                </c:pt>
                <c:pt idx="2">
                  <c:v>1.7288003766092881</c:v>
                </c:pt>
                <c:pt idx="3">
                  <c:v>-0.12592899500220109</c:v>
                </c:pt>
                <c:pt idx="4">
                  <c:v>2.8452407104558729E-2</c:v>
                </c:pt>
                <c:pt idx="5">
                  <c:v>1.8553427459628771</c:v>
                </c:pt>
                <c:pt idx="6">
                  <c:v>-0.15685704498949851</c:v>
                </c:pt>
                <c:pt idx="7">
                  <c:v>0.3395762620119594</c:v>
                </c:pt>
                <c:pt idx="8">
                  <c:v>0.27674177857821519</c:v>
                </c:pt>
                <c:pt idx="9">
                  <c:v>0.4781846875072524</c:v>
                </c:pt>
                <c:pt idx="10">
                  <c:v>-0.26918050321033132</c:v>
                </c:pt>
                <c:pt idx="11">
                  <c:v>0.3192972067206914</c:v>
                </c:pt>
                <c:pt idx="12">
                  <c:v>0.58148997591385665</c:v>
                </c:pt>
                <c:pt idx="13">
                  <c:v>0.38695968220163363</c:v>
                </c:pt>
                <c:pt idx="14">
                  <c:v>-0.51191985258636419</c:v>
                </c:pt>
                <c:pt idx="15">
                  <c:v>-0.74383988352703168</c:v>
                </c:pt>
                <c:pt idx="16">
                  <c:v>-0.51135248884528972</c:v>
                </c:pt>
                <c:pt idx="17">
                  <c:v>-0.36160168350827898</c:v>
                </c:pt>
                <c:pt idx="18">
                  <c:v>-0.16256351181232839</c:v>
                </c:pt>
                <c:pt idx="19">
                  <c:v>-0.43127094673290389</c:v>
                </c:pt>
                <c:pt idx="20">
                  <c:v>0.53291422309104908</c:v>
                </c:pt>
                <c:pt idx="21">
                  <c:v>0.15879956353474059</c:v>
                </c:pt>
                <c:pt idx="22">
                  <c:v>1.2344823704139909E-2</c:v>
                </c:pt>
                <c:pt idx="23">
                  <c:v>-0.38923600833954031</c:v>
                </c:pt>
                <c:pt idx="24">
                  <c:v>-0.52810136930308604</c:v>
                </c:pt>
                <c:pt idx="25">
                  <c:v>6.0152035142323187E-2</c:v>
                </c:pt>
                <c:pt idx="26">
                  <c:v>0.187880992141957</c:v>
                </c:pt>
                <c:pt idx="27">
                  <c:v>2.3803717472118961</c:v>
                </c:pt>
                <c:pt idx="28">
                  <c:v>0.90719963734680331</c:v>
                </c:pt>
                <c:pt idx="29">
                  <c:v>0.69826547027804198</c:v>
                </c:pt>
                <c:pt idx="30">
                  <c:v>-0.2000376610568714</c:v>
                </c:pt>
                <c:pt idx="31">
                  <c:v>-0.2759476741756175</c:v>
                </c:pt>
                <c:pt idx="32">
                  <c:v>-0.45100402382413041</c:v>
                </c:pt>
                <c:pt idx="33">
                  <c:v>-0.43842469650986338</c:v>
                </c:pt>
                <c:pt idx="34">
                  <c:v>0.32143987544803632</c:v>
                </c:pt>
                <c:pt idx="35">
                  <c:v>-0.12932420918095641</c:v>
                </c:pt>
                <c:pt idx="36">
                  <c:v>0.9825044347016143</c:v>
                </c:pt>
                <c:pt idx="37">
                  <c:v>-0.50744472559567566</c:v>
                </c:pt>
                <c:pt idx="38">
                  <c:v>0.42073646670202808</c:v>
                </c:pt>
                <c:pt idx="39">
                  <c:v>1.7533443794386041</c:v>
                </c:pt>
                <c:pt idx="40">
                  <c:v>-0.25012874710672711</c:v>
                </c:pt>
                <c:pt idx="41">
                  <c:v>-7.0663634697633357E-2</c:v>
                </c:pt>
                <c:pt idx="42">
                  <c:v>2.202601288675218</c:v>
                </c:pt>
                <c:pt idx="43">
                  <c:v>3.317725289187504</c:v>
                </c:pt>
                <c:pt idx="44">
                  <c:v>1.058938949331949</c:v>
                </c:pt>
                <c:pt idx="45">
                  <c:v>2.1710063632799539</c:v>
                </c:pt>
                <c:pt idx="46">
                  <c:v>0.7908690726654799</c:v>
                </c:pt>
                <c:pt idx="47">
                  <c:v>1.092641693502268</c:v>
                </c:pt>
                <c:pt idx="48">
                  <c:v>1.4905450900004491</c:v>
                </c:pt>
                <c:pt idx="49">
                  <c:v>0.83053802065449933</c:v>
                </c:pt>
                <c:pt idx="50">
                  <c:v>-9.6968942741974651E-2</c:v>
                </c:pt>
                <c:pt idx="51">
                  <c:v>-0.62011517309692787</c:v>
                </c:pt>
                <c:pt idx="52">
                  <c:v>-0.21237391937632311</c:v>
                </c:pt>
                <c:pt idx="53">
                  <c:v>-0.30512428829329258</c:v>
                </c:pt>
                <c:pt idx="54">
                  <c:v>-0.80013852969169674</c:v>
                </c:pt>
                <c:pt idx="55">
                  <c:v>-0.25109756423625029</c:v>
                </c:pt>
                <c:pt idx="56">
                  <c:v>-0.2595367978410395</c:v>
                </c:pt>
                <c:pt idx="57">
                  <c:v>-0.24074394611754549</c:v>
                </c:pt>
                <c:pt idx="58">
                  <c:v>-0.31514091189233828</c:v>
                </c:pt>
                <c:pt idx="59">
                  <c:v>-0.47381827481641148</c:v>
                </c:pt>
                <c:pt idx="60">
                  <c:v>-0.72654349098170867</c:v>
                </c:pt>
                <c:pt idx="61">
                  <c:v>-0.48258688521436338</c:v>
                </c:pt>
                <c:pt idx="62">
                  <c:v>-0.31062925827453958</c:v>
                </c:pt>
                <c:pt idx="63">
                  <c:v>0.81286361151220332</c:v>
                </c:pt>
                <c:pt idx="64">
                  <c:v>-0.27484094132076192</c:v>
                </c:pt>
                <c:pt idx="65">
                  <c:v>0.27573843878652232</c:v>
                </c:pt>
                <c:pt idx="66">
                  <c:v>9.177720155579934E-2</c:v>
                </c:pt>
                <c:pt idx="67">
                  <c:v>-0.65979107237849743</c:v>
                </c:pt>
                <c:pt idx="68">
                  <c:v>-0.14526503510427399</c:v>
                </c:pt>
                <c:pt idx="69">
                  <c:v>-0.46206995032179349</c:v>
                </c:pt>
                <c:pt idx="70">
                  <c:v>-0.64370521871082664</c:v>
                </c:pt>
                <c:pt idx="71">
                  <c:v>-2.4443623577639961E-2</c:v>
                </c:pt>
                <c:pt idx="72">
                  <c:v>-0.40393699057494997</c:v>
                </c:pt>
                <c:pt idx="73">
                  <c:v>-0.16454343067220059</c:v>
                </c:pt>
                <c:pt idx="74">
                  <c:v>0.18686553482793261</c:v>
                </c:pt>
                <c:pt idx="75">
                  <c:v>7.4919255266773385E-2</c:v>
                </c:pt>
                <c:pt idx="76">
                  <c:v>0.27498496970818109</c:v>
                </c:pt>
                <c:pt idx="77">
                  <c:v>1.0535502244835939</c:v>
                </c:pt>
                <c:pt idx="78">
                  <c:v>1.66294617369659</c:v>
                </c:pt>
                <c:pt idx="79">
                  <c:v>-0.1868897015998279</c:v>
                </c:pt>
              </c:numCache>
            </c:numRef>
          </c:val>
          <c:smooth val="1"/>
          <c:extLst>
            <c:ext xmlns:c16="http://schemas.microsoft.com/office/drawing/2014/chart" uri="{C3380CC4-5D6E-409C-BE32-E72D297353CC}">
              <c16:uniqueId val="{00000001-926E-4C3B-8317-4EC1042A0EE7}"/>
            </c:ext>
          </c:extLst>
        </c:ser>
        <c:dLbls>
          <c:showLegendKey val="0"/>
          <c:showVal val="0"/>
          <c:showCatName val="0"/>
          <c:showSerName val="0"/>
          <c:showPercent val="0"/>
          <c:showBubbleSize val="0"/>
        </c:dLbls>
        <c:marker val="1"/>
        <c:smooth val="0"/>
        <c:axId val="1410472095"/>
        <c:axId val="1410474015"/>
      </c:lineChart>
      <c:dateAx>
        <c:axId val="541383616"/>
        <c:scaling>
          <c:orientation val="minMax"/>
          <c:max val="45870"/>
        </c:scaling>
        <c:delete val="0"/>
        <c:axPos val="b"/>
        <c:numFmt formatCode="mmm\-yy" sourceLinked="1"/>
        <c:majorTickMark val="out"/>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kern="1200" baseline="0">
                <a:solidFill>
                  <a:srgbClr val="000000"/>
                </a:solidFill>
                <a:latin typeface="Arial"/>
                <a:ea typeface="Arial"/>
                <a:cs typeface="Arial"/>
              </a:defRPr>
            </a:pPr>
            <a:endParaRPr lang="es-CO"/>
          </a:p>
        </c:txPr>
        <c:crossAx val="541382440"/>
        <c:crosses val="autoZero"/>
        <c:auto val="1"/>
        <c:lblOffset val="100"/>
        <c:baseTimeUnit val="months"/>
        <c:majorUnit val="6"/>
        <c:majorTimeUnit val="months"/>
        <c:minorUnit val="1"/>
        <c:minorTimeUnit val="months"/>
      </c:dateAx>
      <c:valAx>
        <c:axId val="541382440"/>
        <c:scaling>
          <c:orientation val="minMax"/>
          <c:max val="800000"/>
        </c:scaling>
        <c:delete val="0"/>
        <c:axPos val="l"/>
        <c:numFmt formatCode="#,##0" sourceLinked="0"/>
        <c:majorTickMark val="out"/>
        <c:minorTickMark val="none"/>
        <c:tickLblPos val="nextTo"/>
        <c:spPr>
          <a:ln>
            <a:noFill/>
          </a:ln>
        </c:spPr>
        <c:txPr>
          <a:bodyPr rot="-60000000" vert="horz" anchor="ctr" anchorCtr="1"/>
          <a:lstStyle/>
          <a:p>
            <a:pPr>
              <a:defRPr sz="900" b="0" i="0" u="none" kern="1200" baseline="0">
                <a:solidFill>
                  <a:srgbClr val="000000"/>
                </a:solidFill>
                <a:latin typeface="Arial"/>
                <a:ea typeface="Arial"/>
                <a:cs typeface="Arial"/>
              </a:defRPr>
            </a:pPr>
            <a:endParaRPr lang="es-CO"/>
          </a:p>
        </c:txPr>
        <c:crossAx val="541383616"/>
        <c:crosses val="autoZero"/>
        <c:crossBetween val="between"/>
      </c:valAx>
      <c:valAx>
        <c:axId val="1410474015"/>
        <c:scaling>
          <c:orientation val="minMax"/>
        </c:scaling>
        <c:delete val="0"/>
        <c:axPos val="r"/>
        <c:numFmt formatCode="0%" sourceLinked="1"/>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410472095"/>
        <c:crosses val="max"/>
        <c:crossBetween val="between"/>
      </c:valAx>
      <c:dateAx>
        <c:axId val="1410472095"/>
        <c:scaling>
          <c:orientation val="minMax"/>
        </c:scaling>
        <c:delete val="1"/>
        <c:axPos val="b"/>
        <c:numFmt formatCode="mmm\-yy" sourceLinked="1"/>
        <c:majorTickMark val="out"/>
        <c:minorTickMark val="none"/>
        <c:tickLblPos val="nextTo"/>
        <c:crossAx val="1410474015"/>
        <c:crosses val="autoZero"/>
        <c:auto val="1"/>
        <c:lblOffset val="100"/>
        <c:baseTimeUnit val="months"/>
        <c:majorUnit val="1"/>
        <c:minorUnit val="1"/>
      </c:dateAx>
      <c:spPr>
        <a:noFill/>
        <a:ln>
          <a:noFill/>
        </a:ln>
      </c:spPr>
    </c:plotArea>
    <c:legend>
      <c:legendPos val="b"/>
      <c:layout>
        <c:manualLayout>
          <c:xMode val="edge"/>
          <c:yMode val="edge"/>
          <c:x val="0.13211839562064626"/>
          <c:y val="0.91706819194770461"/>
          <c:w val="0.74319050059022684"/>
          <c:h val="5.2743263743408222E-2"/>
        </c:manualLayout>
      </c:layout>
      <c:overlay val="0"/>
      <c:spPr>
        <a:noFill/>
      </c:spPr>
      <c:txPr>
        <a:bodyPr rot="0" vert="horz" anchor="b"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158383035122599E-2"/>
          <c:y val="0.11069182389937107"/>
          <c:w val="0.8821365335000716"/>
          <c:h val="0.62893512312976596"/>
        </c:manualLayout>
      </c:layout>
      <c:lineChart>
        <c:grouping val="standard"/>
        <c:varyColors val="0"/>
        <c:ser>
          <c:idx val="0"/>
          <c:order val="0"/>
          <c:tx>
            <c:strRef>
              <c:f>'Gráfico 1.12'!$D$6</c:f>
              <c:strCache>
                <c:ptCount val="1"/>
                <c:pt idx="0">
                  <c:v>Bogotá</c:v>
                </c:pt>
              </c:strCache>
            </c:strRef>
          </c:tx>
          <c:spPr>
            <a:ln w="22225">
              <a:solidFill>
                <a:srgbClr val="EEB500"/>
              </a:solidFill>
              <a:prstDash val="solid"/>
            </a:ln>
          </c:spPr>
          <c:marker>
            <c:symbol val="none"/>
          </c:marker>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0-DC4A-4D86-8A51-5313E038E54B}"/>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DC4A-4D86-8A51-5313E038E54B}"/>
                </c:ext>
              </c:extLst>
            </c:dLbl>
            <c:dLbl>
              <c:idx val="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2-DC4A-4D86-8A51-5313E038E54B}"/>
                </c:ext>
              </c:extLst>
            </c:dLbl>
            <c:dLbl>
              <c:idx val="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DC4A-4D86-8A51-5313E038E54B}"/>
                </c:ext>
              </c:extLst>
            </c:dLbl>
            <c:dLbl>
              <c:idx val="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4-DC4A-4D86-8A51-5313E038E54B}"/>
                </c:ext>
              </c:extLst>
            </c:dLbl>
            <c:dLbl>
              <c:idx val="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5-DC4A-4D86-8A51-5313E038E54B}"/>
                </c:ext>
              </c:extLst>
            </c:dLbl>
            <c:dLbl>
              <c:idx val="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6-DC4A-4D86-8A51-5313E038E54B}"/>
                </c:ext>
              </c:extLst>
            </c:dLbl>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7-DC4A-4D86-8A51-5313E038E54B}"/>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8-DC4A-4D86-8A51-5313E038E54B}"/>
                </c:ext>
              </c:extLst>
            </c:dLbl>
            <c:spPr>
              <a:noFill/>
              <a:ln>
                <a:noFill/>
              </a:ln>
            </c:spPr>
            <c:txPr>
              <a:bodyPr anchorCtr="1"/>
              <a:lstStyle/>
              <a:p>
                <a:pPr>
                  <a:defRPr sz="900" b="1" i="0" u="none">
                    <a:solidFill>
                      <a:srgbClr val="FFC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'Gráfico 1.12'!$B$7:$C$16</c:f>
              <c:multiLvlStrCache>
                <c:ptCount val="10"/>
                <c:lvl>
                  <c:pt idx="0">
                    <c:v>I</c:v>
                  </c:pt>
                  <c:pt idx="1">
                    <c:v>II</c:v>
                  </c:pt>
                  <c:pt idx="2">
                    <c:v>III</c:v>
                  </c:pt>
                  <c:pt idx="3">
                    <c:v>IV</c:v>
                  </c:pt>
                  <c:pt idx="4">
                    <c:v>I</c:v>
                  </c:pt>
                  <c:pt idx="5">
                    <c:v>II</c:v>
                  </c:pt>
                  <c:pt idx="6">
                    <c:v>III</c:v>
                  </c:pt>
                  <c:pt idx="7">
                    <c:v>IV</c:v>
                  </c:pt>
                  <c:pt idx="8">
                    <c:v>I</c:v>
                  </c:pt>
                  <c:pt idx="9">
                    <c:v>II</c:v>
                  </c:pt>
                </c:lvl>
                <c:lvl>
                  <c:pt idx="0">
                    <c:v>2023</c:v>
                  </c:pt>
                  <c:pt idx="4">
                    <c:v>2024</c:v>
                  </c:pt>
                  <c:pt idx="8">
                    <c:v>2025</c:v>
                  </c:pt>
                </c:lvl>
              </c:multiLvlStrCache>
            </c:multiLvlStrRef>
          </c:cat>
          <c:val>
            <c:numRef>
              <c:f>'Gráfico 1.12'!$D$7:$D$16</c:f>
              <c:numCache>
                <c:formatCode>0.00%</c:formatCode>
                <c:ptCount val="10"/>
                <c:pt idx="0">
                  <c:v>-0.03</c:v>
                </c:pt>
                <c:pt idx="1">
                  <c:v>2.9000000000000001E-2</c:v>
                </c:pt>
                <c:pt idx="2">
                  <c:v>-3.7999999999999999E-2</c:v>
                </c:pt>
                <c:pt idx="3">
                  <c:v>3.7999999999999999E-2</c:v>
                </c:pt>
                <c:pt idx="4">
                  <c:v>0.106</c:v>
                </c:pt>
                <c:pt idx="5">
                  <c:v>8.4000000000000005E-2</c:v>
                </c:pt>
                <c:pt idx="6">
                  <c:v>0.124</c:v>
                </c:pt>
                <c:pt idx="7">
                  <c:v>3.5999999999999997E-2</c:v>
                </c:pt>
                <c:pt idx="8">
                  <c:v>-1.9E-2</c:v>
                </c:pt>
                <c:pt idx="9">
                  <c:v>-3.5000000000000003E-2</c:v>
                </c:pt>
              </c:numCache>
            </c:numRef>
          </c:val>
          <c:smooth val="1"/>
          <c:extLst>
            <c:ext xmlns:c16="http://schemas.microsoft.com/office/drawing/2014/chart" uri="{C3380CC4-5D6E-409C-BE32-E72D297353CC}">
              <c16:uniqueId val="{0000000A-DC4A-4D86-8A51-5313E038E54B}"/>
            </c:ext>
          </c:extLst>
        </c:ser>
        <c:ser>
          <c:idx val="1"/>
          <c:order val="1"/>
          <c:tx>
            <c:strRef>
              <c:f>'Gráfico 1.12'!$E$6</c:f>
              <c:strCache>
                <c:ptCount val="1"/>
                <c:pt idx="0">
                  <c:v>Colombia</c:v>
                </c:pt>
              </c:strCache>
            </c:strRef>
          </c:tx>
          <c:spPr>
            <a:ln w="22225">
              <a:solidFill>
                <a:srgbClr val="C00000"/>
              </a:solidFill>
            </a:ln>
          </c:spPr>
          <c:marker>
            <c:symbol val="none"/>
          </c:marker>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B-DC4A-4D86-8A51-5313E038E54B}"/>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C-DC4A-4D86-8A51-5313E038E54B}"/>
                </c:ext>
              </c:extLst>
            </c:dLbl>
            <c:dLbl>
              <c:idx val="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D-DC4A-4D86-8A51-5313E038E54B}"/>
                </c:ext>
              </c:extLst>
            </c:dLbl>
            <c:dLbl>
              <c:idx val="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E-DC4A-4D86-8A51-5313E038E54B}"/>
                </c:ext>
              </c:extLst>
            </c:dLbl>
            <c:dLbl>
              <c:idx val="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F-DC4A-4D86-8A51-5313E038E54B}"/>
                </c:ext>
              </c:extLst>
            </c:dLbl>
            <c:dLbl>
              <c:idx val="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0-DC4A-4D86-8A51-5313E038E54B}"/>
                </c:ext>
              </c:extLst>
            </c:dLbl>
            <c:dLbl>
              <c:idx val="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1-DC4A-4D86-8A51-5313E038E54B}"/>
                </c:ext>
              </c:extLst>
            </c:dLbl>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2-DC4A-4D86-8A51-5313E038E54B}"/>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3-DC4A-4D86-8A51-5313E038E54B}"/>
                </c:ext>
              </c:extLst>
            </c:dLbl>
            <c:dLbl>
              <c:idx val="9"/>
              <c:spPr>
                <a:noFill/>
                <a:ln>
                  <a:noFill/>
                </a:ln>
              </c:spPr>
              <c:txPr>
                <a:bodyPr anchorCtr="1"/>
                <a:lstStyle/>
                <a:p>
                  <a:pPr>
                    <a:defRPr sz="900" b="0" i="0" u="none">
                      <a:solidFill>
                        <a:srgbClr val="C00000"/>
                      </a:solidFill>
                      <a:latin typeface="Arial"/>
                      <a:ea typeface="Arial"/>
                      <a:cs typeface="Arial"/>
                    </a:defRPr>
                  </a:pPr>
                  <a:endParaRPr lang="es-CO"/>
                </a:p>
              </c:txPr>
              <c:showLegendKey val="0"/>
              <c:showVal val="1"/>
              <c:showCatName val="0"/>
              <c:showSerName val="0"/>
              <c:showPercent val="0"/>
              <c:showBubbleSize val="0"/>
              <c:extLst>
                <c:ext xmlns:c16="http://schemas.microsoft.com/office/drawing/2014/chart" uri="{C3380CC4-5D6E-409C-BE32-E72D297353CC}">
                  <c16:uniqueId val="{00000014-DC4A-4D86-8A51-5313E038E54B}"/>
                </c:ext>
              </c:extLst>
            </c:dLbl>
            <c:spPr>
              <a:noFill/>
              <a:ln>
                <a:noFill/>
              </a:ln>
            </c:spPr>
            <c:txPr>
              <a:bodyPr anchorCtr="1"/>
              <a:lstStyle/>
              <a:p>
                <a:pPr>
                  <a:defRPr sz="900" b="0" i="0" u="none">
                    <a:solidFill>
                      <a:schemeClr val="tx1">
                        <a:lumMod val="75000"/>
                        <a:lumOff val="2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'Gráfico 1.12'!$B$7:$C$16</c:f>
              <c:multiLvlStrCache>
                <c:ptCount val="10"/>
                <c:lvl>
                  <c:pt idx="0">
                    <c:v>I</c:v>
                  </c:pt>
                  <c:pt idx="1">
                    <c:v>II</c:v>
                  </c:pt>
                  <c:pt idx="2">
                    <c:v>III</c:v>
                  </c:pt>
                  <c:pt idx="3">
                    <c:v>IV</c:v>
                  </c:pt>
                  <c:pt idx="4">
                    <c:v>I</c:v>
                  </c:pt>
                  <c:pt idx="5">
                    <c:v>II</c:v>
                  </c:pt>
                  <c:pt idx="6">
                    <c:v>III</c:v>
                  </c:pt>
                  <c:pt idx="7">
                    <c:v>IV</c:v>
                  </c:pt>
                  <c:pt idx="8">
                    <c:v>I</c:v>
                  </c:pt>
                  <c:pt idx="9">
                    <c:v>II</c:v>
                  </c:pt>
                </c:lvl>
                <c:lvl>
                  <c:pt idx="0">
                    <c:v>2023</c:v>
                  </c:pt>
                  <c:pt idx="4">
                    <c:v>2024</c:v>
                  </c:pt>
                  <c:pt idx="8">
                    <c:v>2025</c:v>
                  </c:pt>
                </c:lvl>
              </c:multiLvlStrCache>
            </c:multiLvlStrRef>
          </c:cat>
          <c:val>
            <c:numRef>
              <c:f>'Gráfico 1.12'!$E$7:$E$16</c:f>
              <c:numCache>
                <c:formatCode>0.00%</c:formatCode>
                <c:ptCount val="10"/>
                <c:pt idx="0">
                  <c:v>4.0000000000000001E-3</c:v>
                </c:pt>
                <c:pt idx="1">
                  <c:v>1.4E-2</c:v>
                </c:pt>
                <c:pt idx="2">
                  <c:v>-7.2999999999999995E-2</c:v>
                </c:pt>
                <c:pt idx="3">
                  <c:v>-3.6999999999999998E-2</c:v>
                </c:pt>
                <c:pt idx="4">
                  <c:v>-4.7E-2</c:v>
                </c:pt>
                <c:pt idx="5">
                  <c:v>-3.1E-2</c:v>
                </c:pt>
                <c:pt idx="6">
                  <c:v>3.0000000000000001E-3</c:v>
                </c:pt>
                <c:pt idx="7">
                  <c:v>-6.0000000000000001E-3</c:v>
                </c:pt>
                <c:pt idx="8">
                  <c:v>-5.1999999999999998E-2</c:v>
                </c:pt>
                <c:pt idx="9">
                  <c:v>-0.10100000000000001</c:v>
                </c:pt>
              </c:numCache>
            </c:numRef>
          </c:val>
          <c:smooth val="1"/>
          <c:extLst>
            <c:ext xmlns:c16="http://schemas.microsoft.com/office/drawing/2014/chart" uri="{C3380CC4-5D6E-409C-BE32-E72D297353CC}">
              <c16:uniqueId val="{00000015-DC4A-4D86-8A51-5313E038E54B}"/>
            </c:ext>
          </c:extLst>
        </c:ser>
        <c:dLbls>
          <c:showLegendKey val="0"/>
          <c:showVal val="1"/>
          <c:showCatName val="0"/>
          <c:showSerName val="0"/>
          <c:showPercent val="0"/>
          <c:showBubbleSize val="0"/>
        </c:dLbls>
        <c:smooth val="0"/>
        <c:axId val="544487056"/>
        <c:axId val="544478824"/>
      </c:lineChart>
      <c:catAx>
        <c:axId val="544487056"/>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544478824"/>
        <c:crosses val="autoZero"/>
        <c:auto val="1"/>
        <c:lblAlgn val="ctr"/>
        <c:lblOffset val="100"/>
        <c:noMultiLvlLbl val="1"/>
      </c:catAx>
      <c:valAx>
        <c:axId val="544478824"/>
        <c:scaling>
          <c:orientation val="minMax"/>
        </c:scaling>
        <c:delete val="0"/>
        <c:axPos val="l"/>
        <c:numFmt formatCode="0.0%" sourceLinked="0"/>
        <c:majorTickMark val="out"/>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544487056"/>
        <c:crosses val="autoZero"/>
        <c:crossBetween val="between"/>
      </c:valAx>
      <c:spPr>
        <a:noFill/>
        <a:ln>
          <a:noFill/>
        </a:ln>
      </c:spPr>
    </c:plotArea>
    <c:legend>
      <c:legendPos val="r"/>
      <c:layout>
        <c:manualLayout>
          <c:xMode val="edge"/>
          <c:yMode val="edge"/>
          <c:x val="0.27246924680168461"/>
          <c:y val="0.89902529499478201"/>
          <c:w val="0.4136622001911604"/>
          <c:h val="7.9338944600117089E-2"/>
        </c:manualLayout>
      </c:layout>
      <c:overlay val="1"/>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03815751101286E-2"/>
          <c:y val="5.9113650924939594E-2"/>
          <c:w val="0.83198673849979277"/>
          <c:h val="0.7965047453833265"/>
        </c:manualLayout>
      </c:layout>
      <c:barChart>
        <c:barDir val="col"/>
        <c:grouping val="clustered"/>
        <c:varyColors val="0"/>
        <c:ser>
          <c:idx val="0"/>
          <c:order val="0"/>
          <c:tx>
            <c:strRef>
              <c:f>'Gráfico 1.13'!$E$6</c:f>
              <c:strCache>
                <c:ptCount val="1"/>
                <c:pt idx="0">
                  <c:v>Oferta disponible</c:v>
                </c:pt>
              </c:strCache>
            </c:strRef>
          </c:tx>
          <c:spPr>
            <a:solidFill>
              <a:schemeClr val="bg1">
                <a:lumMod val="85000"/>
                <a:alpha val="40000"/>
              </a:schemeClr>
            </a:solidFill>
            <a:ln w="3175">
              <a:solidFill>
                <a:schemeClr val="bg1">
                  <a:lumMod val="50000"/>
                </a:schemeClr>
              </a:solidFill>
            </a:ln>
          </c:spPr>
          <c:invertIfNegative val="0"/>
          <c:cat>
            <c:numRef>
              <c:f>'Gráfico 1.13'!$B$7:$B$135</c:f>
              <c:numCache>
                <c:formatCode>#,##0</c:formatCode>
                <c:ptCount val="129"/>
                <c:pt idx="0">
                  <c:v>2015</c:v>
                </c:pt>
                <c:pt idx="12">
                  <c:v>2016</c:v>
                </c:pt>
                <c:pt idx="24">
                  <c:v>2017</c:v>
                </c:pt>
                <c:pt idx="36">
                  <c:v>2018</c:v>
                </c:pt>
                <c:pt idx="48">
                  <c:v>2019</c:v>
                </c:pt>
                <c:pt idx="60">
                  <c:v>2020</c:v>
                </c:pt>
                <c:pt idx="72">
                  <c:v>2021</c:v>
                </c:pt>
                <c:pt idx="84">
                  <c:v>2022</c:v>
                </c:pt>
                <c:pt idx="96">
                  <c:v>2023</c:v>
                </c:pt>
                <c:pt idx="108">
                  <c:v>2024</c:v>
                </c:pt>
                <c:pt idx="120">
                  <c:v>2025</c:v>
                </c:pt>
              </c:numCache>
            </c:numRef>
          </c:cat>
          <c:val>
            <c:numRef>
              <c:f>'Gráfico 1.13'!$E$7:$E$135</c:f>
              <c:numCache>
                <c:formatCode>#,##0</c:formatCode>
                <c:ptCount val="129"/>
                <c:pt idx="0">
                  <c:v>13524</c:v>
                </c:pt>
                <c:pt idx="1">
                  <c:v>13007</c:v>
                </c:pt>
                <c:pt idx="2">
                  <c:v>14456</c:v>
                </c:pt>
                <c:pt idx="3">
                  <c:v>14252</c:v>
                </c:pt>
                <c:pt idx="4">
                  <c:v>15117</c:v>
                </c:pt>
                <c:pt idx="5">
                  <c:v>14473</c:v>
                </c:pt>
                <c:pt idx="6">
                  <c:v>15026</c:v>
                </c:pt>
                <c:pt idx="7">
                  <c:v>15372</c:v>
                </c:pt>
                <c:pt idx="8">
                  <c:v>14691</c:v>
                </c:pt>
                <c:pt idx="9">
                  <c:v>15081</c:v>
                </c:pt>
                <c:pt idx="10">
                  <c:v>15059</c:v>
                </c:pt>
                <c:pt idx="11">
                  <c:v>15337</c:v>
                </c:pt>
                <c:pt idx="12">
                  <c:v>14747</c:v>
                </c:pt>
                <c:pt idx="13">
                  <c:v>14403</c:v>
                </c:pt>
                <c:pt idx="14">
                  <c:v>14144</c:v>
                </c:pt>
                <c:pt idx="15">
                  <c:v>15384</c:v>
                </c:pt>
                <c:pt idx="16">
                  <c:v>15057</c:v>
                </c:pt>
                <c:pt idx="17">
                  <c:v>16054</c:v>
                </c:pt>
                <c:pt idx="18">
                  <c:v>16439</c:v>
                </c:pt>
                <c:pt idx="19">
                  <c:v>16717</c:v>
                </c:pt>
                <c:pt idx="20">
                  <c:v>16551</c:v>
                </c:pt>
                <c:pt idx="21">
                  <c:v>16482</c:v>
                </c:pt>
                <c:pt idx="22">
                  <c:v>16656</c:v>
                </c:pt>
                <c:pt idx="23">
                  <c:v>16513</c:v>
                </c:pt>
                <c:pt idx="24">
                  <c:v>16736</c:v>
                </c:pt>
                <c:pt idx="25">
                  <c:v>16682</c:v>
                </c:pt>
                <c:pt idx="26">
                  <c:v>16825</c:v>
                </c:pt>
                <c:pt idx="27">
                  <c:v>16567</c:v>
                </c:pt>
                <c:pt idx="28">
                  <c:v>16754</c:v>
                </c:pt>
                <c:pt idx="29">
                  <c:v>16948</c:v>
                </c:pt>
                <c:pt idx="30">
                  <c:v>17063</c:v>
                </c:pt>
                <c:pt idx="31">
                  <c:v>17305</c:v>
                </c:pt>
                <c:pt idx="32">
                  <c:v>17267</c:v>
                </c:pt>
                <c:pt idx="33">
                  <c:v>18668</c:v>
                </c:pt>
                <c:pt idx="34">
                  <c:v>18568</c:v>
                </c:pt>
                <c:pt idx="35">
                  <c:v>19698</c:v>
                </c:pt>
                <c:pt idx="36">
                  <c:v>20279</c:v>
                </c:pt>
                <c:pt idx="37">
                  <c:v>20293</c:v>
                </c:pt>
                <c:pt idx="38">
                  <c:v>19439</c:v>
                </c:pt>
                <c:pt idx="39">
                  <c:v>18173</c:v>
                </c:pt>
                <c:pt idx="40">
                  <c:v>19315</c:v>
                </c:pt>
                <c:pt idx="41">
                  <c:v>17825</c:v>
                </c:pt>
                <c:pt idx="42">
                  <c:v>17813</c:v>
                </c:pt>
                <c:pt idx="43">
                  <c:v>18284</c:v>
                </c:pt>
                <c:pt idx="44">
                  <c:v>19394</c:v>
                </c:pt>
                <c:pt idx="45">
                  <c:v>18668</c:v>
                </c:pt>
                <c:pt idx="46">
                  <c:v>19460</c:v>
                </c:pt>
                <c:pt idx="47">
                  <c:v>19081</c:v>
                </c:pt>
                <c:pt idx="48">
                  <c:v>18360</c:v>
                </c:pt>
                <c:pt idx="49">
                  <c:v>18447</c:v>
                </c:pt>
                <c:pt idx="50">
                  <c:v>18199</c:v>
                </c:pt>
                <c:pt idx="51">
                  <c:v>18813</c:v>
                </c:pt>
                <c:pt idx="52">
                  <c:v>18159</c:v>
                </c:pt>
                <c:pt idx="53">
                  <c:v>18121</c:v>
                </c:pt>
                <c:pt idx="54">
                  <c:v>19258</c:v>
                </c:pt>
                <c:pt idx="55">
                  <c:v>18356</c:v>
                </c:pt>
                <c:pt idx="56">
                  <c:v>18867</c:v>
                </c:pt>
                <c:pt idx="57">
                  <c:v>18206</c:v>
                </c:pt>
                <c:pt idx="58">
                  <c:v>20250</c:v>
                </c:pt>
                <c:pt idx="59">
                  <c:v>24599</c:v>
                </c:pt>
                <c:pt idx="60">
                  <c:v>22085</c:v>
                </c:pt>
                <c:pt idx="61">
                  <c:v>21128</c:v>
                </c:pt>
                <c:pt idx="62">
                  <c:v>20885</c:v>
                </c:pt>
                <c:pt idx="63">
                  <c:v>22288</c:v>
                </c:pt>
                <c:pt idx="64">
                  <c:v>22796</c:v>
                </c:pt>
                <c:pt idx="65">
                  <c:v>23111</c:v>
                </c:pt>
                <c:pt idx="66">
                  <c:v>21642</c:v>
                </c:pt>
                <c:pt idx="67">
                  <c:v>23995</c:v>
                </c:pt>
                <c:pt idx="68">
                  <c:v>23475</c:v>
                </c:pt>
                <c:pt idx="69">
                  <c:v>25194</c:v>
                </c:pt>
                <c:pt idx="70">
                  <c:v>27731</c:v>
                </c:pt>
                <c:pt idx="71">
                  <c:v>28671</c:v>
                </c:pt>
                <c:pt idx="72">
                  <c:v>28561</c:v>
                </c:pt>
                <c:pt idx="73">
                  <c:v>26892</c:v>
                </c:pt>
                <c:pt idx="74">
                  <c:v>27491</c:v>
                </c:pt>
                <c:pt idx="75">
                  <c:v>26885</c:v>
                </c:pt>
                <c:pt idx="76">
                  <c:v>26735</c:v>
                </c:pt>
                <c:pt idx="77">
                  <c:v>25890</c:v>
                </c:pt>
                <c:pt idx="78">
                  <c:v>26806</c:v>
                </c:pt>
                <c:pt idx="79">
                  <c:v>24264</c:v>
                </c:pt>
                <c:pt idx="80">
                  <c:v>23436</c:v>
                </c:pt>
                <c:pt idx="81">
                  <c:v>24286</c:v>
                </c:pt>
                <c:pt idx="82">
                  <c:v>25073</c:v>
                </c:pt>
                <c:pt idx="83">
                  <c:v>26229</c:v>
                </c:pt>
                <c:pt idx="84">
                  <c:v>26251</c:v>
                </c:pt>
                <c:pt idx="85">
                  <c:v>25125</c:v>
                </c:pt>
                <c:pt idx="86">
                  <c:v>24239</c:v>
                </c:pt>
                <c:pt idx="87">
                  <c:v>25207</c:v>
                </c:pt>
                <c:pt idx="88">
                  <c:v>26260</c:v>
                </c:pt>
                <c:pt idx="89">
                  <c:v>26480</c:v>
                </c:pt>
                <c:pt idx="90">
                  <c:v>26573</c:v>
                </c:pt>
                <c:pt idx="91">
                  <c:v>25187</c:v>
                </c:pt>
                <c:pt idx="92">
                  <c:v>26978</c:v>
                </c:pt>
                <c:pt idx="93">
                  <c:v>28354</c:v>
                </c:pt>
                <c:pt idx="94">
                  <c:v>28905</c:v>
                </c:pt>
                <c:pt idx="95">
                  <c:v>29760</c:v>
                </c:pt>
                <c:pt idx="96">
                  <c:v>29486</c:v>
                </c:pt>
                <c:pt idx="97">
                  <c:v>31584</c:v>
                </c:pt>
                <c:pt idx="98">
                  <c:v>32332</c:v>
                </c:pt>
                <c:pt idx="99">
                  <c:v>31851</c:v>
                </c:pt>
                <c:pt idx="100">
                  <c:v>33153</c:v>
                </c:pt>
                <c:pt idx="101">
                  <c:v>33122</c:v>
                </c:pt>
                <c:pt idx="102">
                  <c:v>32538</c:v>
                </c:pt>
                <c:pt idx="103">
                  <c:v>32608</c:v>
                </c:pt>
                <c:pt idx="104">
                  <c:v>31988</c:v>
                </c:pt>
                <c:pt idx="105">
                  <c:v>32384</c:v>
                </c:pt>
                <c:pt idx="106">
                  <c:v>33312</c:v>
                </c:pt>
                <c:pt idx="107">
                  <c:v>34499</c:v>
                </c:pt>
                <c:pt idx="108">
                  <c:v>35454</c:v>
                </c:pt>
                <c:pt idx="109">
                  <c:v>36361</c:v>
                </c:pt>
                <c:pt idx="110">
                  <c:v>35852</c:v>
                </c:pt>
                <c:pt idx="111">
                  <c:v>36246</c:v>
                </c:pt>
                <c:pt idx="112">
                  <c:v>36218</c:v>
                </c:pt>
                <c:pt idx="113">
                  <c:v>33724</c:v>
                </c:pt>
                <c:pt idx="114">
                  <c:v>34088</c:v>
                </c:pt>
                <c:pt idx="115">
                  <c:v>33200</c:v>
                </c:pt>
                <c:pt idx="116">
                  <c:v>33188</c:v>
                </c:pt>
                <c:pt idx="117">
                  <c:v>33833</c:v>
                </c:pt>
                <c:pt idx="118">
                  <c:v>34038</c:v>
                </c:pt>
                <c:pt idx="119">
                  <c:v>33852</c:v>
                </c:pt>
                <c:pt idx="120">
                  <c:v>33040</c:v>
                </c:pt>
                <c:pt idx="121">
                  <c:v>31494</c:v>
                </c:pt>
                <c:pt idx="122">
                  <c:v>31528</c:v>
                </c:pt>
                <c:pt idx="123">
                  <c:v>31407</c:v>
                </c:pt>
                <c:pt idx="124">
                  <c:v>32080</c:v>
                </c:pt>
                <c:pt idx="125">
                  <c:v>31739</c:v>
                </c:pt>
                <c:pt idx="126">
                  <c:v>30158</c:v>
                </c:pt>
                <c:pt idx="127">
                  <c:v>29412</c:v>
                </c:pt>
                <c:pt idx="128">
                  <c:v>28306</c:v>
                </c:pt>
              </c:numCache>
            </c:numRef>
          </c:val>
          <c:extLst>
            <c:ext xmlns:c16="http://schemas.microsoft.com/office/drawing/2014/chart" uri="{C3380CC4-5D6E-409C-BE32-E72D297353CC}">
              <c16:uniqueId val="{00000000-459C-442B-922E-422FFA698065}"/>
            </c:ext>
          </c:extLst>
        </c:ser>
        <c:dLbls>
          <c:showLegendKey val="0"/>
          <c:showVal val="0"/>
          <c:showCatName val="0"/>
          <c:showSerName val="0"/>
          <c:showPercent val="0"/>
          <c:showBubbleSize val="0"/>
        </c:dLbls>
        <c:gapWidth val="0"/>
        <c:overlap val="100"/>
        <c:axId val="1836427503"/>
        <c:axId val="1836427983"/>
      </c:barChart>
      <c:barChart>
        <c:barDir val="col"/>
        <c:grouping val="clustered"/>
        <c:varyColors val="0"/>
        <c:ser>
          <c:idx val="1"/>
          <c:order val="1"/>
          <c:tx>
            <c:strRef>
              <c:f>'Gráfico 1.13'!$D$6</c:f>
              <c:strCache>
                <c:ptCount val="1"/>
                <c:pt idx="0">
                  <c:v>Ventas</c:v>
                </c:pt>
              </c:strCache>
            </c:strRef>
          </c:tx>
          <c:spPr>
            <a:solidFill>
              <a:srgbClr val="FFC000">
                <a:alpha val="60000"/>
              </a:srgbClr>
            </a:solidFill>
            <a:ln>
              <a:noFill/>
            </a:ln>
          </c:spPr>
          <c:invertIfNegative val="0"/>
          <c:cat>
            <c:numRef>
              <c:f>'Gráfico 1.13'!$B$7:$B$135</c:f>
              <c:numCache>
                <c:formatCode>#,##0</c:formatCode>
                <c:ptCount val="129"/>
                <c:pt idx="0">
                  <c:v>2015</c:v>
                </c:pt>
                <c:pt idx="12">
                  <c:v>2016</c:v>
                </c:pt>
                <c:pt idx="24">
                  <c:v>2017</c:v>
                </c:pt>
                <c:pt idx="36">
                  <c:v>2018</c:v>
                </c:pt>
                <c:pt idx="48">
                  <c:v>2019</c:v>
                </c:pt>
                <c:pt idx="60">
                  <c:v>2020</c:v>
                </c:pt>
                <c:pt idx="72">
                  <c:v>2021</c:v>
                </c:pt>
                <c:pt idx="84">
                  <c:v>2022</c:v>
                </c:pt>
                <c:pt idx="96">
                  <c:v>2023</c:v>
                </c:pt>
                <c:pt idx="108">
                  <c:v>2024</c:v>
                </c:pt>
                <c:pt idx="120">
                  <c:v>2025</c:v>
                </c:pt>
              </c:numCache>
            </c:numRef>
          </c:cat>
          <c:val>
            <c:numRef>
              <c:f>'Gráfico 1.13'!$D$7:$D$135</c:f>
              <c:numCache>
                <c:formatCode>#,##0</c:formatCode>
                <c:ptCount val="129"/>
                <c:pt idx="0">
                  <c:v>2881</c:v>
                </c:pt>
                <c:pt idx="1">
                  <c:v>2085</c:v>
                </c:pt>
                <c:pt idx="2">
                  <c:v>1988</c:v>
                </c:pt>
                <c:pt idx="3">
                  <c:v>2506</c:v>
                </c:pt>
                <c:pt idx="4">
                  <c:v>2000</c:v>
                </c:pt>
                <c:pt idx="5">
                  <c:v>2061</c:v>
                </c:pt>
                <c:pt idx="6">
                  <c:v>1989</c:v>
                </c:pt>
                <c:pt idx="7">
                  <c:v>2006</c:v>
                </c:pt>
                <c:pt idx="8">
                  <c:v>2698</c:v>
                </c:pt>
                <c:pt idx="9">
                  <c:v>2102</c:v>
                </c:pt>
                <c:pt idx="10">
                  <c:v>1878</c:v>
                </c:pt>
                <c:pt idx="11">
                  <c:v>1703</c:v>
                </c:pt>
                <c:pt idx="12">
                  <c:v>1825</c:v>
                </c:pt>
                <c:pt idx="13">
                  <c:v>1871</c:v>
                </c:pt>
                <c:pt idx="14">
                  <c:v>2131</c:v>
                </c:pt>
                <c:pt idx="15">
                  <c:v>2189</c:v>
                </c:pt>
                <c:pt idx="16">
                  <c:v>3114</c:v>
                </c:pt>
                <c:pt idx="17">
                  <c:v>3095</c:v>
                </c:pt>
                <c:pt idx="18">
                  <c:v>4872</c:v>
                </c:pt>
                <c:pt idx="19">
                  <c:v>4875</c:v>
                </c:pt>
                <c:pt idx="20">
                  <c:v>2474</c:v>
                </c:pt>
                <c:pt idx="21">
                  <c:v>2466</c:v>
                </c:pt>
                <c:pt idx="22">
                  <c:v>3023</c:v>
                </c:pt>
                <c:pt idx="23">
                  <c:v>1843</c:v>
                </c:pt>
                <c:pt idx="24">
                  <c:v>2162</c:v>
                </c:pt>
                <c:pt idx="25">
                  <c:v>2513</c:v>
                </c:pt>
                <c:pt idx="26">
                  <c:v>2085</c:v>
                </c:pt>
                <c:pt idx="27">
                  <c:v>1821</c:v>
                </c:pt>
                <c:pt idx="28">
                  <c:v>2540</c:v>
                </c:pt>
                <c:pt idx="29">
                  <c:v>1725</c:v>
                </c:pt>
                <c:pt idx="30">
                  <c:v>2135</c:v>
                </c:pt>
                <c:pt idx="31">
                  <c:v>1847</c:v>
                </c:pt>
                <c:pt idx="32">
                  <c:v>1888</c:v>
                </c:pt>
                <c:pt idx="33">
                  <c:v>1682</c:v>
                </c:pt>
                <c:pt idx="34">
                  <c:v>1749</c:v>
                </c:pt>
                <c:pt idx="35">
                  <c:v>2221</c:v>
                </c:pt>
                <c:pt idx="36">
                  <c:v>3060</c:v>
                </c:pt>
                <c:pt idx="37">
                  <c:v>2765</c:v>
                </c:pt>
                <c:pt idx="38">
                  <c:v>2385</c:v>
                </c:pt>
                <c:pt idx="39">
                  <c:v>1907</c:v>
                </c:pt>
                <c:pt idx="40">
                  <c:v>2567</c:v>
                </c:pt>
                <c:pt idx="41">
                  <c:v>2198</c:v>
                </c:pt>
                <c:pt idx="42">
                  <c:v>1819</c:v>
                </c:pt>
                <c:pt idx="43">
                  <c:v>3180</c:v>
                </c:pt>
                <c:pt idx="44">
                  <c:v>3040</c:v>
                </c:pt>
                <c:pt idx="45">
                  <c:v>2437</c:v>
                </c:pt>
                <c:pt idx="46">
                  <c:v>2992</c:v>
                </c:pt>
                <c:pt idx="47">
                  <c:v>2418</c:v>
                </c:pt>
                <c:pt idx="48">
                  <c:v>2251</c:v>
                </c:pt>
                <c:pt idx="49">
                  <c:v>2546</c:v>
                </c:pt>
                <c:pt idx="50">
                  <c:v>1938</c:v>
                </c:pt>
                <c:pt idx="51">
                  <c:v>2433</c:v>
                </c:pt>
                <c:pt idx="52">
                  <c:v>3276</c:v>
                </c:pt>
                <c:pt idx="53">
                  <c:v>2423</c:v>
                </c:pt>
                <c:pt idx="54">
                  <c:v>2897</c:v>
                </c:pt>
                <c:pt idx="55">
                  <c:v>2523</c:v>
                </c:pt>
                <c:pt idx="56">
                  <c:v>2383</c:v>
                </c:pt>
                <c:pt idx="57">
                  <c:v>2230</c:v>
                </c:pt>
                <c:pt idx="58">
                  <c:v>4085</c:v>
                </c:pt>
                <c:pt idx="59">
                  <c:v>4760</c:v>
                </c:pt>
                <c:pt idx="60">
                  <c:v>4273</c:v>
                </c:pt>
                <c:pt idx="61">
                  <c:v>3745</c:v>
                </c:pt>
                <c:pt idx="62">
                  <c:v>2202</c:v>
                </c:pt>
                <c:pt idx="63">
                  <c:v>533</c:v>
                </c:pt>
                <c:pt idx="64">
                  <c:v>861</c:v>
                </c:pt>
                <c:pt idx="65">
                  <c:v>2257</c:v>
                </c:pt>
                <c:pt idx="66">
                  <c:v>3331</c:v>
                </c:pt>
                <c:pt idx="67">
                  <c:v>3463</c:v>
                </c:pt>
                <c:pt idx="68">
                  <c:v>4181</c:v>
                </c:pt>
                <c:pt idx="69">
                  <c:v>4792</c:v>
                </c:pt>
                <c:pt idx="70">
                  <c:v>4767</c:v>
                </c:pt>
                <c:pt idx="71">
                  <c:v>4840</c:v>
                </c:pt>
                <c:pt idx="72">
                  <c:v>3458</c:v>
                </c:pt>
                <c:pt idx="73">
                  <c:v>4220</c:v>
                </c:pt>
                <c:pt idx="74">
                  <c:v>5257</c:v>
                </c:pt>
                <c:pt idx="75">
                  <c:v>3457</c:v>
                </c:pt>
                <c:pt idx="76">
                  <c:v>3546</c:v>
                </c:pt>
                <c:pt idx="77">
                  <c:v>3834</c:v>
                </c:pt>
                <c:pt idx="78">
                  <c:v>3836</c:v>
                </c:pt>
                <c:pt idx="79">
                  <c:v>4101</c:v>
                </c:pt>
                <c:pt idx="80">
                  <c:v>4356</c:v>
                </c:pt>
                <c:pt idx="81">
                  <c:v>3873</c:v>
                </c:pt>
                <c:pt idx="82">
                  <c:v>4616</c:v>
                </c:pt>
                <c:pt idx="83">
                  <c:v>3504</c:v>
                </c:pt>
                <c:pt idx="84">
                  <c:v>3598</c:v>
                </c:pt>
                <c:pt idx="85">
                  <c:v>4388</c:v>
                </c:pt>
                <c:pt idx="86">
                  <c:v>4160</c:v>
                </c:pt>
                <c:pt idx="87">
                  <c:v>4722</c:v>
                </c:pt>
                <c:pt idx="88">
                  <c:v>4841</c:v>
                </c:pt>
                <c:pt idx="89">
                  <c:v>3987</c:v>
                </c:pt>
                <c:pt idx="90">
                  <c:v>3599</c:v>
                </c:pt>
                <c:pt idx="91">
                  <c:v>3933</c:v>
                </c:pt>
                <c:pt idx="92">
                  <c:v>3375</c:v>
                </c:pt>
                <c:pt idx="93">
                  <c:v>3767</c:v>
                </c:pt>
                <c:pt idx="94">
                  <c:v>3007</c:v>
                </c:pt>
                <c:pt idx="95">
                  <c:v>2564</c:v>
                </c:pt>
                <c:pt idx="96">
                  <c:v>2141</c:v>
                </c:pt>
                <c:pt idx="97">
                  <c:v>2818</c:v>
                </c:pt>
                <c:pt idx="98">
                  <c:v>2716</c:v>
                </c:pt>
                <c:pt idx="99">
                  <c:v>2379</c:v>
                </c:pt>
                <c:pt idx="100">
                  <c:v>2261</c:v>
                </c:pt>
                <c:pt idx="101">
                  <c:v>1727</c:v>
                </c:pt>
                <c:pt idx="102">
                  <c:v>1903</c:v>
                </c:pt>
                <c:pt idx="103">
                  <c:v>2338</c:v>
                </c:pt>
                <c:pt idx="104">
                  <c:v>1274</c:v>
                </c:pt>
                <c:pt idx="105">
                  <c:v>1614</c:v>
                </c:pt>
                <c:pt idx="106">
                  <c:v>1640</c:v>
                </c:pt>
                <c:pt idx="107">
                  <c:v>1516</c:v>
                </c:pt>
                <c:pt idx="108">
                  <c:v>1976</c:v>
                </c:pt>
                <c:pt idx="109">
                  <c:v>2051</c:v>
                </c:pt>
                <c:pt idx="110">
                  <c:v>1989</c:v>
                </c:pt>
                <c:pt idx="111">
                  <c:v>2003</c:v>
                </c:pt>
                <c:pt idx="112">
                  <c:v>1983</c:v>
                </c:pt>
                <c:pt idx="113">
                  <c:v>2461</c:v>
                </c:pt>
                <c:pt idx="114">
                  <c:v>2480</c:v>
                </c:pt>
                <c:pt idx="115">
                  <c:v>2539</c:v>
                </c:pt>
                <c:pt idx="116">
                  <c:v>2572</c:v>
                </c:pt>
                <c:pt idx="117">
                  <c:v>2457</c:v>
                </c:pt>
                <c:pt idx="118">
                  <c:v>3411</c:v>
                </c:pt>
                <c:pt idx="119">
                  <c:v>2040</c:v>
                </c:pt>
                <c:pt idx="120">
                  <c:v>2455</c:v>
                </c:pt>
                <c:pt idx="121">
                  <c:v>2920</c:v>
                </c:pt>
                <c:pt idx="122">
                  <c:v>3590</c:v>
                </c:pt>
                <c:pt idx="123">
                  <c:v>2602</c:v>
                </c:pt>
                <c:pt idx="124">
                  <c:v>3251</c:v>
                </c:pt>
                <c:pt idx="125">
                  <c:v>2660</c:v>
                </c:pt>
                <c:pt idx="126">
                  <c:v>3422</c:v>
                </c:pt>
                <c:pt idx="127">
                  <c:v>3657</c:v>
                </c:pt>
                <c:pt idx="128">
                  <c:v>2739</c:v>
                </c:pt>
              </c:numCache>
            </c:numRef>
          </c:val>
          <c:extLst>
            <c:ext xmlns:c16="http://schemas.microsoft.com/office/drawing/2014/chart" uri="{C3380CC4-5D6E-409C-BE32-E72D297353CC}">
              <c16:uniqueId val="{00000001-459C-442B-922E-422FFA698065}"/>
            </c:ext>
          </c:extLst>
        </c:ser>
        <c:dLbls>
          <c:showLegendKey val="0"/>
          <c:showVal val="0"/>
          <c:showCatName val="0"/>
          <c:showSerName val="0"/>
          <c:showPercent val="0"/>
          <c:showBubbleSize val="0"/>
        </c:dLbls>
        <c:gapWidth val="0"/>
        <c:overlap val="100"/>
        <c:axId val="563026431"/>
        <c:axId val="563029791"/>
      </c:barChart>
      <c:catAx>
        <c:axId val="1836427503"/>
        <c:scaling>
          <c:orientation val="minMax"/>
        </c:scaling>
        <c:delete val="0"/>
        <c:axPos val="b"/>
        <c:numFmt formatCode="#,##0" sourceLinked="1"/>
        <c:majorTickMark val="none"/>
        <c:minorTickMark val="none"/>
        <c:tickLblPos val="nextTo"/>
        <c:spPr>
          <a:ln w="9525" cmpd="sng">
            <a:solidFill>
              <a:schemeClr val="tx1">
                <a:lumMod val="15000"/>
                <a:lumOff val="85000"/>
              </a:schemeClr>
            </a:solidFill>
          </a:ln>
        </c:spPr>
        <c:txPr>
          <a:bodyPr rot="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836427983"/>
        <c:crosses val="autoZero"/>
        <c:auto val="1"/>
        <c:lblAlgn val="ctr"/>
        <c:lblOffset val="100"/>
        <c:noMultiLvlLbl val="0"/>
      </c:catAx>
      <c:valAx>
        <c:axId val="1836427983"/>
        <c:scaling>
          <c:orientation val="minMax"/>
          <c:max val="38000"/>
          <c:min val="0"/>
        </c:scaling>
        <c:delete val="0"/>
        <c:axPos val="l"/>
        <c:title>
          <c:tx>
            <c:rich>
              <a:bodyPr/>
              <a:lstStyle/>
              <a:p>
                <a:pPr>
                  <a:buNone/>
                  <a:defRPr sz="900" b="0" i="0" u="none" kern="1200" baseline="0">
                    <a:solidFill>
                      <a:schemeClr val="tx1">
                        <a:lumMod val="65000"/>
                        <a:lumOff val="35000"/>
                      </a:schemeClr>
                    </a:solidFill>
                    <a:latin typeface="Arial"/>
                    <a:ea typeface="Arial"/>
                    <a:cs typeface="Arial"/>
                  </a:defRPr>
                </a:pPr>
                <a:r>
                  <a:t>Oferta disponible</a:t>
                </a:r>
              </a:p>
            </c:rich>
          </c:tx>
          <c:overlay val="0"/>
        </c:title>
        <c:numFmt formatCode="#,##0" sourceLinked="1"/>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836427503"/>
        <c:crosses val="autoZero"/>
        <c:crossBetween val="between"/>
      </c:valAx>
      <c:valAx>
        <c:axId val="563029791"/>
        <c:scaling>
          <c:orientation val="minMax"/>
        </c:scaling>
        <c:delete val="0"/>
        <c:axPos val="r"/>
        <c:title>
          <c:tx>
            <c:rich>
              <a:bodyPr/>
              <a:lstStyle/>
              <a:p>
                <a:pPr>
                  <a:buNone/>
                  <a:defRPr sz="900" b="0" i="0" u="none" kern="1200" baseline="0">
                    <a:solidFill>
                      <a:schemeClr val="tx1">
                        <a:lumMod val="65000"/>
                        <a:lumOff val="35000"/>
                      </a:schemeClr>
                    </a:solidFill>
                    <a:latin typeface="Arial"/>
                    <a:ea typeface="Arial"/>
                    <a:cs typeface="Arial"/>
                  </a:defRPr>
                </a:pPr>
                <a:r>
                  <a:t>Ventas</a:t>
                </a:r>
              </a:p>
            </c:rich>
          </c:tx>
          <c:overlay val="0"/>
        </c:title>
        <c:numFmt formatCode="#,##0" sourceLinked="1"/>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563026431"/>
        <c:crosses val="max"/>
        <c:crossBetween val="between"/>
      </c:valAx>
      <c:catAx>
        <c:axId val="563026431"/>
        <c:scaling>
          <c:orientation val="minMax"/>
        </c:scaling>
        <c:delete val="1"/>
        <c:axPos val="b"/>
        <c:numFmt formatCode="#,##0" sourceLinked="1"/>
        <c:majorTickMark val="out"/>
        <c:minorTickMark val="none"/>
        <c:tickLblPos val="nextTo"/>
        <c:crossAx val="563029791"/>
        <c:crosses val="autoZero"/>
        <c:auto val="1"/>
        <c:lblAlgn val="ctr"/>
        <c:lblOffset val="100"/>
        <c:noMultiLvlLbl val="0"/>
      </c:cat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79629602240849E-2"/>
          <c:y val="6.7828598707305621E-2"/>
          <c:w val="0.87735145509912038"/>
          <c:h val="0.79167361111111112"/>
        </c:manualLayout>
      </c:layout>
      <c:lineChart>
        <c:grouping val="standard"/>
        <c:varyColors val="0"/>
        <c:ser>
          <c:idx val="0"/>
          <c:order val="0"/>
          <c:tx>
            <c:strRef>
              <c:f>'Gráfico 1.14'!$D$6</c:f>
              <c:strCache>
                <c:ptCount val="1"/>
                <c:pt idx="0">
                  <c:v>Oferta disponible Var. anual (%)</c:v>
                </c:pt>
              </c:strCache>
            </c:strRef>
          </c:tx>
          <c:spPr>
            <a:ln w="19050">
              <a:solidFill>
                <a:srgbClr val="ED7D31"/>
              </a:solidFill>
              <a:prstDash val="solid"/>
            </a:ln>
          </c:spPr>
          <c:marker>
            <c:symbol val="none"/>
          </c:marker>
          <c:dLbls>
            <c:dLbl>
              <c:idx val="4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99-4986-8B13-BAD3F32D5FA9}"/>
                </c:ext>
              </c:extLst>
            </c:dLbl>
            <c:spPr>
              <a:noFill/>
              <a:ln>
                <a:noFill/>
              </a:ln>
            </c:spPr>
            <c:txPr>
              <a:bodyPr anchorCtr="1"/>
              <a:lstStyle/>
              <a:p>
                <a:pPr>
                  <a:defRPr sz="900" b="1" i="0" u="none">
                    <a:solidFill>
                      <a:srgbClr val="ED7D31"/>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1.14'!$B$7:$B$51</c:f>
              <c:numCache>
                <c:formatCode>#,##0</c:formatCode>
                <c:ptCount val="45"/>
                <c:pt idx="0">
                  <c:v>2022</c:v>
                </c:pt>
                <c:pt idx="12">
                  <c:v>2023</c:v>
                </c:pt>
                <c:pt idx="24">
                  <c:v>2024</c:v>
                </c:pt>
                <c:pt idx="36">
                  <c:v>2025</c:v>
                </c:pt>
              </c:numCache>
            </c:numRef>
          </c:cat>
          <c:val>
            <c:numRef>
              <c:f>'Gráfico 1.14'!$D$7:$D$51</c:f>
              <c:numCache>
                <c:formatCode>0.0%</c:formatCode>
                <c:ptCount val="45"/>
                <c:pt idx="0">
                  <c:v>-8.087952102517415E-2</c:v>
                </c:pt>
                <c:pt idx="1">
                  <c:v>-6.5707273538598843E-2</c:v>
                </c:pt>
                <c:pt idx="2">
                  <c:v>-0.11829325961223669</c:v>
                </c:pt>
                <c:pt idx="3">
                  <c:v>-6.2413985493769752E-2</c:v>
                </c:pt>
                <c:pt idx="4">
                  <c:v>-1.7766972133906878E-2</c:v>
                </c:pt>
                <c:pt idx="5">
                  <c:v>2.2788721514098054E-2</c:v>
                </c:pt>
                <c:pt idx="6">
                  <c:v>-8.6920838618219642E-3</c:v>
                </c:pt>
                <c:pt idx="7">
                  <c:v>3.8039894493900439E-2</c:v>
                </c:pt>
                <c:pt idx="8">
                  <c:v>0.15113500597371554</c:v>
                </c:pt>
                <c:pt idx="9">
                  <c:v>0.16750391171868562</c:v>
                </c:pt>
                <c:pt idx="10">
                  <c:v>0.15283372552147734</c:v>
                </c:pt>
                <c:pt idx="11">
                  <c:v>0.13462198330092656</c:v>
                </c:pt>
                <c:pt idx="12">
                  <c:v>0.12323340063235677</c:v>
                </c:pt>
                <c:pt idx="13">
                  <c:v>0.25707462686567162</c:v>
                </c:pt>
                <c:pt idx="14">
                  <c:v>0.3338834110318083</c:v>
                </c:pt>
                <c:pt idx="15">
                  <c:v>0.26357757765699996</c:v>
                </c:pt>
                <c:pt idx="16">
                  <c:v>0.26249047981721252</c:v>
                </c:pt>
                <c:pt idx="17">
                  <c:v>0.25083081570996968</c:v>
                </c:pt>
                <c:pt idx="18">
                  <c:v>0.22447597185112711</c:v>
                </c:pt>
                <c:pt idx="19">
                  <c:v>0.29463612180886956</c:v>
                </c:pt>
                <c:pt idx="20">
                  <c:v>0.18570687226629112</c:v>
                </c:pt>
                <c:pt idx="21">
                  <c:v>0.1421316216406856</c:v>
                </c:pt>
                <c:pt idx="22">
                  <c:v>0.15246497145822513</c:v>
                </c:pt>
                <c:pt idx="23">
                  <c:v>0.15924059139784941</c:v>
                </c:pt>
                <c:pt idx="24">
                  <c:v>0.20240113952384187</c:v>
                </c:pt>
                <c:pt idx="25">
                  <c:v>0.15124746707193526</c:v>
                </c:pt>
                <c:pt idx="26">
                  <c:v>0.10887046888531482</c:v>
                </c:pt>
                <c:pt idx="27">
                  <c:v>0.13798624846943586</c:v>
                </c:pt>
                <c:pt idx="28">
                  <c:v>9.2450155340391582E-2</c:v>
                </c:pt>
                <c:pt idx="29">
                  <c:v>1.8175230964313727E-2</c:v>
                </c:pt>
                <c:pt idx="30">
                  <c:v>4.7636609502735183E-2</c:v>
                </c:pt>
                <c:pt idx="31">
                  <c:v>1.8155053974484803E-2</c:v>
                </c:pt>
                <c:pt idx="32">
                  <c:v>3.7514067775415771E-2</c:v>
                </c:pt>
                <c:pt idx="33">
                  <c:v>4.4744318181818121E-2</c:v>
                </c:pt>
                <c:pt idx="34">
                  <c:v>2.1793948126801244E-2</c:v>
                </c:pt>
                <c:pt idx="35">
                  <c:v>-1.8754166787443127E-2</c:v>
                </c:pt>
                <c:pt idx="36">
                  <c:v>-6.8088226998364032E-2</c:v>
                </c:pt>
                <c:pt idx="37">
                  <c:v>-0.13385220428481059</c:v>
                </c:pt>
                <c:pt idx="38">
                  <c:v>-0.12060693964074531</c:v>
                </c:pt>
                <c:pt idx="39">
                  <c:v>-0.13350438669094522</c:v>
                </c:pt>
                <c:pt idx="40">
                  <c:v>-0.11425258158926499</c:v>
                </c:pt>
                <c:pt idx="41">
                  <c:v>-5.886015893725538E-2</c:v>
                </c:pt>
                <c:pt idx="42">
                  <c:v>-0.11528983806618165</c:v>
                </c:pt>
                <c:pt idx="43">
                  <c:v>-0.11409638554216872</c:v>
                </c:pt>
                <c:pt idx="44">
                  <c:v>-0.1471013619380499</c:v>
                </c:pt>
              </c:numCache>
            </c:numRef>
          </c:val>
          <c:smooth val="1"/>
          <c:extLst>
            <c:ext xmlns:c16="http://schemas.microsoft.com/office/drawing/2014/chart" uri="{C3380CC4-5D6E-409C-BE32-E72D297353CC}">
              <c16:uniqueId val="{00000001-C199-4986-8B13-BAD3F32D5FA9}"/>
            </c:ext>
          </c:extLst>
        </c:ser>
        <c:ser>
          <c:idx val="1"/>
          <c:order val="1"/>
          <c:tx>
            <c:strRef>
              <c:f>'Gráfico 1.14'!$E$6</c:f>
              <c:strCache>
                <c:ptCount val="1"/>
                <c:pt idx="0">
                  <c:v>Ventas Var. anual (%)</c:v>
                </c:pt>
              </c:strCache>
            </c:strRef>
          </c:tx>
          <c:spPr>
            <a:ln w="12700">
              <a:solidFill>
                <a:srgbClr val="FF9900">
                  <a:alpha val="99000"/>
                </a:srgbClr>
              </a:solidFill>
              <a:prstDash val="solid"/>
            </a:ln>
          </c:spPr>
          <c:marker>
            <c:symbol val="none"/>
          </c:marker>
          <c:dLbls>
            <c:dLbl>
              <c:idx val="4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99-4986-8B13-BAD3F32D5FA9}"/>
                </c:ext>
              </c:extLst>
            </c:dLbl>
            <c:spPr>
              <a:noFill/>
              <a:ln>
                <a:noFill/>
              </a:ln>
            </c:spPr>
            <c:txPr>
              <a:bodyPr anchorCtr="1"/>
              <a:lstStyle/>
              <a:p>
                <a:pPr>
                  <a:defRPr sz="900" b="1" i="0" u="none">
                    <a:solidFill>
                      <a:srgbClr val="FFC0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1.14'!$B$7:$B$51</c:f>
              <c:numCache>
                <c:formatCode>#,##0</c:formatCode>
                <c:ptCount val="45"/>
                <c:pt idx="0">
                  <c:v>2022</c:v>
                </c:pt>
                <c:pt idx="12">
                  <c:v>2023</c:v>
                </c:pt>
                <c:pt idx="24">
                  <c:v>2024</c:v>
                </c:pt>
                <c:pt idx="36">
                  <c:v>2025</c:v>
                </c:pt>
              </c:numCache>
            </c:numRef>
          </c:cat>
          <c:val>
            <c:numRef>
              <c:f>'Gráfico 1.14'!$E$7:$E$51</c:f>
              <c:numCache>
                <c:formatCode>0.0%</c:formatCode>
                <c:ptCount val="45"/>
                <c:pt idx="0">
                  <c:v>4.0485829959514108E-2</c:v>
                </c:pt>
                <c:pt idx="1">
                  <c:v>3.9810426540284327E-2</c:v>
                </c:pt>
                <c:pt idx="2">
                  <c:v>-0.20867414875404222</c:v>
                </c:pt>
                <c:pt idx="3">
                  <c:v>0.36592421174428691</c:v>
                </c:pt>
                <c:pt idx="4">
                  <c:v>0.36520022560631693</c:v>
                </c:pt>
                <c:pt idx="5">
                  <c:v>3.9906103286384997E-2</c:v>
                </c:pt>
                <c:pt idx="6">
                  <c:v>-6.1783107403545312E-2</c:v>
                </c:pt>
                <c:pt idx="7">
                  <c:v>-4.0965618141916571E-2</c:v>
                </c:pt>
                <c:pt idx="8">
                  <c:v>-0.22520661157024791</c:v>
                </c:pt>
                <c:pt idx="9">
                  <c:v>-2.7368964626904191E-2</c:v>
                </c:pt>
                <c:pt idx="10">
                  <c:v>-0.34857019064124783</c:v>
                </c:pt>
                <c:pt idx="11">
                  <c:v>-0.2682648401826484</c:v>
                </c:pt>
                <c:pt idx="12">
                  <c:v>-0.40494719288493608</c:v>
                </c:pt>
                <c:pt idx="13">
                  <c:v>-0.35779398359161352</c:v>
                </c:pt>
                <c:pt idx="14">
                  <c:v>-0.3471153846153846</c:v>
                </c:pt>
                <c:pt idx="15">
                  <c:v>-0.49618805590851334</c:v>
                </c:pt>
                <c:pt idx="16">
                  <c:v>-0.53294773807064655</c:v>
                </c:pt>
                <c:pt idx="17">
                  <c:v>-0.56684223727113126</c:v>
                </c:pt>
                <c:pt idx="18">
                  <c:v>-0.47124201166990831</c:v>
                </c:pt>
                <c:pt idx="19">
                  <c:v>-0.40554284261378082</c:v>
                </c:pt>
                <c:pt idx="20">
                  <c:v>-0.62251851851851847</c:v>
                </c:pt>
                <c:pt idx="21">
                  <c:v>-0.57154234138571813</c:v>
                </c:pt>
                <c:pt idx="22">
                  <c:v>-0.4546059195211174</c:v>
                </c:pt>
                <c:pt idx="23">
                  <c:v>-0.40873634945397819</c:v>
                </c:pt>
                <c:pt idx="24">
                  <c:v>-7.7066791219056463E-2</c:v>
                </c:pt>
                <c:pt idx="25">
                  <c:v>-0.27217885024840316</c:v>
                </c:pt>
                <c:pt idx="26">
                  <c:v>-0.2676730486008837</c:v>
                </c:pt>
                <c:pt idx="27">
                  <c:v>-0.15804960067255147</c:v>
                </c:pt>
                <c:pt idx="28">
                  <c:v>-0.12295444493586904</c:v>
                </c:pt>
                <c:pt idx="29">
                  <c:v>0.42501447596988995</c:v>
                </c:pt>
                <c:pt idx="30">
                  <c:v>0.30320546505517609</c:v>
                </c:pt>
                <c:pt idx="31">
                  <c:v>8.5970915312232776E-2</c:v>
                </c:pt>
                <c:pt idx="32">
                  <c:v>1.0188383045525904</c:v>
                </c:pt>
                <c:pt idx="33">
                  <c:v>0.52230483271375472</c:v>
                </c:pt>
                <c:pt idx="34">
                  <c:v>1.079878048780488</c:v>
                </c:pt>
                <c:pt idx="35">
                  <c:v>0.34564643799472305</c:v>
                </c:pt>
                <c:pt idx="36">
                  <c:v>0.2424089068825912</c:v>
                </c:pt>
                <c:pt idx="37">
                  <c:v>0.42369575816674798</c:v>
                </c:pt>
                <c:pt idx="38">
                  <c:v>0.80492709904474613</c:v>
                </c:pt>
                <c:pt idx="39">
                  <c:v>0.29905142286570152</c:v>
                </c:pt>
                <c:pt idx="40">
                  <c:v>0.63943519919314173</c:v>
                </c:pt>
                <c:pt idx="41">
                  <c:v>8.0861438439658651E-2</c:v>
                </c:pt>
                <c:pt idx="42">
                  <c:v>0.37983870967741939</c:v>
                </c:pt>
                <c:pt idx="43">
                  <c:v>0.44033083891295788</c:v>
                </c:pt>
                <c:pt idx="44">
                  <c:v>6.493001555209954E-2</c:v>
                </c:pt>
              </c:numCache>
            </c:numRef>
          </c:val>
          <c:smooth val="1"/>
          <c:extLst>
            <c:ext xmlns:c16="http://schemas.microsoft.com/office/drawing/2014/chart" uri="{C3380CC4-5D6E-409C-BE32-E72D297353CC}">
              <c16:uniqueId val="{00000003-C199-4986-8B13-BAD3F32D5FA9}"/>
            </c:ext>
          </c:extLst>
        </c:ser>
        <c:dLbls>
          <c:showLegendKey val="0"/>
          <c:showVal val="0"/>
          <c:showCatName val="0"/>
          <c:showSerName val="0"/>
          <c:showPercent val="0"/>
          <c:showBubbleSize val="0"/>
        </c:dLbls>
        <c:smooth val="0"/>
        <c:axId val="1836427503"/>
        <c:axId val="1836427983"/>
      </c:lineChart>
      <c:catAx>
        <c:axId val="1836427503"/>
        <c:scaling>
          <c:orientation val="minMax"/>
        </c:scaling>
        <c:delete val="0"/>
        <c:axPos val="b"/>
        <c:numFmt formatCode="#,##0" sourceLinked="1"/>
        <c:majorTickMark val="out"/>
        <c:minorTickMark val="none"/>
        <c:tickLblPos val="low"/>
        <c:spPr>
          <a:ln w="9525" cmpd="sng">
            <a:solidFill>
              <a:schemeClr val="tx1">
                <a:lumMod val="15000"/>
                <a:lumOff val="85000"/>
              </a:schemeClr>
            </a:solidFill>
          </a:ln>
        </c:spPr>
        <c:txPr>
          <a:bodyPr rot="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836427983"/>
        <c:crosses val="autoZero"/>
        <c:auto val="1"/>
        <c:lblAlgn val="ctr"/>
        <c:lblOffset val="100"/>
        <c:noMultiLvlLbl val="1"/>
      </c:catAx>
      <c:valAx>
        <c:axId val="1836427983"/>
        <c:scaling>
          <c:orientation val="minMax"/>
          <c:max val="1.2"/>
          <c:min val="-1"/>
        </c:scaling>
        <c:delete val="0"/>
        <c:axPos val="l"/>
        <c:numFmt formatCode="0.0%" sourceLinked="1"/>
        <c:majorTickMark val="out"/>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836427503"/>
        <c:crosses val="autoZero"/>
        <c:crossBetween val="between"/>
      </c:valAx>
      <c:spPr>
        <a:noFill/>
        <a:ln>
          <a:noFill/>
        </a:ln>
      </c:spPr>
    </c:plotArea>
    <c:legend>
      <c:legendPos val="b"/>
      <c:layout>
        <c:manualLayout>
          <c:xMode val="edge"/>
          <c:yMode val="edge"/>
          <c:x val="0.25047034895234399"/>
          <c:y val="0.91374763569871353"/>
          <c:w val="0.48564261623693561"/>
          <c:h val="6.8822468736554454E-2"/>
        </c:manualLayout>
      </c:layou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70719543919"/>
          <c:y val="4.8192765421200795E-2"/>
          <c:w val="0.79687396346956585"/>
          <c:h val="0.7301489033772498"/>
        </c:manualLayout>
      </c:layout>
      <c:lineChart>
        <c:grouping val="standard"/>
        <c:varyColors val="0"/>
        <c:ser>
          <c:idx val="0"/>
          <c:order val="0"/>
          <c:tx>
            <c:strRef>
              <c:f>'Gráfico 1.15'!$C$6</c:f>
              <c:strCache>
                <c:ptCount val="1"/>
                <c:pt idx="0">
                  <c:v>Ventas de vivienda (eje izq.)</c:v>
                </c:pt>
              </c:strCache>
            </c:strRef>
          </c:tx>
          <c:spPr>
            <a:ln w="22225">
              <a:solidFill>
                <a:srgbClr val="FF9900"/>
              </a:solidFill>
            </a:ln>
          </c:spPr>
          <c:marker>
            <c:symbol val="none"/>
          </c:marker>
          <c:dLbls>
            <c:dLbl>
              <c:idx val="44"/>
              <c:layout>
                <c:manualLayout>
                  <c:x val="-1.7685899438760706E-2"/>
                  <c:y val="-5.0740854072688031E-2"/>
                </c:manualLayout>
              </c:layout>
              <c:spPr>
                <a:noFill/>
                <a:ln>
                  <a:noFill/>
                </a:ln>
              </c:spPr>
              <c:txPr>
                <a:bodyPr anchorCtr="1"/>
                <a:lstStyle/>
                <a:p>
                  <a:pPr>
                    <a:defRPr sz="900" b="1" i="0" u="none" kern="1200" baseline="0">
                      <a:solidFill>
                        <a:srgbClr val="FF9900"/>
                      </a:solidFill>
                      <a:latin typeface="Arial"/>
                      <a:ea typeface="Arial"/>
                      <a:cs typeface="Aria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38-4A0E-B336-4C8F0FACE148}"/>
                </c:ext>
              </c:extLst>
            </c:dLbl>
            <c:spPr>
              <a:noFill/>
              <a:ln>
                <a:noFill/>
              </a:ln>
            </c:spPr>
            <c:txPr>
              <a:bodyPr anchorCtr="1"/>
              <a:lstStyle/>
              <a:p>
                <a:pPr>
                  <a:defRPr sz="900" b="0" i="0" u="none" kern="1200" baseline="0">
                    <a:solidFill>
                      <a:srgbClr val="FF99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1.15'!$B$7:$B$51</c:f>
              <c:numCache>
                <c:formatCode>mmm\-yy</c:formatCode>
                <c:ptCount val="4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numCache>
            </c:numRef>
          </c:cat>
          <c:val>
            <c:numRef>
              <c:f>'Gráfico 1.15'!$C$7:$C$51</c:f>
              <c:numCache>
                <c:formatCode>0.0%</c:formatCode>
                <c:ptCount val="45"/>
                <c:pt idx="0">
                  <c:v>4.0485829959514108E-2</c:v>
                </c:pt>
                <c:pt idx="1">
                  <c:v>3.9810426540284327E-2</c:v>
                </c:pt>
                <c:pt idx="2">
                  <c:v>-0.20867414875404222</c:v>
                </c:pt>
                <c:pt idx="3">
                  <c:v>0.36592421174428691</c:v>
                </c:pt>
                <c:pt idx="4">
                  <c:v>0.36520022560631693</c:v>
                </c:pt>
                <c:pt idx="5">
                  <c:v>3.9906103286384997E-2</c:v>
                </c:pt>
                <c:pt idx="6">
                  <c:v>-6.1783107403545312E-2</c:v>
                </c:pt>
                <c:pt idx="7">
                  <c:v>-4.0965618141916571E-2</c:v>
                </c:pt>
                <c:pt idx="8">
                  <c:v>-0.22520661157024791</c:v>
                </c:pt>
                <c:pt idx="9">
                  <c:v>-2.7368964626904191E-2</c:v>
                </c:pt>
                <c:pt idx="10">
                  <c:v>-0.34857019064124783</c:v>
                </c:pt>
                <c:pt idx="11">
                  <c:v>-0.2682648401826484</c:v>
                </c:pt>
                <c:pt idx="12">
                  <c:v>-0.40494719288493608</c:v>
                </c:pt>
                <c:pt idx="13">
                  <c:v>-0.35779398359161352</c:v>
                </c:pt>
                <c:pt idx="14">
                  <c:v>-0.3471153846153846</c:v>
                </c:pt>
                <c:pt idx="15">
                  <c:v>-0.49618805590851334</c:v>
                </c:pt>
                <c:pt idx="16">
                  <c:v>-0.53294773807064655</c:v>
                </c:pt>
                <c:pt idx="17">
                  <c:v>-0.56684223727113126</c:v>
                </c:pt>
                <c:pt idx="18">
                  <c:v>-0.47124201166990831</c:v>
                </c:pt>
                <c:pt idx="19">
                  <c:v>-0.40554284261378082</c:v>
                </c:pt>
                <c:pt idx="20">
                  <c:v>-0.62251851851851847</c:v>
                </c:pt>
                <c:pt idx="21">
                  <c:v>-0.57154234138571813</c:v>
                </c:pt>
                <c:pt idx="22">
                  <c:v>-0.4546059195211174</c:v>
                </c:pt>
                <c:pt idx="23">
                  <c:v>-0.40873634945397819</c:v>
                </c:pt>
                <c:pt idx="24">
                  <c:v>-7.7066791219056463E-2</c:v>
                </c:pt>
                <c:pt idx="25">
                  <c:v>-0.27217885024840316</c:v>
                </c:pt>
                <c:pt idx="26">
                  <c:v>-0.2676730486008837</c:v>
                </c:pt>
                <c:pt idx="27">
                  <c:v>-0.15804960067255147</c:v>
                </c:pt>
                <c:pt idx="28">
                  <c:v>-0.12295444493586904</c:v>
                </c:pt>
                <c:pt idx="29">
                  <c:v>0.42501447596988995</c:v>
                </c:pt>
                <c:pt idx="30">
                  <c:v>0.30320546505517609</c:v>
                </c:pt>
                <c:pt idx="31">
                  <c:v>8.5970915312232776E-2</c:v>
                </c:pt>
                <c:pt idx="32">
                  <c:v>1.0188383045525904</c:v>
                </c:pt>
                <c:pt idx="33">
                  <c:v>0.52230483271375472</c:v>
                </c:pt>
                <c:pt idx="34">
                  <c:v>1.079878048780488</c:v>
                </c:pt>
                <c:pt idx="35">
                  <c:v>0.34564643799472305</c:v>
                </c:pt>
                <c:pt idx="36">
                  <c:v>0.2424089068825912</c:v>
                </c:pt>
                <c:pt idx="37">
                  <c:v>0.42369575816674798</c:v>
                </c:pt>
                <c:pt idx="38">
                  <c:v>0.80492709904474613</c:v>
                </c:pt>
                <c:pt idx="39">
                  <c:v>0.29905142286570152</c:v>
                </c:pt>
                <c:pt idx="40">
                  <c:v>0.63943519919314173</c:v>
                </c:pt>
                <c:pt idx="41">
                  <c:v>8.0861438439658651E-2</c:v>
                </c:pt>
                <c:pt idx="42">
                  <c:v>0.37983870967741939</c:v>
                </c:pt>
                <c:pt idx="43">
                  <c:v>0.44033083891295788</c:v>
                </c:pt>
                <c:pt idx="44">
                  <c:v>6.493001555209954E-2</c:v>
                </c:pt>
              </c:numCache>
            </c:numRef>
          </c:val>
          <c:smooth val="1"/>
          <c:extLst>
            <c:ext xmlns:c16="http://schemas.microsoft.com/office/drawing/2014/chart" uri="{C3380CC4-5D6E-409C-BE32-E72D297353CC}">
              <c16:uniqueId val="{00000001-B938-4A0E-B336-4C8F0FACE148}"/>
            </c:ext>
          </c:extLst>
        </c:ser>
        <c:dLbls>
          <c:showLegendKey val="0"/>
          <c:showVal val="0"/>
          <c:showCatName val="0"/>
          <c:showSerName val="0"/>
          <c:showPercent val="0"/>
          <c:showBubbleSize val="0"/>
        </c:dLbls>
        <c:marker val="1"/>
        <c:smooth val="0"/>
        <c:axId val="541369896"/>
        <c:axId val="541372640"/>
      </c:lineChart>
      <c:lineChart>
        <c:grouping val="standard"/>
        <c:varyColors val="0"/>
        <c:ser>
          <c:idx val="1"/>
          <c:order val="1"/>
          <c:tx>
            <c:strRef>
              <c:f>'Gráfico 1.15'!$D$6</c:f>
              <c:strCache>
                <c:ptCount val="1"/>
                <c:pt idx="0">
                  <c:v>Disposición a comprar vivienda - balance (eje der.)</c:v>
                </c:pt>
              </c:strCache>
            </c:strRef>
          </c:tx>
          <c:spPr>
            <a:ln w="22225">
              <a:solidFill>
                <a:schemeClr val="bg1">
                  <a:lumMod val="75000"/>
                </a:schemeClr>
              </a:solidFill>
            </a:ln>
          </c:spPr>
          <c:marker>
            <c:symbol val="none"/>
          </c:marker>
          <c:dLbls>
            <c:dLbl>
              <c:idx val="44"/>
              <c:layout>
                <c:manualLayout>
                  <c:x val="-5.0096791176835832E-2"/>
                  <c:y val="5.0740801594473563E-2"/>
                </c:manualLayout>
              </c:layout>
              <c:spPr>
                <a:noFill/>
                <a:ln>
                  <a:noFill/>
                </a:ln>
              </c:spPr>
              <c:txPr>
                <a:bodyPr anchorCtr="1"/>
                <a:lstStyle/>
                <a:p>
                  <a:pPr>
                    <a:defRPr sz="900" b="1" i="0" u="none" kern="1200" baseline="0">
                      <a:solidFill>
                        <a:schemeClr val="bg2">
                          <a:lumMod val="75000"/>
                        </a:schemeClr>
                      </a:solidFill>
                      <a:latin typeface="Arial"/>
                      <a:ea typeface="Arial"/>
                      <a:cs typeface="Aria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38-4A0E-B336-4C8F0FACE148}"/>
                </c:ext>
              </c:extLst>
            </c:dLbl>
            <c:spPr>
              <a:noFill/>
              <a:ln>
                <a:noFill/>
              </a:ln>
            </c:spPr>
            <c:txPr>
              <a:bodyPr anchorCtr="1"/>
              <a:lstStyle/>
              <a:p>
                <a:pPr>
                  <a:defRPr sz="900" b="1" i="0" u="none" kern="1200" baseline="0">
                    <a:solidFill>
                      <a:schemeClr val="tx1">
                        <a:lumMod val="50000"/>
                        <a:lumOff val="50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1.15'!$B$7:$B$51</c:f>
              <c:numCache>
                <c:formatCode>mmm\-yy</c:formatCode>
                <c:ptCount val="4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numCache>
            </c:numRef>
          </c:cat>
          <c:val>
            <c:numRef>
              <c:f>'Gráfico 1.15'!$D$7:$D$51</c:f>
              <c:numCache>
                <c:formatCode>0.0%</c:formatCode>
                <c:ptCount val="45"/>
                <c:pt idx="0">
                  <c:v>-0.126</c:v>
                </c:pt>
                <c:pt idx="1">
                  <c:v>-0.17499999999999999</c:v>
                </c:pt>
                <c:pt idx="2">
                  <c:v>-0.10099999999999999</c:v>
                </c:pt>
                <c:pt idx="3">
                  <c:v>-0.30299999999999999</c:v>
                </c:pt>
                <c:pt idx="4">
                  <c:v>-0.37799999999999995</c:v>
                </c:pt>
                <c:pt idx="5">
                  <c:v>-0.22</c:v>
                </c:pt>
                <c:pt idx="6">
                  <c:v>-0.34700000000000003</c:v>
                </c:pt>
                <c:pt idx="7">
                  <c:v>-0.376</c:v>
                </c:pt>
                <c:pt idx="8">
                  <c:v>-0.39899999999999997</c:v>
                </c:pt>
                <c:pt idx="9">
                  <c:v>-0.35600000000000004</c:v>
                </c:pt>
                <c:pt idx="10">
                  <c:v>-0.53799999999999992</c:v>
                </c:pt>
                <c:pt idx="11">
                  <c:v>-0.57600000000000007</c:v>
                </c:pt>
                <c:pt idx="12">
                  <c:v>-0.59799999999999998</c:v>
                </c:pt>
                <c:pt idx="13">
                  <c:v>-0.503</c:v>
                </c:pt>
                <c:pt idx="14">
                  <c:v>-0.46100000000000002</c:v>
                </c:pt>
                <c:pt idx="15">
                  <c:v>-0.53799999999999992</c:v>
                </c:pt>
                <c:pt idx="16">
                  <c:v>-0.48799999999999999</c:v>
                </c:pt>
                <c:pt idx="17">
                  <c:v>-0.53799999999999992</c:v>
                </c:pt>
                <c:pt idx="18">
                  <c:v>-0.38900000000000001</c:v>
                </c:pt>
                <c:pt idx="19">
                  <c:v>-0.52500000000000002</c:v>
                </c:pt>
                <c:pt idx="20">
                  <c:v>-0.60199999999999998</c:v>
                </c:pt>
                <c:pt idx="21">
                  <c:v>-0.48899999999999999</c:v>
                </c:pt>
                <c:pt idx="22">
                  <c:v>-0.39799999999999996</c:v>
                </c:pt>
                <c:pt idx="23">
                  <c:v>-0.55299999999999994</c:v>
                </c:pt>
                <c:pt idx="24">
                  <c:v>-0.435</c:v>
                </c:pt>
                <c:pt idx="25">
                  <c:v>-0.47499999999999998</c:v>
                </c:pt>
                <c:pt idx="26">
                  <c:v>-0.50700000000000001</c:v>
                </c:pt>
                <c:pt idx="27">
                  <c:v>-0.41499999999999998</c:v>
                </c:pt>
                <c:pt idx="28">
                  <c:v>-0.39100000000000001</c:v>
                </c:pt>
                <c:pt idx="29">
                  <c:v>-0.46899999999999997</c:v>
                </c:pt>
                <c:pt idx="30">
                  <c:v>-0.33399999999999996</c:v>
                </c:pt>
                <c:pt idx="31">
                  <c:v>-0.28600000000000003</c:v>
                </c:pt>
                <c:pt idx="32">
                  <c:v>-0.29899999999999999</c:v>
                </c:pt>
                <c:pt idx="33">
                  <c:v>-0.11900000000000001</c:v>
                </c:pt>
                <c:pt idx="34">
                  <c:v>-0.214</c:v>
                </c:pt>
                <c:pt idx="35">
                  <c:v>-0.29100000000000004</c:v>
                </c:pt>
                <c:pt idx="36">
                  <c:v>-0.223</c:v>
                </c:pt>
                <c:pt idx="37">
                  <c:v>-0.17800000000000002</c:v>
                </c:pt>
                <c:pt idx="38">
                  <c:v>-0.22800000000000001</c:v>
                </c:pt>
                <c:pt idx="39">
                  <c:v>-0.43200000000000005</c:v>
                </c:pt>
                <c:pt idx="40">
                  <c:v>-0.45200000000000001</c:v>
                </c:pt>
                <c:pt idx="41">
                  <c:v>-0.187</c:v>
                </c:pt>
                <c:pt idx="42">
                  <c:v>-7.2000000000000008E-2</c:v>
                </c:pt>
                <c:pt idx="43">
                  <c:v>-0.17399999999999999</c:v>
                </c:pt>
                <c:pt idx="44">
                  <c:v>-0.442</c:v>
                </c:pt>
              </c:numCache>
            </c:numRef>
          </c:val>
          <c:smooth val="1"/>
          <c:extLst>
            <c:ext xmlns:c16="http://schemas.microsoft.com/office/drawing/2014/chart" uri="{C3380CC4-5D6E-409C-BE32-E72D297353CC}">
              <c16:uniqueId val="{00000003-B938-4A0E-B336-4C8F0FACE148}"/>
            </c:ext>
          </c:extLst>
        </c:ser>
        <c:dLbls>
          <c:showLegendKey val="0"/>
          <c:showVal val="0"/>
          <c:showCatName val="0"/>
          <c:showSerName val="0"/>
          <c:showPercent val="0"/>
          <c:showBubbleSize val="0"/>
        </c:dLbls>
        <c:marker val="1"/>
        <c:smooth val="0"/>
        <c:axId val="541373424"/>
        <c:axId val="541373032"/>
      </c:lineChart>
      <c:dateAx>
        <c:axId val="541369896"/>
        <c:scaling>
          <c:orientation val="minMax"/>
          <c:max val="45931"/>
          <c:min val="44593"/>
        </c:scaling>
        <c:delete val="0"/>
        <c:axPos val="b"/>
        <c:numFmt formatCode="mmm\-yy" sourceLinked="1"/>
        <c:majorTickMark val="out"/>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541372640"/>
        <c:crossesAt val="0"/>
        <c:auto val="1"/>
        <c:lblOffset val="100"/>
        <c:baseTimeUnit val="days"/>
        <c:majorUnit val="3"/>
        <c:majorTimeUnit val="months"/>
      </c:dateAx>
      <c:valAx>
        <c:axId val="541372640"/>
        <c:scaling>
          <c:orientation val="minMax"/>
          <c:max val="1.2"/>
          <c:min val="-1"/>
        </c:scaling>
        <c:delete val="0"/>
        <c:axPos val="l"/>
        <c:numFmt formatCode="0%" sourceLinked="0"/>
        <c:majorTickMark val="none"/>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541369896"/>
        <c:crosses val="autoZero"/>
        <c:crossBetween val="between"/>
        <c:majorUnit val="0.5"/>
      </c:valAx>
      <c:valAx>
        <c:axId val="541373032"/>
        <c:scaling>
          <c:orientation val="minMax"/>
          <c:max val="0.2"/>
          <c:min val="-1"/>
        </c:scaling>
        <c:delete val="0"/>
        <c:axPos val="r"/>
        <c:numFmt formatCode="0.0%" sourceLinked="0"/>
        <c:majorTickMark val="none"/>
        <c:minorTickMark val="none"/>
        <c:tickLblPos val="high"/>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541373424"/>
        <c:crosses val="max"/>
        <c:crossBetween val="between"/>
        <c:majorUnit val="0.2"/>
      </c:valAx>
      <c:dateAx>
        <c:axId val="541373424"/>
        <c:scaling>
          <c:orientation val="minMax"/>
          <c:max val="45627"/>
        </c:scaling>
        <c:delete val="1"/>
        <c:axPos val="b"/>
        <c:numFmt formatCode="mmm\-yy" sourceLinked="1"/>
        <c:majorTickMark val="out"/>
        <c:minorTickMark val="none"/>
        <c:tickLblPos val="nextTo"/>
        <c:crossAx val="541373032"/>
        <c:crosses val="autoZero"/>
        <c:auto val="1"/>
        <c:lblOffset val="100"/>
        <c:baseTimeUnit val="months"/>
      </c:date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51021811111659E-2"/>
          <c:y val="3.8959271525764436E-2"/>
          <c:w val="0.8512624978712966"/>
          <c:h val="0.69227613617729511"/>
        </c:manualLayout>
      </c:layout>
      <c:lineChart>
        <c:grouping val="standard"/>
        <c:varyColors val="0"/>
        <c:ser>
          <c:idx val="0"/>
          <c:order val="0"/>
          <c:tx>
            <c:strRef>
              <c:f>'Gráfico 1.16'!$C$6</c:f>
              <c:strCache>
                <c:ptCount val="1"/>
                <c:pt idx="0">
                  <c:v>Consumo de los hogares (eje izq.)</c:v>
                </c:pt>
              </c:strCache>
            </c:strRef>
          </c:tx>
          <c:spPr>
            <a:ln w="22225">
              <a:solidFill>
                <a:srgbClr val="FF9900"/>
              </a:solidFill>
            </a:ln>
          </c:spPr>
          <c:marker>
            <c:symbol val="none"/>
          </c:marker>
          <c:dLbls>
            <c:dLbl>
              <c:idx val="79"/>
              <c:layout>
                <c:manualLayout>
                  <c:x val="-3.4656982116432235E-2"/>
                  <c:y val="3.68628002307303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58-43ED-8CC2-6C2AC8B6C42B}"/>
                </c:ext>
              </c:extLst>
            </c:dLbl>
            <c:spPr>
              <a:noFill/>
              <a:ln>
                <a:noFill/>
              </a:ln>
            </c:spPr>
            <c:txPr>
              <a:bodyPr anchorCtr="1"/>
              <a:lstStyle/>
              <a:p>
                <a:pPr>
                  <a:defRPr sz="900" b="0" i="0" u="none" kern="1200" baseline="0">
                    <a:solidFill>
                      <a:srgbClr val="FF99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1.16'!$B$7:$B$86</c:f>
              <c:numCache>
                <c:formatCode>mmm\-yy</c:formatCode>
                <c:ptCount val="8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numCache>
            </c:numRef>
          </c:cat>
          <c:val>
            <c:numRef>
              <c:f>'Gráfico 1.16'!$C$7:$C$86</c:f>
              <c:numCache>
                <c:formatCode>0.0%</c:formatCode>
                <c:ptCount val="80"/>
                <c:pt idx="0">
                  <c:v>2.1504542153738503E-2</c:v>
                </c:pt>
                <c:pt idx="1">
                  <c:v>4.0662714167636199E-2</c:v>
                </c:pt>
                <c:pt idx="2">
                  <c:v>4.2114175658530401E-2</c:v>
                </c:pt>
                <c:pt idx="3">
                  <c:v>5.7193741778772497E-2</c:v>
                </c:pt>
                <c:pt idx="4">
                  <c:v>5.5743455517637507E-2</c:v>
                </c:pt>
                <c:pt idx="5">
                  <c:v>5.5029366041705899E-2</c:v>
                </c:pt>
                <c:pt idx="6">
                  <c:v>5.3001380631354393E-2</c:v>
                </c:pt>
                <c:pt idx="7">
                  <c:v>6.05693590951965E-2</c:v>
                </c:pt>
                <c:pt idx="8">
                  <c:v>6.7891273172191097E-2</c:v>
                </c:pt>
                <c:pt idx="9">
                  <c:v>7.4417055113546807E-2</c:v>
                </c:pt>
                <c:pt idx="10">
                  <c:v>7.4559344107574296E-2</c:v>
                </c:pt>
                <c:pt idx="11">
                  <c:v>7.96219528975287E-2</c:v>
                </c:pt>
                <c:pt idx="12">
                  <c:v>7.1314184891033708E-2</c:v>
                </c:pt>
                <c:pt idx="13">
                  <c:v>7.1279565438166603E-2</c:v>
                </c:pt>
                <c:pt idx="14">
                  <c:v>5.1816378244490501E-3</c:v>
                </c:pt>
                <c:pt idx="15">
                  <c:v>-8.0329700971195309E-2</c:v>
                </c:pt>
                <c:pt idx="16">
                  <c:v>-3.7032043696886799E-2</c:v>
                </c:pt>
                <c:pt idx="17">
                  <c:v>-8.0198298233743592E-4</c:v>
                </c:pt>
                <c:pt idx="18">
                  <c:v>-9.1129357082208803E-3</c:v>
                </c:pt>
                <c:pt idx="19">
                  <c:v>-8.1100446560014201E-3</c:v>
                </c:pt>
                <c:pt idx="20">
                  <c:v>-3.19517700391409E-3</c:v>
                </c:pt>
                <c:pt idx="21">
                  <c:v>8.5819585631260204E-3</c:v>
                </c:pt>
                <c:pt idx="22">
                  <c:v>3.0478450074496698E-2</c:v>
                </c:pt>
                <c:pt idx="23">
                  <c:v>2.2803786063531301E-2</c:v>
                </c:pt>
                <c:pt idx="24">
                  <c:v>-1.6292439979488999E-2</c:v>
                </c:pt>
                <c:pt idx="25">
                  <c:v>1.45658478688462E-2</c:v>
                </c:pt>
                <c:pt idx="26">
                  <c:v>6.3896511254630195E-2</c:v>
                </c:pt>
                <c:pt idx="27">
                  <c:v>0.148320140648665</c:v>
                </c:pt>
                <c:pt idx="28">
                  <c:v>4.7663850359358106E-2</c:v>
                </c:pt>
                <c:pt idx="29">
                  <c:v>9.0782363718676096E-2</c:v>
                </c:pt>
                <c:pt idx="30">
                  <c:v>7.5194289486427202E-2</c:v>
                </c:pt>
                <c:pt idx="31">
                  <c:v>6.9614302496882094E-2</c:v>
                </c:pt>
                <c:pt idx="32">
                  <c:v>5.7858032802358406E-2</c:v>
                </c:pt>
                <c:pt idx="33">
                  <c:v>4.6592599346701895E-2</c:v>
                </c:pt>
                <c:pt idx="34">
                  <c:v>8.2899202555801105E-2</c:v>
                </c:pt>
                <c:pt idx="35">
                  <c:v>4.7332106654734106E-2</c:v>
                </c:pt>
                <c:pt idx="36">
                  <c:v>5.6999293015773604E-2</c:v>
                </c:pt>
                <c:pt idx="37">
                  <c:v>4.3177856681181404E-2</c:v>
                </c:pt>
                <c:pt idx="38">
                  <c:v>3.80099301314634E-2</c:v>
                </c:pt>
                <c:pt idx="39">
                  <c:v>3.32978372642884E-2</c:v>
                </c:pt>
                <c:pt idx="40">
                  <c:v>9.8484943067672692E-2</c:v>
                </c:pt>
                <c:pt idx="41">
                  <c:v>4.6666753079525697E-2</c:v>
                </c:pt>
                <c:pt idx="42">
                  <c:v>2.6005456201677699E-2</c:v>
                </c:pt>
                <c:pt idx="43">
                  <c:v>5.3356275254508097E-2</c:v>
                </c:pt>
                <c:pt idx="44">
                  <c:v>5.1555147656920298E-2</c:v>
                </c:pt>
                <c:pt idx="45">
                  <c:v>5.1040437357248496E-2</c:v>
                </c:pt>
                <c:pt idx="46">
                  <c:v>2.2607864999563999E-4</c:v>
                </c:pt>
                <c:pt idx="47">
                  <c:v>-8.5163932422158799E-3</c:v>
                </c:pt>
                <c:pt idx="48">
                  <c:v>-1.386473487766E-2</c:v>
                </c:pt>
                <c:pt idx="49">
                  <c:v>-2.6203926330137503E-2</c:v>
                </c:pt>
                <c:pt idx="50">
                  <c:v>-2.8186212706588897E-2</c:v>
                </c:pt>
                <c:pt idx="51">
                  <c:v>-3.1518413452327795E-2</c:v>
                </c:pt>
                <c:pt idx="52">
                  <c:v>-2.56448852267686E-2</c:v>
                </c:pt>
                <c:pt idx="53">
                  <c:v>-3.7069641249985998E-2</c:v>
                </c:pt>
                <c:pt idx="54">
                  <c:v>-1.3433151149253999E-2</c:v>
                </c:pt>
                <c:pt idx="55">
                  <c:v>-2.97152752680972E-2</c:v>
                </c:pt>
                <c:pt idx="56">
                  <c:v>-2.77205890966238E-2</c:v>
                </c:pt>
                <c:pt idx="57">
                  <c:v>-2.3040308999999998E-2</c:v>
                </c:pt>
                <c:pt idx="58">
                  <c:v>-1.4350607E-2</c:v>
                </c:pt>
                <c:pt idx="59">
                  <c:v>1.6202499999999999E-4</c:v>
                </c:pt>
                <c:pt idx="60">
                  <c:v>5.6166819999999996E-3</c:v>
                </c:pt>
                <c:pt idx="61">
                  <c:v>2.0353431000000002E-2</c:v>
                </c:pt>
                <c:pt idx="62">
                  <c:v>-5.4137020000000003E-3</c:v>
                </c:pt>
                <c:pt idx="63">
                  <c:v>-3.1975380000000002E-3</c:v>
                </c:pt>
                <c:pt idx="64">
                  <c:v>-2.0224800000000001E-3</c:v>
                </c:pt>
                <c:pt idx="65">
                  <c:v>-1.8488243000000001E-2</c:v>
                </c:pt>
                <c:pt idx="66">
                  <c:v>-1.8655046000000002E-2</c:v>
                </c:pt>
                <c:pt idx="67">
                  <c:v>-1.16580528730725E-2</c:v>
                </c:pt>
                <c:pt idx="68">
                  <c:v>-2E-3</c:v>
                </c:pt>
                <c:pt idx="69">
                  <c:v>3.9017849025468898E-3</c:v>
                </c:pt>
                <c:pt idx="70">
                  <c:v>3.483296200891212E-3</c:v>
                </c:pt>
                <c:pt idx="71">
                  <c:v>1.765750279242026E-2</c:v>
                </c:pt>
                <c:pt idx="72">
                  <c:v>9.0000000000000011E-3</c:v>
                </c:pt>
                <c:pt idx="73">
                  <c:v>8.0000000000000002E-3</c:v>
                </c:pt>
                <c:pt idx="74">
                  <c:v>3.2000000000000001E-2</c:v>
                </c:pt>
                <c:pt idx="75">
                  <c:v>3.300929085875106E-2</c:v>
                </c:pt>
                <c:pt idx="76">
                  <c:v>4.7598708685563998E-2</c:v>
                </c:pt>
                <c:pt idx="77">
                  <c:v>4.9422416832968059E-2</c:v>
                </c:pt>
                <c:pt idx="78">
                  <c:v>5.109959541466795E-2</c:v>
                </c:pt>
                <c:pt idx="79">
                  <c:v>4.1855999289253001E-2</c:v>
                </c:pt>
              </c:numCache>
            </c:numRef>
          </c:val>
          <c:smooth val="1"/>
          <c:extLst>
            <c:ext xmlns:c16="http://schemas.microsoft.com/office/drawing/2014/chart" uri="{C3380CC4-5D6E-409C-BE32-E72D297353CC}">
              <c16:uniqueId val="{00000001-7A58-43ED-8CC2-6C2AC8B6C42B}"/>
            </c:ext>
          </c:extLst>
        </c:ser>
        <c:dLbls>
          <c:showLegendKey val="0"/>
          <c:showVal val="1"/>
          <c:showCatName val="0"/>
          <c:showSerName val="0"/>
          <c:showPercent val="0"/>
          <c:showBubbleSize val="0"/>
        </c:dLbls>
        <c:marker val="1"/>
        <c:smooth val="0"/>
        <c:axId val="1633056368"/>
        <c:axId val="1633048880"/>
      </c:lineChart>
      <c:lineChart>
        <c:grouping val="standard"/>
        <c:varyColors val="0"/>
        <c:ser>
          <c:idx val="1"/>
          <c:order val="1"/>
          <c:tx>
            <c:strRef>
              <c:f>'Gráfico 1.16'!$D$6</c:f>
              <c:strCache>
                <c:ptCount val="1"/>
                <c:pt idx="0">
                  <c:v>Índice de Confianza del Consumidor (eje der.)</c:v>
                </c:pt>
              </c:strCache>
            </c:strRef>
          </c:tx>
          <c:spPr>
            <a:ln w="22225">
              <a:solidFill>
                <a:schemeClr val="bg1">
                  <a:lumMod val="65000"/>
                </a:schemeClr>
              </a:solidFill>
            </a:ln>
          </c:spPr>
          <c:marker>
            <c:symbol val="none"/>
          </c:marker>
          <c:dLbls>
            <c:dLbl>
              <c:idx val="79"/>
              <c:layout>
                <c:manualLayout>
                  <c:x val="-4.4894892771753195E-2"/>
                  <c:y val="3.750992019247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58-43ED-8CC2-6C2AC8B6C42B}"/>
                </c:ext>
              </c:extLst>
            </c:dLbl>
            <c:spPr>
              <a:noFill/>
              <a:ln>
                <a:noFill/>
              </a:ln>
            </c:spPr>
            <c:txPr>
              <a:bodyPr anchorCtr="1"/>
              <a:lstStyle/>
              <a:p>
                <a:pPr>
                  <a:defRPr sz="900" b="0" i="0" u="none" kern="1200" baseline="0">
                    <a:solidFill>
                      <a:srgbClr val="7F7F7F"/>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1.16'!$B$7:$B$86</c:f>
              <c:numCache>
                <c:formatCode>mmm\-yy</c:formatCode>
                <c:ptCount val="8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numCache>
            </c:numRef>
          </c:cat>
          <c:val>
            <c:numRef>
              <c:f>'Gráfico 1.16'!$D$7:$D$86</c:f>
              <c:numCache>
                <c:formatCode>0.0%</c:formatCode>
                <c:ptCount val="80"/>
                <c:pt idx="0">
                  <c:v>-8.524242976506051E-2</c:v>
                </c:pt>
                <c:pt idx="1">
                  <c:v>-8.7383298507204901E-2</c:v>
                </c:pt>
                <c:pt idx="2">
                  <c:v>-4.9813005082060602E-2</c:v>
                </c:pt>
                <c:pt idx="3">
                  <c:v>-0.18811179329243799</c:v>
                </c:pt>
                <c:pt idx="4">
                  <c:v>-0.134735731157831</c:v>
                </c:pt>
                <c:pt idx="5">
                  <c:v>-0.10400454866292</c:v>
                </c:pt>
                <c:pt idx="6">
                  <c:v>-0.101344269374385</c:v>
                </c:pt>
                <c:pt idx="7">
                  <c:v>-0.149172536505318</c:v>
                </c:pt>
                <c:pt idx="8">
                  <c:v>-0.147210567359779</c:v>
                </c:pt>
                <c:pt idx="9">
                  <c:v>-0.17009550939054902</c:v>
                </c:pt>
                <c:pt idx="10">
                  <c:v>-0.213731090083426</c:v>
                </c:pt>
                <c:pt idx="11">
                  <c:v>-0.137440140977556</c:v>
                </c:pt>
                <c:pt idx="12">
                  <c:v>-3.2480708256685004E-2</c:v>
                </c:pt>
                <c:pt idx="13">
                  <c:v>-0.161319543117035</c:v>
                </c:pt>
                <c:pt idx="14">
                  <c:v>-0.24385547397934601</c:v>
                </c:pt>
                <c:pt idx="15">
                  <c:v>-0.42499999999999999</c:v>
                </c:pt>
                <c:pt idx="16">
                  <c:v>-0.33200000000000002</c:v>
                </c:pt>
                <c:pt idx="17">
                  <c:v>-0.35799999999999998</c:v>
                </c:pt>
                <c:pt idx="18">
                  <c:v>-0.32880000000000004</c:v>
                </c:pt>
                <c:pt idx="19">
                  <c:v>-0.25819999999999999</c:v>
                </c:pt>
                <c:pt idx="20">
                  <c:v>-0.245</c:v>
                </c:pt>
                <c:pt idx="21">
                  <c:v>-0.222</c:v>
                </c:pt>
                <c:pt idx="22">
                  <c:v>-0.192</c:v>
                </c:pt>
                <c:pt idx="23">
                  <c:v>-0.128</c:v>
                </c:pt>
                <c:pt idx="24">
                  <c:v>-0.2</c:v>
                </c:pt>
                <c:pt idx="25">
                  <c:v>-0.1764</c:v>
                </c:pt>
                <c:pt idx="26">
                  <c:v>-0.121</c:v>
                </c:pt>
                <c:pt idx="27">
                  <c:v>-0.376</c:v>
                </c:pt>
                <c:pt idx="28">
                  <c:v>-0.35680000000000001</c:v>
                </c:pt>
                <c:pt idx="29">
                  <c:v>-0.23499999999999999</c:v>
                </c:pt>
                <c:pt idx="30">
                  <c:v>-6.2199999999999998E-2</c:v>
                </c:pt>
                <c:pt idx="31">
                  <c:v>-0.11599999999999999</c:v>
                </c:pt>
                <c:pt idx="32">
                  <c:v>-5.4000000000000006E-2</c:v>
                </c:pt>
                <c:pt idx="33">
                  <c:v>2E-3</c:v>
                </c:pt>
                <c:pt idx="34">
                  <c:v>-2E-3</c:v>
                </c:pt>
                <c:pt idx="35">
                  <c:v>-0.10400000000000001</c:v>
                </c:pt>
                <c:pt idx="36">
                  <c:v>-0.13</c:v>
                </c:pt>
                <c:pt idx="37">
                  <c:v>-0.183</c:v>
                </c:pt>
                <c:pt idx="38">
                  <c:v>-0.20899999999999999</c:v>
                </c:pt>
                <c:pt idx="39">
                  <c:v>-0.19500000000000001</c:v>
                </c:pt>
                <c:pt idx="40">
                  <c:v>-0.128</c:v>
                </c:pt>
                <c:pt idx="41">
                  <c:v>3.1E-2</c:v>
                </c:pt>
                <c:pt idx="42">
                  <c:v>-0.10099999999999999</c:v>
                </c:pt>
                <c:pt idx="43">
                  <c:v>-0.02</c:v>
                </c:pt>
                <c:pt idx="44">
                  <c:v>-0.11800000000000001</c:v>
                </c:pt>
                <c:pt idx="45">
                  <c:v>-0.17100000000000001</c:v>
                </c:pt>
                <c:pt idx="46">
                  <c:v>-0.253</c:v>
                </c:pt>
                <c:pt idx="47">
                  <c:v>-0.27100000000000002</c:v>
                </c:pt>
                <c:pt idx="48">
                  <c:v>-0.32500000000000001</c:v>
                </c:pt>
                <c:pt idx="49">
                  <c:v>-0.25700000000000001</c:v>
                </c:pt>
                <c:pt idx="50">
                  <c:v>-0.28499999999999998</c:v>
                </c:pt>
                <c:pt idx="51">
                  <c:v>-0.28300000000000003</c:v>
                </c:pt>
                <c:pt idx="52">
                  <c:v>-0.19500000000000001</c:v>
                </c:pt>
                <c:pt idx="53">
                  <c:v>-0.129</c:v>
                </c:pt>
                <c:pt idx="54">
                  <c:v>-0.14099999999999999</c:v>
                </c:pt>
                <c:pt idx="55">
                  <c:v>-0.184</c:v>
                </c:pt>
                <c:pt idx="56">
                  <c:v>-0.16899999999999998</c:v>
                </c:pt>
                <c:pt idx="57">
                  <c:v>-9.4E-2</c:v>
                </c:pt>
                <c:pt idx="58">
                  <c:v>-0.21</c:v>
                </c:pt>
                <c:pt idx="59">
                  <c:v>-0.17800000000000002</c:v>
                </c:pt>
                <c:pt idx="60">
                  <c:v>3.0000000000000001E-3</c:v>
                </c:pt>
                <c:pt idx="61">
                  <c:v>-8.1000000000000003E-2</c:v>
                </c:pt>
                <c:pt idx="62">
                  <c:v>-0.13400000000000001</c:v>
                </c:pt>
                <c:pt idx="63">
                  <c:v>-9.5000000000000001E-2</c:v>
                </c:pt>
                <c:pt idx="64">
                  <c:v>-0.106</c:v>
                </c:pt>
                <c:pt idx="65">
                  <c:v>-0.1</c:v>
                </c:pt>
                <c:pt idx="66">
                  <c:v>-4.2000000000000003E-2</c:v>
                </c:pt>
                <c:pt idx="67">
                  <c:v>-0.14199999999999999</c:v>
                </c:pt>
                <c:pt idx="68">
                  <c:v>-0.157</c:v>
                </c:pt>
                <c:pt idx="69">
                  <c:v>-4.2000000000000003E-2</c:v>
                </c:pt>
                <c:pt idx="70">
                  <c:v>-0.03</c:v>
                </c:pt>
                <c:pt idx="71">
                  <c:v>-3.1E-2</c:v>
                </c:pt>
                <c:pt idx="72">
                  <c:v>1.4999999999999999E-2</c:v>
                </c:pt>
                <c:pt idx="73">
                  <c:v>-0.129</c:v>
                </c:pt>
                <c:pt idx="74">
                  <c:v>-7.0000000000000007E-2</c:v>
                </c:pt>
                <c:pt idx="75">
                  <c:v>-0.11900000000000001</c:v>
                </c:pt>
                <c:pt idx="76">
                  <c:v>-6.7000000000000004E-2</c:v>
                </c:pt>
                <c:pt idx="77">
                  <c:v>7.8E-2</c:v>
                </c:pt>
                <c:pt idx="78">
                  <c:v>6.3E-2</c:v>
                </c:pt>
                <c:pt idx="79">
                  <c:v>-7.9000000000000001E-2</c:v>
                </c:pt>
              </c:numCache>
            </c:numRef>
          </c:val>
          <c:smooth val="1"/>
          <c:extLst>
            <c:ext xmlns:c16="http://schemas.microsoft.com/office/drawing/2014/chart" uri="{C3380CC4-5D6E-409C-BE32-E72D297353CC}">
              <c16:uniqueId val="{00000003-7A58-43ED-8CC2-6C2AC8B6C42B}"/>
            </c:ext>
          </c:extLst>
        </c:ser>
        <c:dLbls>
          <c:showLegendKey val="0"/>
          <c:showVal val="0"/>
          <c:showCatName val="0"/>
          <c:showSerName val="0"/>
          <c:showPercent val="0"/>
          <c:showBubbleSize val="0"/>
        </c:dLbls>
        <c:marker val="1"/>
        <c:smooth val="0"/>
        <c:axId val="1029571600"/>
        <c:axId val="969781312"/>
      </c:lineChart>
      <c:dateAx>
        <c:axId val="1633056368"/>
        <c:scaling>
          <c:orientation val="minMax"/>
          <c:max val="45870"/>
          <c:min val="44774"/>
        </c:scaling>
        <c:delete val="0"/>
        <c:axPos val="b"/>
        <c:numFmt formatCode="mmm\-yy" sourceLinked="1"/>
        <c:majorTickMark val="out"/>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633048880"/>
        <c:crosses val="autoZero"/>
        <c:auto val="1"/>
        <c:lblOffset val="100"/>
        <c:baseTimeUnit val="months"/>
      </c:dateAx>
      <c:valAx>
        <c:axId val="1633048880"/>
        <c:scaling>
          <c:orientation val="minMax"/>
          <c:max val="0.2"/>
          <c:min val="-0.1"/>
        </c:scaling>
        <c:delete val="0"/>
        <c:axPos val="l"/>
        <c:numFmt formatCode="0%" sourceLinked="0"/>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633056368"/>
        <c:crosses val="autoZero"/>
        <c:crossBetween val="between"/>
      </c:valAx>
      <c:valAx>
        <c:axId val="969781312"/>
        <c:scaling>
          <c:orientation val="minMax"/>
        </c:scaling>
        <c:delete val="0"/>
        <c:axPos val="r"/>
        <c:numFmt formatCode="0%" sourceLinked="0"/>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029571600"/>
        <c:crosses val="max"/>
        <c:crossBetween val="between"/>
      </c:valAx>
      <c:dateAx>
        <c:axId val="1029571600"/>
        <c:scaling>
          <c:orientation val="minMax"/>
        </c:scaling>
        <c:delete val="1"/>
        <c:axPos val="b"/>
        <c:numFmt formatCode="mmm\-yy" sourceLinked="1"/>
        <c:majorTickMark val="out"/>
        <c:minorTickMark val="none"/>
        <c:tickLblPos val="nextTo"/>
        <c:crossAx val="969781312"/>
        <c:crosses val="autoZero"/>
        <c:auto val="1"/>
        <c:lblOffset val="100"/>
        <c:baseTimeUnit val="months"/>
      </c:dateAx>
      <c:spPr>
        <a:noFill/>
        <a:ln>
          <a:noFill/>
        </a:ln>
      </c:spPr>
    </c:plotArea>
    <c:legend>
      <c:legendPos val="b"/>
      <c:layout>
        <c:manualLayout>
          <c:xMode val="edge"/>
          <c:yMode val="edge"/>
          <c:x val="4.8054565001753834E-2"/>
          <c:y val="0.88046503482072047"/>
          <c:w val="0.9038907023270506"/>
          <c:h val="9.8284453437953528E-2"/>
        </c:manualLayout>
      </c:layou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673804128076204E-2"/>
          <c:y val="4.2254867325161032E-2"/>
          <c:w val="0.95665239174384764"/>
          <c:h val="0.70832798972090616"/>
        </c:manualLayout>
      </c:layout>
      <c:barChart>
        <c:barDir val="col"/>
        <c:grouping val="clustered"/>
        <c:varyColors val="0"/>
        <c:ser>
          <c:idx val="0"/>
          <c:order val="0"/>
          <c:tx>
            <c:v>Población en edad de trabajar (PET)</c:v>
          </c:tx>
          <c:spPr>
            <a:solidFill>
              <a:srgbClr val="FFC000"/>
            </a:solidFill>
            <a:ln>
              <a:solidFill>
                <a:schemeClr val="accent4"/>
              </a:solidFill>
            </a:ln>
          </c:spPr>
          <c:invertIfNegative val="1"/>
          <c:dLbls>
            <c:numFmt formatCode="0.0%" sourceLinked="0"/>
            <c:spPr>
              <a:noFill/>
              <a:ln>
                <a:noFill/>
              </a:ln>
            </c:spPr>
            <c:txPr>
              <a:bodyPr anchorCtr="1"/>
              <a:lstStyle/>
              <a:p>
                <a:pPr>
                  <a:defRPr sz="900" b="0" i="0" u="none">
                    <a:solidFill>
                      <a:srgbClr val="EEB500"/>
                    </a:solidFill>
                    <a:latin typeface="Arial"/>
                    <a:ea typeface="Arial"/>
                    <a:cs typeface="Aria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3"/>
              <c:pt idx="0">
                <c:v>2022</c:v>
              </c:pt>
              <c:pt idx="1">
                <c:v>2023</c:v>
              </c:pt>
              <c:pt idx="2">
                <c:v>2024</c:v>
              </c:pt>
            </c:numLit>
          </c:cat>
          <c:val>
            <c:numLit>
              <c:formatCode>General</c:formatCode>
              <c:ptCount val="3"/>
              <c:pt idx="0">
                <c:v>1.2196382715027211E-2</c:v>
              </c:pt>
              <c:pt idx="1">
                <c:v>1.1570477463260362E-2</c:v>
              </c:pt>
              <c:pt idx="2">
                <c:v>1.1789031301712261E-2</c:v>
              </c:pt>
            </c:numLit>
          </c:val>
          <c:extLst>
            <c:ext xmlns:c14="http://schemas.microsoft.com/office/drawing/2007/8/2/chart" uri="{6F2FDCE9-48DA-4B69-8628-5D25D57E5C99}">
              <c14:invertSolidFillFmt>
                <c14:spPr xmlns:c14="http://schemas.microsoft.com/office/drawing/2007/8/2/chart">
                  <a:solidFill>
                    <a:srgbClr val="FFFFFF"/>
                  </a:solidFill>
                  <a:ln>
                    <a:solidFill>
                      <a:schemeClr val="accent4"/>
                    </a:solidFill>
                  </a:ln>
                </c14:spPr>
              </c14:invertSolidFillFmt>
            </c:ext>
            <c:ext xmlns:c16="http://schemas.microsoft.com/office/drawing/2014/chart" uri="{C3380CC4-5D6E-409C-BE32-E72D297353CC}">
              <c16:uniqueId val="{00000000-B5E9-4570-9BD2-C770837C2A43}"/>
            </c:ext>
          </c:extLst>
        </c:ser>
        <c:ser>
          <c:idx val="1"/>
          <c:order val="1"/>
          <c:tx>
            <c:v>Fuerza de trabajo  </c:v>
          </c:tx>
          <c:spPr>
            <a:solidFill>
              <a:srgbClr val="7F7F7F"/>
            </a:solidFill>
            <a:ln>
              <a:solidFill>
                <a:schemeClr val="tx1">
                  <a:lumMod val="50000"/>
                  <a:lumOff val="50000"/>
                </a:schemeClr>
              </a:solidFill>
            </a:ln>
          </c:spPr>
          <c:invertIfNegative val="1"/>
          <c:dLbls>
            <c:numFmt formatCode="0.0%" sourceLinked="0"/>
            <c:spPr>
              <a:noFill/>
              <a:ln>
                <a:noFill/>
              </a:ln>
            </c:spPr>
            <c:txPr>
              <a:bodyPr anchorCtr="1"/>
              <a:lstStyle/>
              <a:p>
                <a:pPr>
                  <a:defRPr sz="900" b="0" i="0" u="none">
                    <a:solidFill>
                      <a:schemeClr val="tx1">
                        <a:lumMod val="65000"/>
                        <a:lumOff val="35000"/>
                      </a:schemeClr>
                    </a:solidFill>
                    <a:latin typeface="Arial"/>
                    <a:ea typeface="Arial"/>
                    <a:cs typeface="Aria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3"/>
              <c:pt idx="0">
                <c:v>2022</c:v>
              </c:pt>
              <c:pt idx="1">
                <c:v>2023</c:v>
              </c:pt>
              <c:pt idx="2">
                <c:v>2024</c:v>
              </c:pt>
            </c:numLit>
          </c:cat>
          <c:val>
            <c:numLit>
              <c:formatCode>General</c:formatCode>
              <c:ptCount val="3"/>
              <c:pt idx="0">
                <c:v>3.4517760501064474E-3</c:v>
              </c:pt>
              <c:pt idx="1">
                <c:v>5.015270612845172E-2</c:v>
              </c:pt>
              <c:pt idx="2">
                <c:v>3.3595286337236956E-2</c:v>
              </c:pt>
            </c:numLit>
          </c:val>
          <c:extLst>
            <c:ext xmlns:c14="http://schemas.microsoft.com/office/drawing/2007/8/2/chart" uri="{6F2FDCE9-48DA-4B69-8628-5D25D57E5C99}">
              <c14:invertSolidFillFmt>
                <c14:spPr xmlns:c14="http://schemas.microsoft.com/office/drawing/2007/8/2/chart">
                  <a:solidFill>
                    <a:srgbClr val="FFFFFF"/>
                  </a:solidFill>
                  <a:ln>
                    <a:solidFill>
                      <a:schemeClr val="tx1">
                        <a:lumMod val="50000"/>
                        <a:lumOff val="50000"/>
                      </a:schemeClr>
                    </a:solidFill>
                  </a:ln>
                </c14:spPr>
              </c14:invertSolidFillFmt>
            </c:ext>
            <c:ext xmlns:c16="http://schemas.microsoft.com/office/drawing/2014/chart" uri="{C3380CC4-5D6E-409C-BE32-E72D297353CC}">
              <c16:uniqueId val="{00000001-B5E9-4570-9BD2-C770837C2A43}"/>
            </c:ext>
          </c:extLst>
        </c:ser>
        <c:ser>
          <c:idx val="2"/>
          <c:order val="2"/>
          <c:tx>
            <c:v>Población fuera de la fuerza de trabajo</c:v>
          </c:tx>
          <c:spPr>
            <a:solidFill>
              <a:schemeClr val="accent2"/>
            </a:solidFill>
            <a:ln>
              <a:solidFill>
                <a:schemeClr val="accent2"/>
              </a:solidFill>
            </a:ln>
          </c:spPr>
          <c:invertIfNegative val="0"/>
          <c:dLbls>
            <c:numFmt formatCode="0.0%" sourceLinked="0"/>
            <c:spPr>
              <a:noFill/>
              <a:ln>
                <a:noFill/>
              </a:ln>
            </c:spPr>
            <c:txPr>
              <a:bodyPr anchorCtr="1"/>
              <a:lstStyle/>
              <a:p>
                <a:pPr>
                  <a:defRPr sz="900" b="0" i="0" u="none">
                    <a:solidFill>
                      <a:schemeClr val="accent2"/>
                    </a:solidFill>
                    <a:latin typeface="Arial"/>
                    <a:ea typeface="Arial"/>
                    <a:cs typeface="Aria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3"/>
              <c:pt idx="0">
                <c:v>2022</c:v>
              </c:pt>
              <c:pt idx="1">
                <c:v>2023</c:v>
              </c:pt>
              <c:pt idx="2">
                <c:v>2024</c:v>
              </c:pt>
            </c:numLit>
          </c:cat>
          <c:val>
            <c:numLit>
              <c:formatCode>General</c:formatCode>
              <c:ptCount val="3"/>
              <c:pt idx="0">
                <c:v>3.0372361246975565E-2</c:v>
              </c:pt>
              <c:pt idx="1">
                <c:v>-6.6528821845116048E-2</c:v>
              </c:pt>
              <c:pt idx="2">
                <c:v>-3.7869338298374154E-2</c:v>
              </c:pt>
            </c:numLit>
          </c:val>
          <c:extLst>
            <c:ext xmlns:c16="http://schemas.microsoft.com/office/drawing/2014/chart" uri="{C3380CC4-5D6E-409C-BE32-E72D297353CC}">
              <c16:uniqueId val="{00000002-B5E9-4570-9BD2-C770837C2A43}"/>
            </c:ext>
          </c:extLst>
        </c:ser>
        <c:dLbls>
          <c:dLblPos val="outEnd"/>
          <c:showLegendKey val="0"/>
          <c:showVal val="1"/>
          <c:showCatName val="0"/>
          <c:showSerName val="0"/>
          <c:showPercent val="0"/>
          <c:showBubbleSize val="0"/>
        </c:dLbls>
        <c:gapWidth val="219"/>
        <c:overlap val="-27"/>
        <c:axId val="469715136"/>
        <c:axId val="469723296"/>
      </c:barChart>
      <c:catAx>
        <c:axId val="469715136"/>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469723296"/>
        <c:crosses val="autoZero"/>
        <c:auto val="1"/>
        <c:lblAlgn val="ctr"/>
        <c:lblOffset val="100"/>
        <c:noMultiLvlLbl val="1"/>
      </c:catAx>
      <c:valAx>
        <c:axId val="469723296"/>
        <c:scaling>
          <c:orientation val="minMax"/>
        </c:scaling>
        <c:delete val="1"/>
        <c:axPos val="l"/>
        <c:numFmt formatCode="General" sourceLinked="1"/>
        <c:majorTickMark val="none"/>
        <c:minorTickMark val="none"/>
        <c:tickLblPos val="nextTo"/>
        <c:crossAx val="469715136"/>
        <c:crosses val="autoZero"/>
        <c:crossBetween val="between"/>
      </c:valAx>
      <c:spPr>
        <a:noFill/>
        <a:ln>
          <a:noFill/>
        </a:ln>
      </c:spPr>
    </c:plotArea>
    <c:legend>
      <c:legendPos val="b"/>
      <c:layout>
        <c:manualLayout>
          <c:xMode val="edge"/>
          <c:yMode val="edge"/>
          <c:x val="1.9477904107539881E-3"/>
          <c:y val="0.82365036320667384"/>
          <c:w val="0.99111140028419775"/>
          <c:h val="0.14868711950425284"/>
        </c:manualLayout>
      </c:layou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2022</c:v>
          </c:tx>
          <c:spPr>
            <a:solidFill>
              <a:srgbClr val="FF9900"/>
            </a:solidFill>
            <a:ln>
              <a:solidFill>
                <a:srgbClr val="FF9900"/>
              </a:solidFill>
            </a:ln>
          </c:spPr>
          <c:invertIfNegative val="1"/>
          <c:dLbls>
            <c:numFmt formatCode="0.0%" sourceLinked="0"/>
            <c:spPr>
              <a:noFill/>
              <a:ln>
                <a:noFill/>
              </a:ln>
            </c:spPr>
            <c:txPr>
              <a:bodyPr anchorCtr="1"/>
              <a:lstStyle/>
              <a:p>
                <a:pPr>
                  <a:defRPr sz="900" b="0" i="0" u="none">
                    <a:solidFill>
                      <a:srgbClr val="FF9900"/>
                    </a:solidFill>
                    <a:latin typeface="Arial"/>
                    <a:ea typeface="Arial"/>
                    <a:cs typeface="Aria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Tasa Global de Participación</c:v>
              </c:pt>
              <c:pt idx="1">
                <c:v>Tasa de Ocupación</c:v>
              </c:pt>
              <c:pt idx="2">
                <c:v>Tasa de Desempleo</c:v>
              </c:pt>
            </c:strLit>
          </c:cat>
          <c:val>
            <c:numLit>
              <c:formatCode>General</c:formatCode>
              <c:ptCount val="3"/>
              <c:pt idx="0">
                <c:v>0.66933729926856034</c:v>
              </c:pt>
              <c:pt idx="1">
                <c:v>0.59291465174319202</c:v>
              </c:pt>
              <c:pt idx="2">
                <c:v>0.11417658571975832</c:v>
              </c:pt>
            </c:numLit>
          </c:val>
          <c:extLst>
            <c:ext xmlns:c14="http://schemas.microsoft.com/office/drawing/2007/8/2/chart" uri="{6F2FDCE9-48DA-4B69-8628-5D25D57E5C99}">
              <c14:invertSolidFillFmt>
                <c14:spPr xmlns:c14="http://schemas.microsoft.com/office/drawing/2007/8/2/chart">
                  <a:solidFill>
                    <a:srgbClr val="FFFFFF"/>
                  </a:solidFill>
                  <a:ln>
                    <a:solidFill>
                      <a:srgbClr val="FF9900"/>
                    </a:solidFill>
                  </a:ln>
                </c14:spPr>
              </c14:invertSolidFillFmt>
            </c:ext>
            <c:ext xmlns:c16="http://schemas.microsoft.com/office/drawing/2014/chart" uri="{C3380CC4-5D6E-409C-BE32-E72D297353CC}">
              <c16:uniqueId val="{00000000-FF33-49D5-B3AA-A36497F1C46F}"/>
            </c:ext>
          </c:extLst>
        </c:ser>
        <c:ser>
          <c:idx val="1"/>
          <c:order val="1"/>
          <c:tx>
            <c:v>2023</c:v>
          </c:tx>
          <c:spPr>
            <a:solidFill>
              <a:srgbClr val="767171"/>
            </a:solidFill>
            <a:ln>
              <a:noFill/>
            </a:ln>
          </c:spPr>
          <c:invertIfNegative val="1"/>
          <c:dLbls>
            <c:numFmt formatCode="0.0%" sourceLinked="0"/>
            <c:spPr>
              <a:noFill/>
              <a:ln>
                <a:noFill/>
              </a:ln>
            </c:spPr>
            <c:txPr>
              <a:bodyPr anchorCtr="1"/>
              <a:lstStyle/>
              <a:p>
                <a:pPr>
                  <a:defRPr sz="900" b="0" i="0" u="none">
                    <a:solidFill>
                      <a:schemeClr val="tx1">
                        <a:lumMod val="75000"/>
                        <a:lumOff val="25000"/>
                      </a:schemeClr>
                    </a:solidFill>
                    <a:latin typeface="Arial"/>
                    <a:ea typeface="Arial"/>
                    <a:cs typeface="Aria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Tasa Global de Participación</c:v>
              </c:pt>
              <c:pt idx="1">
                <c:v>Tasa de Ocupación</c:v>
              </c:pt>
              <c:pt idx="2">
                <c:v>Tasa de Desempleo</c:v>
              </c:pt>
            </c:strLit>
          </c:cat>
          <c:val>
            <c:numLit>
              <c:formatCode>General</c:formatCode>
              <c:ptCount val="3"/>
              <c:pt idx="0">
                <c:v>0.69486644019906441</c:v>
              </c:pt>
              <c:pt idx="1">
                <c:v>0.62261978203450918</c:v>
              </c:pt>
              <c:pt idx="2">
                <c:v>0.10397200668355513</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FF33-49D5-B3AA-A36497F1C46F}"/>
            </c:ext>
          </c:extLst>
        </c:ser>
        <c:ser>
          <c:idx val="2"/>
          <c:order val="2"/>
          <c:tx>
            <c:v>2024</c:v>
          </c:tx>
          <c:spPr>
            <a:solidFill>
              <a:srgbClr val="C00000"/>
            </a:solidFill>
            <a:ln>
              <a:noFill/>
            </a:ln>
          </c:spPr>
          <c:invertIfNegative val="1"/>
          <c:dLbls>
            <c:numFmt formatCode="0.0%" sourceLinked="0"/>
            <c:spPr>
              <a:noFill/>
              <a:ln>
                <a:noFill/>
              </a:ln>
            </c:spPr>
            <c:txPr>
              <a:bodyPr anchorCtr="1"/>
              <a:lstStyle/>
              <a:p>
                <a:pPr>
                  <a:defRPr sz="900" b="0" i="0" u="none">
                    <a:solidFill>
                      <a:srgbClr val="C00000"/>
                    </a:solidFill>
                    <a:latin typeface="Arial"/>
                    <a:ea typeface="Arial"/>
                    <a:cs typeface="Aria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Tasa Global de Participación</c:v>
              </c:pt>
              <c:pt idx="1">
                <c:v>Tasa de Ocupación</c:v>
              </c:pt>
              <c:pt idx="2">
                <c:v>Tasa de Desempleo</c:v>
              </c:pt>
            </c:strLit>
          </c:cat>
          <c:val>
            <c:numLit>
              <c:formatCode>General</c:formatCode>
              <c:ptCount val="3"/>
              <c:pt idx="0">
                <c:v>0.70984232784207946</c:v>
              </c:pt>
              <c:pt idx="1">
                <c:v>0.64091397668702033</c:v>
              </c:pt>
              <c:pt idx="2">
                <c:v>9.7103748891111258E-2</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FF33-49D5-B3AA-A36497F1C46F}"/>
            </c:ext>
          </c:extLst>
        </c:ser>
        <c:dLbls>
          <c:dLblPos val="outEnd"/>
          <c:showLegendKey val="0"/>
          <c:showVal val="1"/>
          <c:showCatName val="0"/>
          <c:showSerName val="0"/>
          <c:showPercent val="0"/>
          <c:showBubbleSize val="0"/>
        </c:dLbls>
        <c:gapWidth val="219"/>
        <c:overlap val="-27"/>
        <c:axId val="859126928"/>
        <c:axId val="859124528"/>
      </c:barChart>
      <c:catAx>
        <c:axId val="859126928"/>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859124528"/>
        <c:crosses val="autoZero"/>
        <c:auto val="1"/>
        <c:lblAlgn val="ctr"/>
        <c:lblOffset val="100"/>
        <c:noMultiLvlLbl val="1"/>
      </c:catAx>
      <c:valAx>
        <c:axId val="859124528"/>
        <c:scaling>
          <c:orientation val="minMax"/>
        </c:scaling>
        <c:delete val="1"/>
        <c:axPos val="l"/>
        <c:numFmt formatCode="0%" sourceLinked="0"/>
        <c:majorTickMark val="none"/>
        <c:minorTickMark val="none"/>
        <c:tickLblPos val="nextTo"/>
        <c:crossAx val="859126928"/>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35747421107247"/>
          <c:y val="0.1883600742194719"/>
          <c:w val="0.75409662454983806"/>
          <c:h val="0.52080387933571082"/>
        </c:manualLayout>
      </c:layout>
      <c:barChart>
        <c:barDir val="col"/>
        <c:grouping val="clustered"/>
        <c:varyColors val="0"/>
        <c:ser>
          <c:idx val="0"/>
          <c:order val="0"/>
          <c:tx>
            <c:strRef>
              <c:f>'Gráfico 1.19'!$E$4</c:f>
              <c:strCache>
                <c:ptCount val="1"/>
                <c:pt idx="0">
                  <c:v>Variación anual absoluta</c:v>
                </c:pt>
              </c:strCache>
            </c:strRef>
          </c:tx>
          <c:spPr>
            <a:solidFill>
              <a:schemeClr val="tx1">
                <a:lumMod val="50000"/>
                <a:lumOff val="50000"/>
              </a:schemeClr>
            </a:solidFill>
            <a:ln>
              <a:solidFill>
                <a:schemeClr val="tx1">
                  <a:lumMod val="50000"/>
                  <a:lumOff val="50000"/>
                </a:schemeClr>
              </a:solidFill>
            </a:ln>
          </c:spPr>
          <c:invertIfNegative val="0"/>
          <c:dLbls>
            <c:dLbl>
              <c:idx val="7"/>
              <c:layout>
                <c:manualLayout>
                  <c:x val="0"/>
                  <c:y val="9.5084683921236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71-42E6-88EE-8DA2439E8D26}"/>
                </c:ext>
              </c:extLst>
            </c:dLbl>
            <c:dLbl>
              <c:idx val="8"/>
              <c:layout>
                <c:manualLayout>
                  <c:x val="-6.9443642225563597E-17"/>
                  <c:y val="9.23254472013849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71-42E6-88EE-8DA2439E8D26}"/>
                </c:ext>
              </c:extLst>
            </c:dLbl>
            <c:dLbl>
              <c:idx val="9"/>
              <c:layout>
                <c:manualLayout>
                  <c:x val="-6.9443642225563597E-17"/>
                  <c:y val="9.23254472013848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71-42E6-88EE-8DA2439E8D26}"/>
                </c:ext>
              </c:extLst>
            </c:dLbl>
            <c:dLbl>
              <c:idx val="10"/>
              <c:layout>
                <c:manualLayout>
                  <c:x val="0"/>
                  <c:y val="0.1038664310065685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71-42E6-88EE-8DA2439E8D26}"/>
                </c:ext>
              </c:extLst>
            </c:dLbl>
            <c:dLbl>
              <c:idx val="11"/>
              <c:layout>
                <c:manualLayout>
                  <c:x val="-1.8939393939395328E-3"/>
                  <c:y val="0.1154071119067416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71-42E6-88EE-8DA2439E8D26}"/>
                </c:ext>
              </c:extLst>
            </c:dLbl>
            <c:dLbl>
              <c:idx val="12"/>
              <c:layout>
                <c:manualLayout>
                  <c:x val="7.7653015266582804E-8"/>
                  <c:y val="0.19403752221555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71-42E6-88EE-8DA2439E8D26}"/>
                </c:ext>
              </c:extLst>
            </c:dLbl>
            <c:dLbl>
              <c:idx val="13"/>
              <c:layout>
                <c:manualLayout>
                  <c:x val="-1.8939570423519546E-3"/>
                  <c:y val="0.2449044878358815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71-42E6-88EE-8DA2439E8D26}"/>
                </c:ext>
              </c:extLst>
            </c:dLbl>
            <c:spPr>
              <a:noFill/>
              <a:ln>
                <a:noFill/>
              </a:ln>
            </c:spPr>
            <c:txPr>
              <a:bodyPr anchorCtr="1"/>
              <a:lstStyle/>
              <a:p>
                <a:pPr>
                  <a:defRPr sz="900" b="1" i="0" u="none" kern="1200" baseline="0">
                    <a:solidFill>
                      <a:schemeClr val="tx1">
                        <a:lumMod val="50000"/>
                        <a:lumOff val="50000"/>
                      </a:schemeClr>
                    </a:solidFill>
                    <a:latin typeface="Arial"/>
                    <a:ea typeface="Arial"/>
                    <a:cs typeface="Aria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4"/>
              <c:pt idx="0">
                <c:v>Industria</c:v>
              </c:pt>
              <c:pt idx="1">
                <c:v>Actividades profesionales</c:v>
              </c:pt>
              <c:pt idx="2">
                <c:v>Construcción</c:v>
              </c:pt>
              <c:pt idx="3">
                <c:v>Servicios públicos</c:v>
              </c:pt>
              <c:pt idx="4">
                <c:v>Agricultura</c:v>
              </c:pt>
              <c:pt idx="5">
                <c:v>Actividades financieras </c:v>
              </c:pt>
              <c:pt idx="6">
                <c:v>Comercio y reparación de vehículos</c:v>
              </c:pt>
              <c:pt idx="7">
                <c:v>Transporte </c:v>
              </c:pt>
              <c:pt idx="8">
                <c:v>Minas y canteras</c:v>
              </c:pt>
              <c:pt idx="9">
                <c:v>Actividades artísticas</c:v>
              </c:pt>
              <c:pt idx="10">
                <c:v>Administración pública, defensa, educación y salud </c:v>
              </c:pt>
              <c:pt idx="11">
                <c:v>Actividades inmobiliarias</c:v>
              </c:pt>
              <c:pt idx="12">
                <c:v>Alojamiento y servicios de comida</c:v>
              </c:pt>
              <c:pt idx="13">
                <c:v>Información y comunicaciones</c:v>
              </c:pt>
            </c:strLit>
          </c:cat>
          <c:val>
            <c:numRef>
              <c:f>'Gráfico 1.19'!$E$7:$E$20</c:f>
              <c:numCache>
                <c:formatCode>_-* #,##0_-;\-* #,##0_-;_-* "-"??_-;_-@_-</c:formatCode>
                <c:ptCount val="14"/>
                <c:pt idx="0">
                  <c:v>42.983228206274248</c:v>
                </c:pt>
                <c:pt idx="1">
                  <c:v>39.887858566815339</c:v>
                </c:pt>
                <c:pt idx="2">
                  <c:v>28.170130454663592</c:v>
                </c:pt>
                <c:pt idx="3">
                  <c:v>14.106403295312958</c:v>
                </c:pt>
                <c:pt idx="4">
                  <c:v>12.406036094103065</c:v>
                </c:pt>
                <c:pt idx="5">
                  <c:v>9.2547953791495416</c:v>
                </c:pt>
                <c:pt idx="6">
                  <c:v>8.4738051207441458</c:v>
                </c:pt>
                <c:pt idx="7">
                  <c:v>-6.0728105748008829</c:v>
                </c:pt>
                <c:pt idx="8">
                  <c:v>-6.9358416841855615</c:v>
                </c:pt>
                <c:pt idx="9">
                  <c:v>-7.2815670981599503</c:v>
                </c:pt>
                <c:pt idx="10">
                  <c:v>-7.3738474843978281</c:v>
                </c:pt>
                <c:pt idx="11">
                  <c:v>-11.232549902120638</c:v>
                </c:pt>
                <c:pt idx="12">
                  <c:v>-23.402616230045709</c:v>
                </c:pt>
                <c:pt idx="13">
                  <c:v>-34.156446890707002</c:v>
                </c:pt>
              </c:numCache>
            </c:numRef>
          </c:val>
          <c:extLst>
            <c:ext xmlns:c16="http://schemas.microsoft.com/office/drawing/2014/chart" uri="{C3380CC4-5D6E-409C-BE32-E72D297353CC}">
              <c16:uniqueId val="{00000007-ED71-42E6-88EE-8DA2439E8D26}"/>
            </c:ext>
          </c:extLst>
        </c:ser>
        <c:dLbls>
          <c:showLegendKey val="0"/>
          <c:showVal val="0"/>
          <c:showCatName val="0"/>
          <c:showSerName val="0"/>
          <c:showPercent val="0"/>
          <c:showBubbleSize val="0"/>
        </c:dLbls>
        <c:gapWidth val="161"/>
        <c:overlap val="-96"/>
        <c:axId val="187096815"/>
        <c:axId val="1090707184"/>
      </c:barChart>
      <c:lineChart>
        <c:grouping val="standard"/>
        <c:varyColors val="0"/>
        <c:ser>
          <c:idx val="1"/>
          <c:order val="1"/>
          <c:tx>
            <c:strRef>
              <c:f>'Gráfico 1.19'!$F$4</c:f>
              <c:strCache>
                <c:ptCount val="1"/>
                <c:pt idx="0">
                  <c:v>Variación anual (%)</c:v>
                </c:pt>
              </c:strCache>
            </c:strRef>
          </c:tx>
          <c:spPr>
            <a:ln w="28575">
              <a:noFill/>
            </a:ln>
          </c:spPr>
          <c:marker>
            <c:symbol val="circle"/>
            <c:size val="5"/>
            <c:spPr>
              <a:solidFill>
                <a:schemeClr val="accent2"/>
              </a:solidFill>
              <a:ln w="9525">
                <a:noFill/>
              </a:ln>
            </c:spPr>
          </c:marker>
          <c:dLbls>
            <c:dLbl>
              <c:idx val="3"/>
              <c:layout>
                <c:manualLayout>
                  <c:x val="-3.5797101449275365E-2"/>
                  <c:y val="3.9285789276340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D71-42E6-88EE-8DA2439E8D26}"/>
                </c:ext>
              </c:extLst>
            </c:dLbl>
            <c:dLbl>
              <c:idx val="5"/>
              <c:layout>
                <c:manualLayout>
                  <c:x val="-2.7640505534634291E-2"/>
                  <c:y val="4.1962954630671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D71-42E6-88EE-8DA2439E8D26}"/>
                </c:ext>
              </c:extLst>
            </c:dLbl>
            <c:dLbl>
              <c:idx val="6"/>
              <c:layout>
                <c:manualLayout>
                  <c:x val="-3.7880894463594689E-2"/>
                  <c:y val="3.7740382452193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D71-42E6-88EE-8DA2439E8D26}"/>
                </c:ext>
              </c:extLst>
            </c:dLbl>
            <c:dLbl>
              <c:idx val="7"/>
              <c:layout>
                <c:manualLayout>
                  <c:x val="-3.5788074074928039E-2"/>
                  <c:y val="3.5062917135358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D71-42E6-88EE-8DA2439E8D26}"/>
                </c:ext>
              </c:extLst>
            </c:dLbl>
            <c:dLbl>
              <c:idx val="8"/>
              <c:layout>
                <c:manualLayout>
                  <c:x val="-3.6487627919130898E-2"/>
                  <c:y val="4.507236595425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D71-42E6-88EE-8DA2439E8D26}"/>
                </c:ext>
              </c:extLst>
            </c:dLbl>
            <c:dLbl>
              <c:idx val="10"/>
              <c:layout>
                <c:manualLayout>
                  <c:x val="-3.2082587687902647E-2"/>
                  <c:y val="5.59629123105139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D71-42E6-88EE-8DA2439E8D26}"/>
                </c:ext>
              </c:extLst>
            </c:dLbl>
            <c:dLbl>
              <c:idx val="11"/>
              <c:layout>
                <c:manualLayout>
                  <c:x val="-3.0781287282271533E-2"/>
                  <c:y val="4.54990587226798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D71-42E6-88EE-8DA2439E8D26}"/>
                </c:ext>
              </c:extLst>
            </c:dLbl>
            <c:dLbl>
              <c:idx val="12"/>
              <c:layout>
                <c:manualLayout>
                  <c:x val="-3.1535666029911945E-2"/>
                  <c:y val="8.57688640937819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D71-42E6-88EE-8DA2439E8D26}"/>
                </c:ext>
              </c:extLst>
            </c:dLbl>
            <c:dLbl>
              <c:idx val="13"/>
              <c:layout>
                <c:manualLayout>
                  <c:x val="-3.1374924288310263E-2"/>
                  <c:y val="0.167422525099160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D71-42E6-88EE-8DA2439E8D26}"/>
                </c:ext>
              </c:extLst>
            </c:dLbl>
            <c:spPr>
              <a:noFill/>
              <a:ln>
                <a:noFill/>
              </a:ln>
            </c:spPr>
            <c:txPr>
              <a:bodyPr anchorCtr="1"/>
              <a:lstStyle/>
              <a:p>
                <a:pPr>
                  <a:defRPr sz="900" b="1" i="0" u="none" kern="1200" baseline="0">
                    <a:solidFill>
                      <a:schemeClr val="accent2"/>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1.19'!$B$7:$B$20</c:f>
              <c:strCache>
                <c:ptCount val="14"/>
                <c:pt idx="0">
                  <c:v>Industria</c:v>
                </c:pt>
                <c:pt idx="1">
                  <c:v>Comercio </c:v>
                </c:pt>
                <c:pt idx="2">
                  <c:v>Alojamiento y servicios de comida</c:v>
                </c:pt>
                <c:pt idx="3">
                  <c:v>Construcción</c:v>
                </c:pt>
                <c:pt idx="4">
                  <c:v>Agricultura</c:v>
                </c:pt>
                <c:pt idx="5">
                  <c:v>Electricidad gas y agua </c:v>
                </c:pt>
                <c:pt idx="6">
                  <c:v>Actividades profesionales</c:v>
                </c:pt>
                <c:pt idx="7">
                  <c:v>Actividades artísticas</c:v>
                </c:pt>
                <c:pt idx="8">
                  <c:v>Actividades inmobiliarias</c:v>
                </c:pt>
                <c:pt idx="9">
                  <c:v>Minas y canteras</c:v>
                </c:pt>
                <c:pt idx="10">
                  <c:v>Información y comunicaciones</c:v>
                </c:pt>
                <c:pt idx="11">
                  <c:v>Transporte </c:v>
                </c:pt>
                <c:pt idx="12">
                  <c:v>Actividades financieras </c:v>
                </c:pt>
                <c:pt idx="13">
                  <c:v>Admin pública, defensa, educación,salud </c:v>
                </c:pt>
              </c:strCache>
            </c:strRef>
          </c:cat>
          <c:val>
            <c:numRef>
              <c:f>'Gráfico 1.19'!$F$7:$F$20</c:f>
              <c:numCache>
                <c:formatCode>0.0</c:formatCode>
                <c:ptCount val="14"/>
                <c:pt idx="0">
                  <c:v>8.6254287411017927</c:v>
                </c:pt>
                <c:pt idx="1">
                  <c:v>5.5189262786721649</c:v>
                </c:pt>
                <c:pt idx="2">
                  <c:v>11.845350230023</c:v>
                </c:pt>
                <c:pt idx="3">
                  <c:v>6.2478528158059987</c:v>
                </c:pt>
                <c:pt idx="4">
                  <c:v>76.516431298123535</c:v>
                </c:pt>
                <c:pt idx="5">
                  <c:v>17.562896675854777</c:v>
                </c:pt>
                <c:pt idx="6">
                  <c:v>1.5178264038866907</c:v>
                </c:pt>
                <c:pt idx="7">
                  <c:v>-1.7781814330427692</c:v>
                </c:pt>
                <c:pt idx="8">
                  <c:v>-6.1767334964550002</c:v>
                </c:pt>
                <c:pt idx="9">
                  <c:v>-38.618818762169681</c:v>
                </c:pt>
                <c:pt idx="10">
                  <c:v>-4.151442541539863</c:v>
                </c:pt>
                <c:pt idx="11">
                  <c:v>-3.2784798420194772</c:v>
                </c:pt>
                <c:pt idx="12">
                  <c:v>-12.692906681779824</c:v>
                </c:pt>
                <c:pt idx="13">
                  <c:v>-4.8298137684278259</c:v>
                </c:pt>
              </c:numCache>
            </c:numRef>
          </c:val>
          <c:smooth val="0"/>
          <c:extLst>
            <c:ext xmlns:c16="http://schemas.microsoft.com/office/drawing/2014/chart" uri="{C3380CC4-5D6E-409C-BE32-E72D297353CC}">
              <c16:uniqueId val="{00000014-ED71-42E6-88EE-8DA2439E8D26}"/>
            </c:ext>
          </c:extLst>
        </c:ser>
        <c:dLbls>
          <c:showLegendKey val="0"/>
          <c:showVal val="0"/>
          <c:showCatName val="0"/>
          <c:showSerName val="0"/>
          <c:showPercent val="0"/>
          <c:showBubbleSize val="0"/>
        </c:dLbls>
        <c:marker val="1"/>
        <c:smooth val="0"/>
        <c:axId val="953168048"/>
        <c:axId val="953165168"/>
      </c:lineChart>
      <c:catAx>
        <c:axId val="187096815"/>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850" b="0" i="0" u="none" kern="1200" baseline="0">
                <a:solidFill>
                  <a:schemeClr val="tx1">
                    <a:lumMod val="65000"/>
                    <a:lumOff val="35000"/>
                  </a:schemeClr>
                </a:solidFill>
                <a:latin typeface="Arial"/>
                <a:ea typeface="Arial"/>
                <a:cs typeface="Arial"/>
              </a:defRPr>
            </a:pPr>
            <a:endParaRPr lang="es-CO"/>
          </a:p>
        </c:txPr>
        <c:crossAx val="1090707184"/>
        <c:crosses val="autoZero"/>
        <c:auto val="1"/>
        <c:lblAlgn val="ctr"/>
        <c:lblOffset val="100"/>
        <c:noMultiLvlLbl val="0"/>
      </c:catAx>
      <c:valAx>
        <c:axId val="1090707184"/>
        <c:scaling>
          <c:orientation val="minMax"/>
          <c:max val="50"/>
          <c:min val="-40"/>
        </c:scaling>
        <c:delete val="0"/>
        <c:axPos val="l"/>
        <c:title>
          <c:tx>
            <c:rich>
              <a:bodyPr/>
              <a:lstStyle/>
              <a:p>
                <a:pPr>
                  <a:buNone/>
                  <a:defRPr sz="1000" b="0" i="0" u="none" kern="1200" baseline="0">
                    <a:solidFill>
                      <a:schemeClr val="tx1">
                        <a:lumMod val="65000"/>
                        <a:lumOff val="35000"/>
                      </a:schemeClr>
                    </a:solidFill>
                    <a:latin typeface="Arial"/>
                    <a:ea typeface="Arial"/>
                    <a:cs typeface="Arial"/>
                  </a:defRPr>
                </a:pPr>
                <a:r>
                  <a:t>Miles de personas</a:t>
                </a:r>
              </a:p>
            </c:rich>
          </c:tx>
          <c:overlay val="0"/>
        </c:title>
        <c:numFmt formatCode="_-* #,##0_-;\-* #,##0_-;_-* &quot;-&quot;??_-;_-@_-" sourceLinked="1"/>
        <c:majorTickMark val="none"/>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87096815"/>
        <c:crosses val="autoZero"/>
        <c:crossBetween val="between"/>
      </c:valAx>
      <c:valAx>
        <c:axId val="953165168"/>
        <c:scaling>
          <c:orientation val="minMax"/>
        </c:scaling>
        <c:delete val="0"/>
        <c:axPos val="r"/>
        <c:title>
          <c:tx>
            <c:rich>
              <a:bodyPr/>
              <a:lstStyle/>
              <a:p>
                <a:pPr>
                  <a:buNone/>
                  <a:defRPr sz="1000" b="0" i="0" u="none" kern="1200" baseline="0">
                    <a:solidFill>
                      <a:schemeClr val="tx1">
                        <a:lumMod val="65000"/>
                        <a:lumOff val="35000"/>
                      </a:schemeClr>
                    </a:solidFill>
                    <a:latin typeface="Arial"/>
                    <a:ea typeface="Arial"/>
                    <a:cs typeface="Arial"/>
                  </a:defRPr>
                </a:pPr>
                <a:r>
                  <a:t>Variación anual (%)</a:t>
                </a:r>
              </a:p>
            </c:rich>
          </c:tx>
          <c:overlay val="0"/>
        </c:title>
        <c:numFmt formatCode="0" sourceLinked="0"/>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953168048"/>
        <c:crosses val="max"/>
        <c:crossBetween val="between"/>
      </c:valAx>
      <c:catAx>
        <c:axId val="953168048"/>
        <c:scaling>
          <c:orientation val="minMax"/>
        </c:scaling>
        <c:delete val="1"/>
        <c:axPos val="b"/>
        <c:numFmt formatCode="General" sourceLinked="1"/>
        <c:majorTickMark val="out"/>
        <c:minorTickMark val="none"/>
        <c:tickLblPos val="nextTo"/>
        <c:crossAx val="953165168"/>
        <c:crosses val="autoZero"/>
        <c:auto val="1"/>
        <c:lblAlgn val="ctr"/>
        <c:lblOffset val="100"/>
        <c:noMultiLvlLbl val="0"/>
      </c:catAx>
      <c:spPr>
        <a:noFill/>
        <a:ln>
          <a:noFill/>
        </a:ln>
      </c:spPr>
    </c:plotArea>
    <c:legend>
      <c:legendPos val="b"/>
      <c:layout>
        <c:manualLayout>
          <c:xMode val="edge"/>
          <c:yMode val="edge"/>
          <c:x val="0.56235421659249119"/>
          <c:y val="3.6209973753280847E-2"/>
          <c:w val="0.26477407407407405"/>
          <c:h val="0.10841004273504273"/>
        </c:manualLayout>
      </c:layou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31185442262161E-2"/>
          <c:y val="9.8569759931840986E-2"/>
          <c:w val="0.88038910476277299"/>
          <c:h val="0.71996262247323795"/>
        </c:manualLayout>
      </c:layout>
      <c:lineChart>
        <c:grouping val="standard"/>
        <c:varyColors val="0"/>
        <c:ser>
          <c:idx val="0"/>
          <c:order val="0"/>
          <c:tx>
            <c:strRef>
              <c:f>'Gráfico 1.20'!$C$5</c:f>
              <c:strCache>
                <c:ptCount val="1"/>
                <c:pt idx="0">
                  <c:v>Colombia</c:v>
                </c:pt>
              </c:strCache>
            </c:strRef>
          </c:tx>
          <c:spPr>
            <a:ln w="19050">
              <a:solidFill>
                <a:schemeClr val="accent5">
                  <a:lumMod val="50000"/>
                </a:schemeClr>
              </a:solidFill>
              <a:prstDash val="solid"/>
            </a:ln>
          </c:spPr>
          <c:marker>
            <c:symbol val="none"/>
          </c:marker>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0-5101-497E-9D9B-A9506C3F5E65}"/>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5101-497E-9D9B-A9506C3F5E65}"/>
                </c:ext>
              </c:extLst>
            </c:dLbl>
            <c:dLbl>
              <c:idx val="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2-5101-497E-9D9B-A9506C3F5E65}"/>
                </c:ext>
              </c:extLst>
            </c:dLbl>
            <c:dLbl>
              <c:idx val="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5101-497E-9D9B-A9506C3F5E65}"/>
                </c:ext>
              </c:extLst>
            </c:dLbl>
            <c:dLbl>
              <c:idx val="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4-5101-497E-9D9B-A9506C3F5E65}"/>
                </c:ext>
              </c:extLst>
            </c:dLbl>
            <c:dLbl>
              <c:idx val="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5-5101-497E-9D9B-A9506C3F5E65}"/>
                </c:ext>
              </c:extLst>
            </c:dLbl>
            <c:dLbl>
              <c:idx val="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6-5101-497E-9D9B-A9506C3F5E65}"/>
                </c:ext>
              </c:extLst>
            </c:dLbl>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7-5101-497E-9D9B-A9506C3F5E65}"/>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8-5101-497E-9D9B-A9506C3F5E65}"/>
                </c:ext>
              </c:extLst>
            </c:dLbl>
            <c:dLbl>
              <c:idx val="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9-5101-497E-9D9B-A9506C3F5E65}"/>
                </c:ext>
              </c:extLst>
            </c:dLbl>
            <c:dLbl>
              <c:idx val="1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A-5101-497E-9D9B-A9506C3F5E65}"/>
                </c:ext>
              </c:extLst>
            </c:dLbl>
            <c:dLbl>
              <c:idx val="1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B-5101-497E-9D9B-A9506C3F5E65}"/>
                </c:ext>
              </c:extLst>
            </c:dLbl>
            <c:dLbl>
              <c:idx val="1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C-5101-497E-9D9B-A9506C3F5E65}"/>
                </c:ext>
              </c:extLst>
            </c:dLbl>
            <c:dLbl>
              <c:idx val="1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D-5101-497E-9D9B-A9506C3F5E65}"/>
                </c:ext>
              </c:extLst>
            </c:dLbl>
            <c:dLbl>
              <c:idx val="1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E-5101-497E-9D9B-A9506C3F5E65}"/>
                </c:ext>
              </c:extLst>
            </c:dLbl>
            <c:dLbl>
              <c:idx val="1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F-5101-497E-9D9B-A9506C3F5E65}"/>
                </c:ext>
              </c:extLst>
            </c:dLbl>
            <c:dLbl>
              <c:idx val="1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0-5101-497E-9D9B-A9506C3F5E65}"/>
                </c:ext>
              </c:extLst>
            </c:dLbl>
            <c:dLbl>
              <c:idx val="1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1-5101-497E-9D9B-A9506C3F5E65}"/>
                </c:ext>
              </c:extLst>
            </c:dLbl>
            <c:dLbl>
              <c:idx val="1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2-5101-497E-9D9B-A9506C3F5E65}"/>
                </c:ext>
              </c:extLst>
            </c:dLbl>
            <c:dLbl>
              <c:idx val="1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3-5101-497E-9D9B-A9506C3F5E65}"/>
                </c:ext>
              </c:extLst>
            </c:dLbl>
            <c:dLbl>
              <c:idx val="2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4-5101-497E-9D9B-A9506C3F5E65}"/>
                </c:ext>
              </c:extLst>
            </c:dLbl>
            <c:dLbl>
              <c:idx val="2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5-5101-497E-9D9B-A9506C3F5E65}"/>
                </c:ext>
              </c:extLst>
            </c:dLbl>
            <c:dLbl>
              <c:idx val="2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6-5101-497E-9D9B-A9506C3F5E65}"/>
                </c:ext>
              </c:extLst>
            </c:dLbl>
            <c:dLbl>
              <c:idx val="2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7-5101-497E-9D9B-A9506C3F5E65}"/>
                </c:ext>
              </c:extLst>
            </c:dLbl>
            <c:dLbl>
              <c:idx val="2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8-5101-497E-9D9B-A9506C3F5E65}"/>
                </c:ext>
              </c:extLst>
            </c:dLbl>
            <c:dLbl>
              <c:idx val="2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9-5101-497E-9D9B-A9506C3F5E65}"/>
                </c:ext>
              </c:extLst>
            </c:dLbl>
            <c:dLbl>
              <c:idx val="2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A-5101-497E-9D9B-A9506C3F5E65}"/>
                </c:ext>
              </c:extLst>
            </c:dLbl>
            <c:dLbl>
              <c:idx val="2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B-5101-497E-9D9B-A9506C3F5E65}"/>
                </c:ext>
              </c:extLst>
            </c:dLbl>
            <c:dLbl>
              <c:idx val="2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C-5101-497E-9D9B-A9506C3F5E65}"/>
                </c:ext>
              </c:extLst>
            </c:dLbl>
            <c:dLbl>
              <c:idx val="2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D-5101-497E-9D9B-A9506C3F5E65}"/>
                </c:ext>
              </c:extLst>
            </c:dLbl>
            <c:dLbl>
              <c:idx val="3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E-5101-497E-9D9B-A9506C3F5E65}"/>
                </c:ext>
              </c:extLst>
            </c:dLbl>
            <c:dLbl>
              <c:idx val="3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1F-5101-497E-9D9B-A9506C3F5E65}"/>
                </c:ext>
              </c:extLst>
            </c:dLbl>
            <c:dLbl>
              <c:idx val="3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0-5101-497E-9D9B-A9506C3F5E65}"/>
                </c:ext>
              </c:extLst>
            </c:dLbl>
            <c:dLbl>
              <c:idx val="3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1-5101-497E-9D9B-A9506C3F5E65}"/>
                </c:ext>
              </c:extLst>
            </c:dLbl>
            <c:dLbl>
              <c:idx val="3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2-5101-497E-9D9B-A9506C3F5E65}"/>
                </c:ext>
              </c:extLst>
            </c:dLbl>
            <c:dLbl>
              <c:idx val="3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3-5101-497E-9D9B-A9506C3F5E65}"/>
                </c:ext>
              </c:extLst>
            </c:dLbl>
            <c:dLbl>
              <c:idx val="3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4-5101-497E-9D9B-A9506C3F5E65}"/>
                </c:ext>
              </c:extLst>
            </c:dLbl>
            <c:dLbl>
              <c:idx val="3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5-5101-497E-9D9B-A9506C3F5E65}"/>
                </c:ext>
              </c:extLst>
            </c:dLbl>
            <c:dLbl>
              <c:idx val="3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6-5101-497E-9D9B-A9506C3F5E65}"/>
                </c:ext>
              </c:extLst>
            </c:dLbl>
            <c:dLbl>
              <c:idx val="3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7-5101-497E-9D9B-A9506C3F5E65}"/>
                </c:ext>
              </c:extLst>
            </c:dLbl>
            <c:dLbl>
              <c:idx val="4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8-5101-497E-9D9B-A9506C3F5E65}"/>
                </c:ext>
              </c:extLst>
            </c:dLbl>
            <c:dLbl>
              <c:idx val="4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9-5101-497E-9D9B-A9506C3F5E65}"/>
                </c:ext>
              </c:extLst>
            </c:dLbl>
            <c:dLbl>
              <c:idx val="4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A-5101-497E-9D9B-A9506C3F5E65}"/>
                </c:ext>
              </c:extLst>
            </c:dLbl>
            <c:spPr>
              <a:noFill/>
              <a:ln>
                <a:noFill/>
              </a:ln>
            </c:spPr>
            <c:txPr>
              <a:bodyPr anchorCtr="1"/>
              <a:lstStyle/>
              <a:p>
                <a:pPr>
                  <a:defRPr sz="900" b="0" i="0" u="none">
                    <a:solidFill>
                      <a:srgbClr val="00206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1.20'!$B$6:$B$49</c:f>
              <c:numCache>
                <c:formatCode>mmm\-yy</c:formatCode>
                <c:ptCount val="4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numCache>
            </c:numRef>
          </c:cat>
          <c:val>
            <c:numRef>
              <c:f>'Gráfico 1.20'!$C$6:$C$49</c:f>
              <c:numCache>
                <c:formatCode>0.0%</c:formatCode>
                <c:ptCount val="44"/>
                <c:pt idx="0">
                  <c:v>0.12429427141989401</c:v>
                </c:pt>
                <c:pt idx="1">
                  <c:v>0.128848506183214</c:v>
                </c:pt>
                <c:pt idx="2">
                  <c:v>0.132154357803836</c:v>
                </c:pt>
                <c:pt idx="3">
                  <c:v>0.12066904233680301</c:v>
                </c:pt>
                <c:pt idx="4">
                  <c:v>0.113111409839731</c:v>
                </c:pt>
                <c:pt idx="5">
                  <c:v>0.110257277060863</c:v>
                </c:pt>
                <c:pt idx="6">
                  <c:v>0.109660683203101</c:v>
                </c:pt>
                <c:pt idx="7">
                  <c:v>0.10960545687026001</c:v>
                </c:pt>
                <c:pt idx="8">
                  <c:v>0.10789338460098501</c:v>
                </c:pt>
                <c:pt idx="9">
                  <c:v>0.10366285392000101</c:v>
                </c:pt>
                <c:pt idx="10">
                  <c:v>9.9917974237772003E-2</c:v>
                </c:pt>
                <c:pt idx="11">
                  <c:v>9.8323440585645003E-2</c:v>
                </c:pt>
                <c:pt idx="12">
                  <c:v>0.111589332326666</c:v>
                </c:pt>
                <c:pt idx="13">
                  <c:v>0.117730063180573</c:v>
                </c:pt>
                <c:pt idx="14">
                  <c:v>0.116863560014378</c:v>
                </c:pt>
                <c:pt idx="15">
                  <c:v>0.107013092374628</c:v>
                </c:pt>
                <c:pt idx="16">
                  <c:v>0.10411246887639999</c:v>
                </c:pt>
                <c:pt idx="17">
                  <c:v>0.101801841976108</c:v>
                </c:pt>
                <c:pt idx="18">
                  <c:v>9.7941889216236006E-2</c:v>
                </c:pt>
                <c:pt idx="19">
                  <c:v>9.3978274739899004E-2</c:v>
                </c:pt>
                <c:pt idx="20">
                  <c:v>9.3680175103529995E-2</c:v>
                </c:pt>
                <c:pt idx="21">
                  <c:v>9.2536835960484995E-2</c:v>
                </c:pt>
                <c:pt idx="22">
                  <c:v>9.1635910391967001E-2</c:v>
                </c:pt>
                <c:pt idx="23">
                  <c:v>9.4169019061249998E-2</c:v>
                </c:pt>
                <c:pt idx="24">
                  <c:v>0.105541679614381</c:v>
                </c:pt>
                <c:pt idx="25">
                  <c:v>0.11444273483294599</c:v>
                </c:pt>
                <c:pt idx="26">
                  <c:v>0.118681365140267</c:v>
                </c:pt>
                <c:pt idx="27">
                  <c:v>0.111986909766842</c:v>
                </c:pt>
                <c:pt idx="28">
                  <c:v>0.107451580023303</c:v>
                </c:pt>
                <c:pt idx="29">
                  <c:v>0.104070232415546</c:v>
                </c:pt>
                <c:pt idx="30">
                  <c:v>0.10163763761097799</c:v>
                </c:pt>
                <c:pt idx="31">
                  <c:v>9.9483063472665001E-2</c:v>
                </c:pt>
                <c:pt idx="32">
                  <c:v>9.5731475264421995E-2</c:v>
                </c:pt>
                <c:pt idx="33">
                  <c:v>9.3115613432873001E-2</c:v>
                </c:pt>
                <c:pt idx="34">
                  <c:v>8.8118367358311994E-2</c:v>
                </c:pt>
                <c:pt idx="35">
                  <c:v>8.8106118942587006E-2</c:v>
                </c:pt>
                <c:pt idx="36">
                  <c:v>9.6469324358689004E-2</c:v>
                </c:pt>
                <c:pt idx="37">
                  <c:v>0.10362651552823</c:v>
                </c:pt>
                <c:pt idx="38">
                  <c:v>0.10523427896443199</c:v>
                </c:pt>
                <c:pt idx="39">
                  <c:v>9.5797930706253004E-2</c:v>
                </c:pt>
                <c:pt idx="40">
                  <c:v>9.1472024380119005E-2</c:v>
                </c:pt>
                <c:pt idx="41">
                  <c:v>8.7909918062268999E-2</c:v>
                </c:pt>
                <c:pt idx="42">
                  <c:v>8.8108733259521996E-2</c:v>
                </c:pt>
                <c:pt idx="43">
                  <c:v>8.6654179120017105E-2</c:v>
                </c:pt>
              </c:numCache>
            </c:numRef>
          </c:val>
          <c:smooth val="1"/>
          <c:extLst>
            <c:ext xmlns:c16="http://schemas.microsoft.com/office/drawing/2014/chart" uri="{C3380CC4-5D6E-409C-BE32-E72D297353CC}">
              <c16:uniqueId val="{0000002C-5101-497E-9D9B-A9506C3F5E65}"/>
            </c:ext>
          </c:extLst>
        </c:ser>
        <c:ser>
          <c:idx val="1"/>
          <c:order val="1"/>
          <c:tx>
            <c:strRef>
              <c:f>'Gráfico 1.20'!$D$5</c:f>
              <c:strCache>
                <c:ptCount val="1"/>
                <c:pt idx="0">
                  <c:v>13 ciudades A.M.</c:v>
                </c:pt>
              </c:strCache>
            </c:strRef>
          </c:tx>
          <c:spPr>
            <a:ln w="19050">
              <a:solidFill>
                <a:schemeClr val="bg2">
                  <a:lumMod val="50000"/>
                </a:schemeClr>
              </a:solidFill>
            </a:ln>
          </c:spPr>
          <c:marker>
            <c:symbol val="none"/>
          </c:marker>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D-5101-497E-9D9B-A9506C3F5E65}"/>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E-5101-497E-9D9B-A9506C3F5E65}"/>
                </c:ext>
              </c:extLst>
            </c:dLbl>
            <c:dLbl>
              <c:idx val="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2F-5101-497E-9D9B-A9506C3F5E65}"/>
                </c:ext>
              </c:extLst>
            </c:dLbl>
            <c:dLbl>
              <c:idx val="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0-5101-497E-9D9B-A9506C3F5E65}"/>
                </c:ext>
              </c:extLst>
            </c:dLbl>
            <c:dLbl>
              <c:idx val="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1-5101-497E-9D9B-A9506C3F5E65}"/>
                </c:ext>
              </c:extLst>
            </c:dLbl>
            <c:dLbl>
              <c:idx val="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2-5101-497E-9D9B-A9506C3F5E65}"/>
                </c:ext>
              </c:extLst>
            </c:dLbl>
            <c:dLbl>
              <c:idx val="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3-5101-497E-9D9B-A9506C3F5E65}"/>
                </c:ext>
              </c:extLst>
            </c:dLbl>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4-5101-497E-9D9B-A9506C3F5E65}"/>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5-5101-497E-9D9B-A9506C3F5E65}"/>
                </c:ext>
              </c:extLst>
            </c:dLbl>
            <c:dLbl>
              <c:idx val="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6-5101-497E-9D9B-A9506C3F5E65}"/>
                </c:ext>
              </c:extLst>
            </c:dLbl>
            <c:dLbl>
              <c:idx val="1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7-5101-497E-9D9B-A9506C3F5E65}"/>
                </c:ext>
              </c:extLst>
            </c:dLbl>
            <c:dLbl>
              <c:idx val="1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8-5101-497E-9D9B-A9506C3F5E65}"/>
                </c:ext>
              </c:extLst>
            </c:dLbl>
            <c:dLbl>
              <c:idx val="1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9-5101-497E-9D9B-A9506C3F5E65}"/>
                </c:ext>
              </c:extLst>
            </c:dLbl>
            <c:dLbl>
              <c:idx val="1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A-5101-497E-9D9B-A9506C3F5E65}"/>
                </c:ext>
              </c:extLst>
            </c:dLbl>
            <c:dLbl>
              <c:idx val="1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B-5101-497E-9D9B-A9506C3F5E65}"/>
                </c:ext>
              </c:extLst>
            </c:dLbl>
            <c:dLbl>
              <c:idx val="1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C-5101-497E-9D9B-A9506C3F5E65}"/>
                </c:ext>
              </c:extLst>
            </c:dLbl>
            <c:dLbl>
              <c:idx val="1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D-5101-497E-9D9B-A9506C3F5E65}"/>
                </c:ext>
              </c:extLst>
            </c:dLbl>
            <c:dLbl>
              <c:idx val="1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E-5101-497E-9D9B-A9506C3F5E65}"/>
                </c:ext>
              </c:extLst>
            </c:dLbl>
            <c:dLbl>
              <c:idx val="1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3F-5101-497E-9D9B-A9506C3F5E65}"/>
                </c:ext>
              </c:extLst>
            </c:dLbl>
            <c:dLbl>
              <c:idx val="1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0-5101-497E-9D9B-A9506C3F5E65}"/>
                </c:ext>
              </c:extLst>
            </c:dLbl>
            <c:dLbl>
              <c:idx val="2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1-5101-497E-9D9B-A9506C3F5E65}"/>
                </c:ext>
              </c:extLst>
            </c:dLbl>
            <c:dLbl>
              <c:idx val="2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2-5101-497E-9D9B-A9506C3F5E65}"/>
                </c:ext>
              </c:extLst>
            </c:dLbl>
            <c:dLbl>
              <c:idx val="2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3-5101-497E-9D9B-A9506C3F5E65}"/>
                </c:ext>
              </c:extLst>
            </c:dLbl>
            <c:dLbl>
              <c:idx val="2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4-5101-497E-9D9B-A9506C3F5E65}"/>
                </c:ext>
              </c:extLst>
            </c:dLbl>
            <c:dLbl>
              <c:idx val="2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5-5101-497E-9D9B-A9506C3F5E65}"/>
                </c:ext>
              </c:extLst>
            </c:dLbl>
            <c:dLbl>
              <c:idx val="2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6-5101-497E-9D9B-A9506C3F5E65}"/>
                </c:ext>
              </c:extLst>
            </c:dLbl>
            <c:dLbl>
              <c:idx val="2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7-5101-497E-9D9B-A9506C3F5E65}"/>
                </c:ext>
              </c:extLst>
            </c:dLbl>
            <c:dLbl>
              <c:idx val="2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8-5101-497E-9D9B-A9506C3F5E65}"/>
                </c:ext>
              </c:extLst>
            </c:dLbl>
            <c:dLbl>
              <c:idx val="2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9-5101-497E-9D9B-A9506C3F5E65}"/>
                </c:ext>
              </c:extLst>
            </c:dLbl>
            <c:dLbl>
              <c:idx val="2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A-5101-497E-9D9B-A9506C3F5E65}"/>
                </c:ext>
              </c:extLst>
            </c:dLbl>
            <c:dLbl>
              <c:idx val="3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B-5101-497E-9D9B-A9506C3F5E65}"/>
                </c:ext>
              </c:extLst>
            </c:dLbl>
            <c:dLbl>
              <c:idx val="3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C-5101-497E-9D9B-A9506C3F5E65}"/>
                </c:ext>
              </c:extLst>
            </c:dLbl>
            <c:dLbl>
              <c:idx val="3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D-5101-497E-9D9B-A9506C3F5E65}"/>
                </c:ext>
              </c:extLst>
            </c:dLbl>
            <c:dLbl>
              <c:idx val="3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E-5101-497E-9D9B-A9506C3F5E65}"/>
                </c:ext>
              </c:extLst>
            </c:dLbl>
            <c:dLbl>
              <c:idx val="3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4F-5101-497E-9D9B-A9506C3F5E65}"/>
                </c:ext>
              </c:extLst>
            </c:dLbl>
            <c:dLbl>
              <c:idx val="3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0-5101-497E-9D9B-A9506C3F5E65}"/>
                </c:ext>
              </c:extLst>
            </c:dLbl>
            <c:dLbl>
              <c:idx val="3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1-5101-497E-9D9B-A9506C3F5E65}"/>
                </c:ext>
              </c:extLst>
            </c:dLbl>
            <c:dLbl>
              <c:idx val="3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2-5101-497E-9D9B-A9506C3F5E65}"/>
                </c:ext>
              </c:extLst>
            </c:dLbl>
            <c:dLbl>
              <c:idx val="3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3-5101-497E-9D9B-A9506C3F5E65}"/>
                </c:ext>
              </c:extLst>
            </c:dLbl>
            <c:dLbl>
              <c:idx val="3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4-5101-497E-9D9B-A9506C3F5E65}"/>
                </c:ext>
              </c:extLst>
            </c:dLbl>
            <c:dLbl>
              <c:idx val="4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5-5101-497E-9D9B-A9506C3F5E65}"/>
                </c:ext>
              </c:extLst>
            </c:dLbl>
            <c:dLbl>
              <c:idx val="4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6-5101-497E-9D9B-A9506C3F5E65}"/>
                </c:ext>
              </c:extLst>
            </c:dLbl>
            <c:dLbl>
              <c:idx val="4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7-5101-497E-9D9B-A9506C3F5E65}"/>
                </c:ext>
              </c:extLst>
            </c:dLbl>
            <c:spPr>
              <a:noFill/>
              <a:ln>
                <a:noFill/>
              </a:ln>
            </c:spPr>
            <c:txPr>
              <a:bodyPr anchorCtr="1"/>
              <a:lstStyle/>
              <a:p>
                <a:pPr>
                  <a:defRPr sz="900" b="0" i="0" u="none">
                    <a:solidFill>
                      <a:schemeClr val="tx1">
                        <a:lumMod val="65000"/>
                        <a:lumOff val="3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1.20'!$B$6:$B$49</c:f>
              <c:numCache>
                <c:formatCode>mmm\-yy</c:formatCode>
                <c:ptCount val="4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numCache>
            </c:numRef>
          </c:cat>
          <c:val>
            <c:numRef>
              <c:f>'Gráfico 1.20'!$D$6:$D$49</c:f>
              <c:numCache>
                <c:formatCode>0.0%</c:formatCode>
                <c:ptCount val="44"/>
                <c:pt idx="0">
                  <c:v>0.12827460358335066</c:v>
                </c:pt>
                <c:pt idx="1">
                  <c:v>0.13001948588127585</c:v>
                </c:pt>
                <c:pt idx="2">
                  <c:v>0.13385761031078819</c:v>
                </c:pt>
                <c:pt idx="3">
                  <c:v>0.12138201757253678</c:v>
                </c:pt>
                <c:pt idx="4">
                  <c:v>0.11575788803374619</c:v>
                </c:pt>
                <c:pt idx="5">
                  <c:v>0.11269100821530052</c:v>
                </c:pt>
                <c:pt idx="6">
                  <c:v>0.11341706006183916</c:v>
                </c:pt>
                <c:pt idx="7">
                  <c:v>0.11274186865494691</c:v>
                </c:pt>
                <c:pt idx="8">
                  <c:v>0.10843612422725389</c:v>
                </c:pt>
                <c:pt idx="9">
                  <c:v>0.10387460338176602</c:v>
                </c:pt>
                <c:pt idx="10">
                  <c:v>9.8208552571526261E-2</c:v>
                </c:pt>
                <c:pt idx="11">
                  <c:v>9.9444084204657737E-2</c:v>
                </c:pt>
                <c:pt idx="12">
                  <c:v>0.11475588191610724</c:v>
                </c:pt>
                <c:pt idx="13">
                  <c:v>0.12272759956410363</c:v>
                </c:pt>
                <c:pt idx="14">
                  <c:v>0.12145867388090395</c:v>
                </c:pt>
                <c:pt idx="15">
                  <c:v>0.11017774281549125</c:v>
                </c:pt>
                <c:pt idx="16">
                  <c:v>0.10923967736017234</c:v>
                </c:pt>
                <c:pt idx="17">
                  <c:v>0.10374699385911866</c:v>
                </c:pt>
                <c:pt idx="18">
                  <c:v>9.940412627757636E-2</c:v>
                </c:pt>
                <c:pt idx="19">
                  <c:v>9.4028780245128799E-2</c:v>
                </c:pt>
                <c:pt idx="20">
                  <c:v>9.6686553911418061E-2</c:v>
                </c:pt>
                <c:pt idx="21">
                  <c:v>9.39012078630104E-2</c:v>
                </c:pt>
                <c:pt idx="22">
                  <c:v>9.080193098446103E-2</c:v>
                </c:pt>
                <c:pt idx="23">
                  <c:v>9.2796583650558512E-2</c:v>
                </c:pt>
                <c:pt idx="24">
                  <c:v>0.10413285910623521</c:v>
                </c:pt>
                <c:pt idx="25">
                  <c:v>0.11412066641585313</c:v>
                </c:pt>
                <c:pt idx="26">
                  <c:v>0.11580217722823775</c:v>
                </c:pt>
                <c:pt idx="27">
                  <c:v>0.10907242628478513</c:v>
                </c:pt>
                <c:pt idx="28">
                  <c:v>0.1047029512273209</c:v>
                </c:pt>
                <c:pt idx="29">
                  <c:v>0.10283603083343565</c:v>
                </c:pt>
                <c:pt idx="30">
                  <c:v>0.10237990374702305</c:v>
                </c:pt>
                <c:pt idx="31">
                  <c:v>0.10135410285114643</c:v>
                </c:pt>
                <c:pt idx="32">
                  <c:v>9.7913541877345564E-2</c:v>
                </c:pt>
                <c:pt idx="33">
                  <c:v>9.5456837180079024E-2</c:v>
                </c:pt>
                <c:pt idx="34">
                  <c:v>8.8841795352886166E-2</c:v>
                </c:pt>
                <c:pt idx="35">
                  <c:v>8.8356576065657513E-2</c:v>
                </c:pt>
                <c:pt idx="36">
                  <c:v>9.3748031789067474E-2</c:v>
                </c:pt>
                <c:pt idx="37">
                  <c:v>9.9655957518384131E-2</c:v>
                </c:pt>
                <c:pt idx="38">
                  <c:v>0.10065226574529654</c:v>
                </c:pt>
                <c:pt idx="39">
                  <c:v>9.2876943922210076E-2</c:v>
                </c:pt>
                <c:pt idx="40">
                  <c:v>9.0181704131188895E-2</c:v>
                </c:pt>
                <c:pt idx="41">
                  <c:v>8.6889905610294707E-2</c:v>
                </c:pt>
                <c:pt idx="42">
                  <c:v>8.5877694220693357E-2</c:v>
                </c:pt>
                <c:pt idx="43">
                  <c:v>8.1938897247830336E-2</c:v>
                </c:pt>
              </c:numCache>
            </c:numRef>
          </c:val>
          <c:smooth val="1"/>
          <c:extLst>
            <c:ext xmlns:c16="http://schemas.microsoft.com/office/drawing/2014/chart" uri="{C3380CC4-5D6E-409C-BE32-E72D297353CC}">
              <c16:uniqueId val="{00000059-5101-497E-9D9B-A9506C3F5E65}"/>
            </c:ext>
          </c:extLst>
        </c:ser>
        <c:ser>
          <c:idx val="2"/>
          <c:order val="2"/>
          <c:tx>
            <c:strRef>
              <c:f>'Gráfico 1.20'!$E$5</c:f>
              <c:strCache>
                <c:ptCount val="1"/>
                <c:pt idx="0">
                  <c:v>Bogotá</c:v>
                </c:pt>
              </c:strCache>
            </c:strRef>
          </c:tx>
          <c:spPr>
            <a:ln w="19050">
              <a:solidFill>
                <a:srgbClr val="C00000"/>
              </a:solidFill>
              <a:prstDash val="solid"/>
            </a:ln>
          </c:spPr>
          <c:marker>
            <c:symbol val="none"/>
          </c:marker>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A-5101-497E-9D9B-A9506C3F5E65}"/>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B-5101-497E-9D9B-A9506C3F5E65}"/>
                </c:ext>
              </c:extLst>
            </c:dLbl>
            <c:dLbl>
              <c:idx val="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C-5101-497E-9D9B-A9506C3F5E65}"/>
                </c:ext>
              </c:extLst>
            </c:dLbl>
            <c:dLbl>
              <c:idx val="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D-5101-497E-9D9B-A9506C3F5E65}"/>
                </c:ext>
              </c:extLst>
            </c:dLbl>
            <c:dLbl>
              <c:idx val="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E-5101-497E-9D9B-A9506C3F5E65}"/>
                </c:ext>
              </c:extLst>
            </c:dLbl>
            <c:dLbl>
              <c:idx val="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5F-5101-497E-9D9B-A9506C3F5E65}"/>
                </c:ext>
              </c:extLst>
            </c:dLbl>
            <c:dLbl>
              <c:idx val="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0-5101-497E-9D9B-A9506C3F5E65}"/>
                </c:ext>
              </c:extLst>
            </c:dLbl>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1-5101-497E-9D9B-A9506C3F5E65}"/>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2-5101-497E-9D9B-A9506C3F5E65}"/>
                </c:ext>
              </c:extLst>
            </c:dLbl>
            <c:dLbl>
              <c:idx val="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3-5101-497E-9D9B-A9506C3F5E65}"/>
                </c:ext>
              </c:extLst>
            </c:dLbl>
            <c:dLbl>
              <c:idx val="1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4-5101-497E-9D9B-A9506C3F5E65}"/>
                </c:ext>
              </c:extLst>
            </c:dLbl>
            <c:dLbl>
              <c:idx val="1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5-5101-497E-9D9B-A9506C3F5E65}"/>
                </c:ext>
              </c:extLst>
            </c:dLbl>
            <c:dLbl>
              <c:idx val="1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6-5101-497E-9D9B-A9506C3F5E65}"/>
                </c:ext>
              </c:extLst>
            </c:dLbl>
            <c:dLbl>
              <c:idx val="1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7-5101-497E-9D9B-A9506C3F5E65}"/>
                </c:ext>
              </c:extLst>
            </c:dLbl>
            <c:dLbl>
              <c:idx val="1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8-5101-497E-9D9B-A9506C3F5E65}"/>
                </c:ext>
              </c:extLst>
            </c:dLbl>
            <c:dLbl>
              <c:idx val="1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9-5101-497E-9D9B-A9506C3F5E65}"/>
                </c:ext>
              </c:extLst>
            </c:dLbl>
            <c:dLbl>
              <c:idx val="1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A-5101-497E-9D9B-A9506C3F5E65}"/>
                </c:ext>
              </c:extLst>
            </c:dLbl>
            <c:dLbl>
              <c:idx val="1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B-5101-497E-9D9B-A9506C3F5E65}"/>
                </c:ext>
              </c:extLst>
            </c:dLbl>
            <c:dLbl>
              <c:idx val="1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C-5101-497E-9D9B-A9506C3F5E65}"/>
                </c:ext>
              </c:extLst>
            </c:dLbl>
            <c:dLbl>
              <c:idx val="1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D-5101-497E-9D9B-A9506C3F5E65}"/>
                </c:ext>
              </c:extLst>
            </c:dLbl>
            <c:dLbl>
              <c:idx val="2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E-5101-497E-9D9B-A9506C3F5E65}"/>
                </c:ext>
              </c:extLst>
            </c:dLbl>
            <c:dLbl>
              <c:idx val="2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6F-5101-497E-9D9B-A9506C3F5E65}"/>
                </c:ext>
              </c:extLst>
            </c:dLbl>
            <c:dLbl>
              <c:idx val="2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0-5101-497E-9D9B-A9506C3F5E65}"/>
                </c:ext>
              </c:extLst>
            </c:dLbl>
            <c:dLbl>
              <c:idx val="2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1-5101-497E-9D9B-A9506C3F5E65}"/>
                </c:ext>
              </c:extLst>
            </c:dLbl>
            <c:dLbl>
              <c:idx val="2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2-5101-497E-9D9B-A9506C3F5E65}"/>
                </c:ext>
              </c:extLst>
            </c:dLbl>
            <c:dLbl>
              <c:idx val="2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3-5101-497E-9D9B-A9506C3F5E65}"/>
                </c:ext>
              </c:extLst>
            </c:dLbl>
            <c:dLbl>
              <c:idx val="2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4-5101-497E-9D9B-A9506C3F5E65}"/>
                </c:ext>
              </c:extLst>
            </c:dLbl>
            <c:dLbl>
              <c:idx val="2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5-5101-497E-9D9B-A9506C3F5E65}"/>
                </c:ext>
              </c:extLst>
            </c:dLbl>
            <c:dLbl>
              <c:idx val="2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6-5101-497E-9D9B-A9506C3F5E65}"/>
                </c:ext>
              </c:extLst>
            </c:dLbl>
            <c:dLbl>
              <c:idx val="2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7-5101-497E-9D9B-A9506C3F5E65}"/>
                </c:ext>
              </c:extLst>
            </c:dLbl>
            <c:dLbl>
              <c:idx val="3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8-5101-497E-9D9B-A9506C3F5E65}"/>
                </c:ext>
              </c:extLst>
            </c:dLbl>
            <c:dLbl>
              <c:idx val="3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9-5101-497E-9D9B-A9506C3F5E65}"/>
                </c:ext>
              </c:extLst>
            </c:dLbl>
            <c:dLbl>
              <c:idx val="3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A-5101-497E-9D9B-A9506C3F5E65}"/>
                </c:ext>
              </c:extLst>
            </c:dLbl>
            <c:dLbl>
              <c:idx val="3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B-5101-497E-9D9B-A9506C3F5E65}"/>
                </c:ext>
              </c:extLst>
            </c:dLbl>
            <c:dLbl>
              <c:idx val="3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C-5101-497E-9D9B-A9506C3F5E65}"/>
                </c:ext>
              </c:extLst>
            </c:dLbl>
            <c:dLbl>
              <c:idx val="3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D-5101-497E-9D9B-A9506C3F5E65}"/>
                </c:ext>
              </c:extLst>
            </c:dLbl>
            <c:dLbl>
              <c:idx val="3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E-5101-497E-9D9B-A9506C3F5E65}"/>
                </c:ext>
              </c:extLst>
            </c:dLbl>
            <c:dLbl>
              <c:idx val="3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7F-5101-497E-9D9B-A9506C3F5E65}"/>
                </c:ext>
              </c:extLst>
            </c:dLbl>
            <c:dLbl>
              <c:idx val="3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80-5101-497E-9D9B-A9506C3F5E65}"/>
                </c:ext>
              </c:extLst>
            </c:dLbl>
            <c:dLbl>
              <c:idx val="3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81-5101-497E-9D9B-A9506C3F5E65}"/>
                </c:ext>
              </c:extLst>
            </c:dLbl>
            <c:dLbl>
              <c:idx val="4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82-5101-497E-9D9B-A9506C3F5E65}"/>
                </c:ext>
              </c:extLst>
            </c:dLbl>
            <c:dLbl>
              <c:idx val="4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83-5101-497E-9D9B-A9506C3F5E65}"/>
                </c:ext>
              </c:extLst>
            </c:dLbl>
            <c:dLbl>
              <c:idx val="4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84-5101-497E-9D9B-A9506C3F5E65}"/>
                </c:ext>
              </c:extLst>
            </c:dLbl>
            <c:dLbl>
              <c:idx val="43"/>
              <c:spPr>
                <a:noFill/>
                <a:ln w="9525" cmpd="sng">
                  <a:solidFill>
                    <a:sysClr val="windowText" lastClr="000000">
                      <a:lumMod val="25000"/>
                      <a:lumOff val="75000"/>
                    </a:sysClr>
                  </a:solidFill>
                  <a:prstDash val="solid"/>
                </a:ln>
              </c:spPr>
              <c:txPr>
                <a:bodyPr anchorCtr="1"/>
                <a:lstStyle/>
                <a:p>
                  <a:pPr>
                    <a:defRPr sz="900" b="0" i="0" u="none">
                      <a:solidFill>
                        <a:srgbClr val="C00000"/>
                      </a:solidFill>
                      <a:latin typeface="Arial"/>
                      <a:ea typeface="Arial"/>
                      <a:cs typeface="Arial"/>
                    </a:defRPr>
                  </a:pPr>
                  <a:endParaRPr lang="es-CO"/>
                </a:p>
              </c:txPr>
              <c:showLegendKey val="0"/>
              <c:showVal val="1"/>
              <c:showCatName val="0"/>
              <c:showSerName val="0"/>
              <c:showPercent val="0"/>
              <c:showBubbleSize val="0"/>
              <c:extLst>
                <c:ext xmlns:c16="http://schemas.microsoft.com/office/drawing/2014/chart" uri="{C3380CC4-5D6E-409C-BE32-E72D297353CC}">
                  <c16:uniqueId val="{00000085-5101-497E-9D9B-A9506C3F5E65}"/>
                </c:ext>
              </c:extLst>
            </c:dLbl>
            <c:spPr>
              <a:noFill/>
              <a:ln>
                <a:solidFill>
                  <a:schemeClr val="dk1">
                    <a:lumMod val="25000"/>
                    <a:lumOff val="75000"/>
                  </a:schemeClr>
                </a:solidFill>
              </a:ln>
            </c:spPr>
            <c:txPr>
              <a:bodyPr anchorCtr="1"/>
              <a:lstStyle/>
              <a:p>
                <a:pPr>
                  <a:defRPr sz="1100" b="0" i="0" u="none">
                    <a:solidFill>
                      <a:srgbClr val="C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1.20'!$B$6:$B$49</c:f>
              <c:numCache>
                <c:formatCode>mmm\-yy</c:formatCode>
                <c:ptCount val="4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numCache>
            </c:numRef>
          </c:cat>
          <c:val>
            <c:numRef>
              <c:f>'Gráfico 1.20'!$E$6:$E$49</c:f>
              <c:numCache>
                <c:formatCode>0.0%</c:formatCode>
                <c:ptCount val="44"/>
                <c:pt idx="0">
                  <c:v>0.138839841789516</c:v>
                </c:pt>
                <c:pt idx="1">
                  <c:v>0.141938262394399</c:v>
                </c:pt>
                <c:pt idx="2">
                  <c:v>0.14604845259478899</c:v>
                </c:pt>
                <c:pt idx="3">
                  <c:v>0.125936641164416</c:v>
                </c:pt>
                <c:pt idx="4">
                  <c:v>0.11504273718166499</c:v>
                </c:pt>
                <c:pt idx="5">
                  <c:v>0.111301645254527</c:v>
                </c:pt>
                <c:pt idx="6">
                  <c:v>0.111857319578077</c:v>
                </c:pt>
                <c:pt idx="7">
                  <c:v>0.111988225040144</c:v>
                </c:pt>
                <c:pt idx="8">
                  <c:v>0.100728143903957</c:v>
                </c:pt>
                <c:pt idx="9">
                  <c:v>9.5734160338980995E-2</c:v>
                </c:pt>
                <c:pt idx="10">
                  <c:v>9.1252488411926999E-2</c:v>
                </c:pt>
                <c:pt idx="11">
                  <c:v>9.8324889932744006E-2</c:v>
                </c:pt>
                <c:pt idx="12">
                  <c:v>0.12020759897284999</c:v>
                </c:pt>
                <c:pt idx="13">
                  <c:v>0.129095885427256</c:v>
                </c:pt>
                <c:pt idx="14">
                  <c:v>0.12556133766243999</c:v>
                </c:pt>
                <c:pt idx="15">
                  <c:v>0.107294562174371</c:v>
                </c:pt>
                <c:pt idx="16">
                  <c:v>0.107695877582019</c:v>
                </c:pt>
                <c:pt idx="17">
                  <c:v>0.100642218437133</c:v>
                </c:pt>
                <c:pt idx="18">
                  <c:v>9.9447137724904003E-2</c:v>
                </c:pt>
                <c:pt idx="19">
                  <c:v>9.2166559539217E-2</c:v>
                </c:pt>
                <c:pt idx="20">
                  <c:v>9.6830880211539003E-2</c:v>
                </c:pt>
                <c:pt idx="21">
                  <c:v>9.3305256424272995E-2</c:v>
                </c:pt>
                <c:pt idx="22">
                  <c:v>8.7470976138073003E-2</c:v>
                </c:pt>
                <c:pt idx="23">
                  <c:v>9.3609783191665005E-2</c:v>
                </c:pt>
                <c:pt idx="24">
                  <c:v>0.103237495528838</c:v>
                </c:pt>
                <c:pt idx="25">
                  <c:v>0.113948727927852</c:v>
                </c:pt>
                <c:pt idx="26">
                  <c:v>0.106461332015632</c:v>
                </c:pt>
                <c:pt idx="27">
                  <c:v>0.10085024447162499</c:v>
                </c:pt>
                <c:pt idx="28">
                  <c:v>9.8598728132909999E-2</c:v>
                </c:pt>
                <c:pt idx="29">
                  <c:v>0.100688826556909</c:v>
                </c:pt>
                <c:pt idx="30">
                  <c:v>9.9590462615577996E-2</c:v>
                </c:pt>
                <c:pt idx="31">
                  <c:v>9.8430045505992006E-2</c:v>
                </c:pt>
                <c:pt idx="32">
                  <c:v>9.3488382356433003E-2</c:v>
                </c:pt>
                <c:pt idx="33">
                  <c:v>9.2722022116316E-2</c:v>
                </c:pt>
                <c:pt idx="34">
                  <c:v>8.5433963711950001E-2</c:v>
                </c:pt>
                <c:pt idx="35">
                  <c:v>8.7739740493031002E-2</c:v>
                </c:pt>
                <c:pt idx="36">
                  <c:v>9.2819638282343006E-2</c:v>
                </c:pt>
                <c:pt idx="37">
                  <c:v>9.9643488219583007E-2</c:v>
                </c:pt>
                <c:pt idx="38">
                  <c:v>0.100751369632993</c:v>
                </c:pt>
                <c:pt idx="39">
                  <c:v>8.9148333649262002E-2</c:v>
                </c:pt>
                <c:pt idx="40">
                  <c:v>8.7020206576681997E-2</c:v>
                </c:pt>
                <c:pt idx="41">
                  <c:v>8.3437421873477996E-2</c:v>
                </c:pt>
                <c:pt idx="42">
                  <c:v>8.5078460244458004E-2</c:v>
                </c:pt>
                <c:pt idx="43">
                  <c:v>8.1828342358285996E-2</c:v>
                </c:pt>
              </c:numCache>
            </c:numRef>
          </c:val>
          <c:smooth val="1"/>
          <c:extLst>
            <c:ext xmlns:c16="http://schemas.microsoft.com/office/drawing/2014/chart" uri="{C3380CC4-5D6E-409C-BE32-E72D297353CC}">
              <c16:uniqueId val="{00000086-5101-497E-9D9B-A9506C3F5E65}"/>
            </c:ext>
          </c:extLst>
        </c:ser>
        <c:dLbls>
          <c:showLegendKey val="0"/>
          <c:showVal val="0"/>
          <c:showCatName val="0"/>
          <c:showSerName val="0"/>
          <c:showPercent val="0"/>
          <c:showBubbleSize val="0"/>
        </c:dLbls>
        <c:smooth val="0"/>
        <c:axId val="83194304"/>
        <c:axId val="83190464"/>
      </c:lineChart>
      <c:dateAx>
        <c:axId val="83194304"/>
        <c:scaling>
          <c:orientation val="minMax"/>
          <c:max val="45877"/>
          <c:min val="44594"/>
        </c:scaling>
        <c:delete val="0"/>
        <c:axPos val="b"/>
        <c:numFmt formatCode="mmm\-yy"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1000" b="0" i="0" u="none">
                <a:solidFill>
                  <a:schemeClr val="tx1">
                    <a:lumMod val="65000"/>
                    <a:lumOff val="35000"/>
                  </a:schemeClr>
                </a:solidFill>
                <a:latin typeface="Arial"/>
                <a:ea typeface="Arial"/>
                <a:cs typeface="Arial"/>
              </a:defRPr>
            </a:pPr>
            <a:endParaRPr lang="es-CO"/>
          </a:p>
        </c:txPr>
        <c:crossAx val="83190464"/>
        <c:crosses val="autoZero"/>
        <c:auto val="1"/>
        <c:lblOffset val="100"/>
        <c:baseTimeUnit val="months"/>
        <c:majorUnit val="2"/>
      </c:dateAx>
      <c:valAx>
        <c:axId val="83190464"/>
        <c:scaling>
          <c:orientation val="minMax"/>
          <c:max val="0.18"/>
          <c:min val="0.04"/>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83194304"/>
        <c:crosses val="autoZero"/>
        <c:crossBetween val="between"/>
      </c:valAx>
      <c:spPr>
        <a:noFill/>
        <a:ln>
          <a:noFill/>
        </a:ln>
      </c:spPr>
    </c:plotArea>
    <c:legend>
      <c:legendPos val="t"/>
      <c:layout>
        <c:manualLayout>
          <c:xMode val="edge"/>
          <c:yMode val="edge"/>
          <c:x val="0.22161073570579368"/>
          <c:y val="1.7452006980802792E-2"/>
          <c:w val="0.55190856569846292"/>
          <c:h val="6.3410149647524422E-2"/>
        </c:manualLayout>
      </c:layout>
      <c:overlay val="0"/>
      <c:spPr>
        <a:noFill/>
      </c:spPr>
      <c:txPr>
        <a:bodyPr rot="0" vert="horz" anchor="ctr" anchorCtr="1"/>
        <a:lstStyle/>
        <a:p>
          <a:pPr>
            <a:defRPr sz="11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6701662292209E-2"/>
          <c:y val="5.0808314087759814E-2"/>
          <c:w val="0.84786329833770768"/>
          <c:h val="0.74478769253150523"/>
        </c:manualLayout>
      </c:layout>
      <c:lineChart>
        <c:grouping val="standard"/>
        <c:varyColors val="0"/>
        <c:ser>
          <c:idx val="0"/>
          <c:order val="0"/>
          <c:tx>
            <c:strRef>
              <c:f>'Gráfico 1.3'!$C$6</c:f>
              <c:strCache>
                <c:ptCount val="1"/>
                <c:pt idx="0">
                  <c:v>Comercial</c:v>
                </c:pt>
              </c:strCache>
            </c:strRef>
          </c:tx>
          <c:spPr>
            <a:ln w="19050">
              <a:solidFill>
                <a:schemeClr val="accent1"/>
              </a:solidFill>
            </a:ln>
          </c:spPr>
          <c:marker>
            <c:symbol val="none"/>
          </c:marker>
          <c:dLbls>
            <c:dLbl>
              <c:idx val="8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3F-49C3-AA27-9119A0ABD0C0}"/>
                </c:ext>
              </c:extLst>
            </c:dLbl>
            <c:spPr>
              <a:noFill/>
              <a:ln>
                <a:noFill/>
              </a:ln>
            </c:spPr>
            <c:txPr>
              <a:bodyPr anchorCtr="1"/>
              <a:lstStyle/>
              <a:p>
                <a:pPr>
                  <a:defRPr sz="900" b="1" i="0" u="none">
                    <a:solidFill>
                      <a:schemeClr val="accent5"/>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1.3'!$B$7:$B$91</c:f>
              <c:numCache>
                <c:formatCode>m/d/yyyy</c:formatCode>
                <c:ptCount val="85"/>
                <c:pt idx="0">
                  <c:v>43343</c:v>
                </c:pt>
                <c:pt idx="1">
                  <c:v>43373</c:v>
                </c:pt>
                <c:pt idx="2">
                  <c:v>43404</c:v>
                </c:pt>
                <c:pt idx="3">
                  <c:v>43434</c:v>
                </c:pt>
                <c:pt idx="4">
                  <c:v>43465</c:v>
                </c:pt>
                <c:pt idx="5">
                  <c:v>43496</c:v>
                </c:pt>
                <c:pt idx="6">
                  <c:v>43524</c:v>
                </c:pt>
                <c:pt idx="7">
                  <c:v>43555</c:v>
                </c:pt>
                <c:pt idx="8">
                  <c:v>43585</c:v>
                </c:pt>
                <c:pt idx="9">
                  <c:v>43616</c:v>
                </c:pt>
                <c:pt idx="10">
                  <c:v>43646</c:v>
                </c:pt>
                <c:pt idx="11">
                  <c:v>43677</c:v>
                </c:pt>
                <c:pt idx="12">
                  <c:v>43708</c:v>
                </c:pt>
                <c:pt idx="13">
                  <c:v>43738</c:v>
                </c:pt>
                <c:pt idx="14">
                  <c:v>43769</c:v>
                </c:pt>
                <c:pt idx="15">
                  <c:v>43799</c:v>
                </c:pt>
                <c:pt idx="16">
                  <c:v>43830</c:v>
                </c:pt>
                <c:pt idx="17">
                  <c:v>43861</c:v>
                </c:pt>
                <c:pt idx="18">
                  <c:v>43890</c:v>
                </c:pt>
                <c:pt idx="19">
                  <c:v>43921</c:v>
                </c:pt>
                <c:pt idx="20">
                  <c:v>43951</c:v>
                </c:pt>
                <c:pt idx="21">
                  <c:v>43982</c:v>
                </c:pt>
                <c:pt idx="22">
                  <c:v>44012</c:v>
                </c:pt>
                <c:pt idx="23">
                  <c:v>44043</c:v>
                </c:pt>
                <c:pt idx="24">
                  <c:v>44074</c:v>
                </c:pt>
                <c:pt idx="25">
                  <c:v>44104</c:v>
                </c:pt>
                <c:pt idx="26">
                  <c:v>44135</c:v>
                </c:pt>
                <c:pt idx="27">
                  <c:v>44165</c:v>
                </c:pt>
                <c:pt idx="28">
                  <c:v>44196</c:v>
                </c:pt>
                <c:pt idx="29">
                  <c:v>44227</c:v>
                </c:pt>
                <c:pt idx="30">
                  <c:v>44255</c:v>
                </c:pt>
                <c:pt idx="31">
                  <c:v>44286</c:v>
                </c:pt>
                <c:pt idx="32">
                  <c:v>44316</c:v>
                </c:pt>
                <c:pt idx="33">
                  <c:v>44347</c:v>
                </c:pt>
                <c:pt idx="34">
                  <c:v>44377</c:v>
                </c:pt>
                <c:pt idx="35">
                  <c:v>44408</c:v>
                </c:pt>
                <c:pt idx="36">
                  <c:v>44439</c:v>
                </c:pt>
                <c:pt idx="37">
                  <c:v>44469</c:v>
                </c:pt>
                <c:pt idx="38">
                  <c:v>44500</c:v>
                </c:pt>
                <c:pt idx="39">
                  <c:v>44530</c:v>
                </c:pt>
                <c:pt idx="40">
                  <c:v>44561</c:v>
                </c:pt>
                <c:pt idx="41">
                  <c:v>44592</c:v>
                </c:pt>
                <c:pt idx="42">
                  <c:v>44620</c:v>
                </c:pt>
                <c:pt idx="43">
                  <c:v>44651</c:v>
                </c:pt>
                <c:pt idx="44">
                  <c:v>44681</c:v>
                </c:pt>
                <c:pt idx="45">
                  <c:v>44712</c:v>
                </c:pt>
                <c:pt idx="46">
                  <c:v>44742</c:v>
                </c:pt>
                <c:pt idx="47">
                  <c:v>44773</c:v>
                </c:pt>
                <c:pt idx="48">
                  <c:v>44804</c:v>
                </c:pt>
                <c:pt idx="49">
                  <c:v>44834</c:v>
                </c:pt>
                <c:pt idx="50">
                  <c:v>44865</c:v>
                </c:pt>
                <c:pt idx="51">
                  <c:v>44895</c:v>
                </c:pt>
                <c:pt idx="52">
                  <c:v>44926</c:v>
                </c:pt>
                <c:pt idx="53">
                  <c:v>44957</c:v>
                </c:pt>
                <c:pt idx="54">
                  <c:v>44985</c:v>
                </c:pt>
                <c:pt idx="55">
                  <c:v>45016</c:v>
                </c:pt>
                <c:pt idx="56">
                  <c:v>45046</c:v>
                </c:pt>
                <c:pt idx="57">
                  <c:v>45077</c:v>
                </c:pt>
                <c:pt idx="58">
                  <c:v>45107</c:v>
                </c:pt>
                <c:pt idx="59">
                  <c:v>45138</c:v>
                </c:pt>
                <c:pt idx="60">
                  <c:v>45169</c:v>
                </c:pt>
                <c:pt idx="61">
                  <c:v>45199</c:v>
                </c:pt>
                <c:pt idx="62">
                  <c:v>45230</c:v>
                </c:pt>
                <c:pt idx="63">
                  <c:v>45260</c:v>
                </c:pt>
                <c:pt idx="64">
                  <c:v>45291</c:v>
                </c:pt>
                <c:pt idx="65">
                  <c:v>45322</c:v>
                </c:pt>
                <c:pt idx="66">
                  <c:v>45351</c:v>
                </c:pt>
                <c:pt idx="67">
                  <c:v>45382</c:v>
                </c:pt>
                <c:pt idx="68">
                  <c:v>45412</c:v>
                </c:pt>
                <c:pt idx="69">
                  <c:v>45443</c:v>
                </c:pt>
                <c:pt idx="70">
                  <c:v>45473</c:v>
                </c:pt>
                <c:pt idx="71">
                  <c:v>45504</c:v>
                </c:pt>
                <c:pt idx="72">
                  <c:v>45535</c:v>
                </c:pt>
                <c:pt idx="73">
                  <c:v>45565</c:v>
                </c:pt>
                <c:pt idx="74">
                  <c:v>45596</c:v>
                </c:pt>
                <c:pt idx="75">
                  <c:v>45626</c:v>
                </c:pt>
                <c:pt idx="76">
                  <c:v>45657</c:v>
                </c:pt>
                <c:pt idx="77">
                  <c:v>45688</c:v>
                </c:pt>
                <c:pt idx="78">
                  <c:v>45716</c:v>
                </c:pt>
                <c:pt idx="79">
                  <c:v>45747</c:v>
                </c:pt>
                <c:pt idx="80">
                  <c:v>45777</c:v>
                </c:pt>
                <c:pt idx="81">
                  <c:v>45808</c:v>
                </c:pt>
                <c:pt idx="82">
                  <c:v>45838</c:v>
                </c:pt>
                <c:pt idx="83">
                  <c:v>45869</c:v>
                </c:pt>
                <c:pt idx="84">
                  <c:v>45900</c:v>
                </c:pt>
              </c:numCache>
            </c:numRef>
          </c:cat>
          <c:val>
            <c:numRef>
              <c:f>'Gráfico 1.3'!$C$7:$C$91</c:f>
              <c:numCache>
                <c:formatCode>0.00%</c:formatCode>
                <c:ptCount val="85"/>
                <c:pt idx="0">
                  <c:v>7.5700000000000003E-2</c:v>
                </c:pt>
                <c:pt idx="1">
                  <c:v>7.6799999999999993E-2</c:v>
                </c:pt>
                <c:pt idx="2">
                  <c:v>7.3099999999999998E-2</c:v>
                </c:pt>
                <c:pt idx="3">
                  <c:v>7.5999999999999998E-2</c:v>
                </c:pt>
                <c:pt idx="4">
                  <c:v>7.6299999999999993E-2</c:v>
                </c:pt>
                <c:pt idx="5">
                  <c:v>7.7899999999999997E-2</c:v>
                </c:pt>
                <c:pt idx="6">
                  <c:v>7.6600000000000001E-2</c:v>
                </c:pt>
                <c:pt idx="7">
                  <c:v>7.6100000000000001E-2</c:v>
                </c:pt>
                <c:pt idx="8">
                  <c:v>7.3499999999999996E-2</c:v>
                </c:pt>
                <c:pt idx="9">
                  <c:v>7.6399999999999996E-2</c:v>
                </c:pt>
                <c:pt idx="10">
                  <c:v>7.6100000000000001E-2</c:v>
                </c:pt>
                <c:pt idx="11">
                  <c:v>7.5800000000000006E-2</c:v>
                </c:pt>
                <c:pt idx="12">
                  <c:v>7.2300000000000003E-2</c:v>
                </c:pt>
                <c:pt idx="13">
                  <c:v>7.2599999999999998E-2</c:v>
                </c:pt>
                <c:pt idx="14">
                  <c:v>7.0499999999999993E-2</c:v>
                </c:pt>
                <c:pt idx="15">
                  <c:v>7.2800000000000004E-2</c:v>
                </c:pt>
                <c:pt idx="16">
                  <c:v>7.0099999999999996E-2</c:v>
                </c:pt>
                <c:pt idx="17">
                  <c:v>7.2599999999999998E-2</c:v>
                </c:pt>
                <c:pt idx="18">
                  <c:v>7.0099999999999996E-2</c:v>
                </c:pt>
                <c:pt idx="19">
                  <c:v>7.2700000000000001E-2</c:v>
                </c:pt>
                <c:pt idx="20">
                  <c:v>7.6399999999999996E-2</c:v>
                </c:pt>
                <c:pt idx="21">
                  <c:v>7.400000000000001E-2</c:v>
                </c:pt>
                <c:pt idx="22">
                  <c:v>6.9099999999999995E-2</c:v>
                </c:pt>
                <c:pt idx="23">
                  <c:v>6.2699999999999992E-2</c:v>
                </c:pt>
                <c:pt idx="24">
                  <c:v>5.5500000000000001E-2</c:v>
                </c:pt>
                <c:pt idx="25">
                  <c:v>5.04E-2</c:v>
                </c:pt>
                <c:pt idx="26">
                  <c:v>5.3099999999999994E-2</c:v>
                </c:pt>
                <c:pt idx="27">
                  <c:v>4.82E-2</c:v>
                </c:pt>
                <c:pt idx="28">
                  <c:v>4.7899999999999998E-2</c:v>
                </c:pt>
                <c:pt idx="29">
                  <c:v>5.1100000000000007E-2</c:v>
                </c:pt>
                <c:pt idx="30">
                  <c:v>4.5899999999999996E-2</c:v>
                </c:pt>
                <c:pt idx="31">
                  <c:v>4.53E-2</c:v>
                </c:pt>
                <c:pt idx="32">
                  <c:v>4.3499999999999997E-2</c:v>
                </c:pt>
                <c:pt idx="33">
                  <c:v>4.3400000000000001E-2</c:v>
                </c:pt>
                <c:pt idx="34">
                  <c:v>4.8399999999999999E-2</c:v>
                </c:pt>
                <c:pt idx="35">
                  <c:v>4.5700000000000005E-2</c:v>
                </c:pt>
                <c:pt idx="36">
                  <c:v>4.58E-2</c:v>
                </c:pt>
                <c:pt idx="37">
                  <c:v>4.9800000000000004E-2</c:v>
                </c:pt>
                <c:pt idx="38">
                  <c:v>5.28E-2</c:v>
                </c:pt>
                <c:pt idx="39">
                  <c:v>5.7999999999999996E-2</c:v>
                </c:pt>
                <c:pt idx="40">
                  <c:v>0.06</c:v>
                </c:pt>
                <c:pt idx="41">
                  <c:v>6.6900000000000001E-2</c:v>
                </c:pt>
                <c:pt idx="42">
                  <c:v>7.4700000000000003E-2</c:v>
                </c:pt>
                <c:pt idx="43">
                  <c:v>8.09E-2</c:v>
                </c:pt>
                <c:pt idx="44">
                  <c:v>8.6999999999999994E-2</c:v>
                </c:pt>
                <c:pt idx="45">
                  <c:v>9.7599999999999992E-2</c:v>
                </c:pt>
                <c:pt idx="46">
                  <c:v>0.1082</c:v>
                </c:pt>
                <c:pt idx="47">
                  <c:v>0.1217</c:v>
                </c:pt>
                <c:pt idx="48">
                  <c:v>0.1414</c:v>
                </c:pt>
                <c:pt idx="49">
                  <c:v>0.13720000000000002</c:v>
                </c:pt>
                <c:pt idx="50">
                  <c:v>0.159</c:v>
                </c:pt>
                <c:pt idx="51">
                  <c:v>0.17129999999999998</c:v>
                </c:pt>
                <c:pt idx="52">
                  <c:v>0.1857</c:v>
                </c:pt>
                <c:pt idx="53">
                  <c:v>0.19399999999999998</c:v>
                </c:pt>
                <c:pt idx="54">
                  <c:v>0.19190000000000002</c:v>
                </c:pt>
                <c:pt idx="55">
                  <c:v>0.18530000000000002</c:v>
                </c:pt>
                <c:pt idx="56">
                  <c:v>0.18230000000000002</c:v>
                </c:pt>
                <c:pt idx="57">
                  <c:v>0.17610000000000001</c:v>
                </c:pt>
                <c:pt idx="58">
                  <c:v>0.17649999999999999</c:v>
                </c:pt>
                <c:pt idx="59">
                  <c:v>0.17829999999999999</c:v>
                </c:pt>
                <c:pt idx="60">
                  <c:v>0.18059999999999998</c:v>
                </c:pt>
                <c:pt idx="61">
                  <c:v>0.17300000000000001</c:v>
                </c:pt>
                <c:pt idx="62">
                  <c:v>0.1716</c:v>
                </c:pt>
                <c:pt idx="63">
                  <c:v>0.17730000000000001</c:v>
                </c:pt>
                <c:pt idx="64">
                  <c:v>0.17050000000000001</c:v>
                </c:pt>
                <c:pt idx="65">
                  <c:v>0.1573</c:v>
                </c:pt>
                <c:pt idx="66">
                  <c:v>0.1522</c:v>
                </c:pt>
                <c:pt idx="67">
                  <c:v>0.1479</c:v>
                </c:pt>
                <c:pt idx="68">
                  <c:v>0.1444</c:v>
                </c:pt>
                <c:pt idx="69">
                  <c:v>0.14230000000000001</c:v>
                </c:pt>
                <c:pt idx="70">
                  <c:v>0.13650000000000001</c:v>
                </c:pt>
                <c:pt idx="71">
                  <c:v>0.13400000000000001</c:v>
                </c:pt>
                <c:pt idx="72">
                  <c:v>0.1326</c:v>
                </c:pt>
                <c:pt idx="73">
                  <c:v>0.12689999999999999</c:v>
                </c:pt>
                <c:pt idx="74">
                  <c:v>0.1232</c:v>
                </c:pt>
                <c:pt idx="75">
                  <c:v>0.1244</c:v>
                </c:pt>
                <c:pt idx="76">
                  <c:v>0.1192</c:v>
                </c:pt>
                <c:pt idx="77">
                  <c:v>0.12179999999999999</c:v>
                </c:pt>
                <c:pt idx="78">
                  <c:v>0.1193</c:v>
                </c:pt>
                <c:pt idx="79">
                  <c:v>0.11779999999999999</c:v>
                </c:pt>
                <c:pt idx="80">
                  <c:v>0.1195</c:v>
                </c:pt>
                <c:pt idx="81">
                  <c:v>0.11810000000000001</c:v>
                </c:pt>
                <c:pt idx="82">
                  <c:v>0.1159</c:v>
                </c:pt>
                <c:pt idx="83">
                  <c:v>0.11689999999999999</c:v>
                </c:pt>
                <c:pt idx="84">
                  <c:v>0.1173</c:v>
                </c:pt>
              </c:numCache>
            </c:numRef>
          </c:val>
          <c:smooth val="1"/>
          <c:extLst>
            <c:ext xmlns:c16="http://schemas.microsoft.com/office/drawing/2014/chart" uri="{C3380CC4-5D6E-409C-BE32-E72D297353CC}">
              <c16:uniqueId val="{00000001-573F-49C3-AA27-9119A0ABD0C0}"/>
            </c:ext>
          </c:extLst>
        </c:ser>
        <c:ser>
          <c:idx val="1"/>
          <c:order val="1"/>
          <c:tx>
            <c:strRef>
              <c:f>'Gráfico 1.3'!$D$6</c:f>
              <c:strCache>
                <c:ptCount val="1"/>
                <c:pt idx="0">
                  <c:v>Consumo</c:v>
                </c:pt>
              </c:strCache>
            </c:strRef>
          </c:tx>
          <c:spPr>
            <a:ln w="19050">
              <a:solidFill>
                <a:schemeClr val="accent2"/>
              </a:solidFill>
            </a:ln>
          </c:spPr>
          <c:marker>
            <c:symbol val="none"/>
          </c:marker>
          <c:dLbls>
            <c:dLbl>
              <c:idx val="8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3F-49C3-AA27-9119A0ABD0C0}"/>
                </c:ext>
              </c:extLst>
            </c:dLbl>
            <c:spPr>
              <a:noFill/>
              <a:ln>
                <a:noFill/>
              </a:ln>
            </c:spPr>
            <c:txPr>
              <a:bodyPr anchorCtr="1"/>
              <a:lstStyle/>
              <a:p>
                <a:pPr>
                  <a:defRPr sz="900" b="1" i="0" u="none">
                    <a:solidFill>
                      <a:schemeClr val="accent2"/>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1.3'!$B$7:$B$91</c:f>
              <c:numCache>
                <c:formatCode>m/d/yyyy</c:formatCode>
                <c:ptCount val="85"/>
                <c:pt idx="0">
                  <c:v>43343</c:v>
                </c:pt>
                <c:pt idx="1">
                  <c:v>43373</c:v>
                </c:pt>
                <c:pt idx="2">
                  <c:v>43404</c:v>
                </c:pt>
                <c:pt idx="3">
                  <c:v>43434</c:v>
                </c:pt>
                <c:pt idx="4">
                  <c:v>43465</c:v>
                </c:pt>
                <c:pt idx="5">
                  <c:v>43496</c:v>
                </c:pt>
                <c:pt idx="6">
                  <c:v>43524</c:v>
                </c:pt>
                <c:pt idx="7">
                  <c:v>43555</c:v>
                </c:pt>
                <c:pt idx="8">
                  <c:v>43585</c:v>
                </c:pt>
                <c:pt idx="9">
                  <c:v>43616</c:v>
                </c:pt>
                <c:pt idx="10">
                  <c:v>43646</c:v>
                </c:pt>
                <c:pt idx="11">
                  <c:v>43677</c:v>
                </c:pt>
                <c:pt idx="12">
                  <c:v>43708</c:v>
                </c:pt>
                <c:pt idx="13">
                  <c:v>43738</c:v>
                </c:pt>
                <c:pt idx="14">
                  <c:v>43769</c:v>
                </c:pt>
                <c:pt idx="15">
                  <c:v>43799</c:v>
                </c:pt>
                <c:pt idx="16">
                  <c:v>43830</c:v>
                </c:pt>
                <c:pt idx="17">
                  <c:v>43861</c:v>
                </c:pt>
                <c:pt idx="18">
                  <c:v>43890</c:v>
                </c:pt>
                <c:pt idx="19">
                  <c:v>43921</c:v>
                </c:pt>
                <c:pt idx="20">
                  <c:v>43951</c:v>
                </c:pt>
                <c:pt idx="21">
                  <c:v>43982</c:v>
                </c:pt>
                <c:pt idx="22">
                  <c:v>44012</c:v>
                </c:pt>
                <c:pt idx="23">
                  <c:v>44043</c:v>
                </c:pt>
                <c:pt idx="24">
                  <c:v>44074</c:v>
                </c:pt>
                <c:pt idx="25">
                  <c:v>44104</c:v>
                </c:pt>
                <c:pt idx="26">
                  <c:v>44135</c:v>
                </c:pt>
                <c:pt idx="27">
                  <c:v>44165</c:v>
                </c:pt>
                <c:pt idx="28">
                  <c:v>44196</c:v>
                </c:pt>
                <c:pt idx="29">
                  <c:v>44227</c:v>
                </c:pt>
                <c:pt idx="30">
                  <c:v>44255</c:v>
                </c:pt>
                <c:pt idx="31">
                  <c:v>44286</c:v>
                </c:pt>
                <c:pt idx="32">
                  <c:v>44316</c:v>
                </c:pt>
                <c:pt idx="33">
                  <c:v>44347</c:v>
                </c:pt>
                <c:pt idx="34">
                  <c:v>44377</c:v>
                </c:pt>
                <c:pt idx="35">
                  <c:v>44408</c:v>
                </c:pt>
                <c:pt idx="36">
                  <c:v>44439</c:v>
                </c:pt>
                <c:pt idx="37">
                  <c:v>44469</c:v>
                </c:pt>
                <c:pt idx="38">
                  <c:v>44500</c:v>
                </c:pt>
                <c:pt idx="39">
                  <c:v>44530</c:v>
                </c:pt>
                <c:pt idx="40">
                  <c:v>44561</c:v>
                </c:pt>
                <c:pt idx="41">
                  <c:v>44592</c:v>
                </c:pt>
                <c:pt idx="42">
                  <c:v>44620</c:v>
                </c:pt>
                <c:pt idx="43">
                  <c:v>44651</c:v>
                </c:pt>
                <c:pt idx="44">
                  <c:v>44681</c:v>
                </c:pt>
                <c:pt idx="45">
                  <c:v>44712</c:v>
                </c:pt>
                <c:pt idx="46">
                  <c:v>44742</c:v>
                </c:pt>
                <c:pt idx="47">
                  <c:v>44773</c:v>
                </c:pt>
                <c:pt idx="48">
                  <c:v>44804</c:v>
                </c:pt>
                <c:pt idx="49">
                  <c:v>44834</c:v>
                </c:pt>
                <c:pt idx="50">
                  <c:v>44865</c:v>
                </c:pt>
                <c:pt idx="51">
                  <c:v>44895</c:v>
                </c:pt>
                <c:pt idx="52">
                  <c:v>44926</c:v>
                </c:pt>
                <c:pt idx="53">
                  <c:v>44957</c:v>
                </c:pt>
                <c:pt idx="54">
                  <c:v>44985</c:v>
                </c:pt>
                <c:pt idx="55">
                  <c:v>45016</c:v>
                </c:pt>
                <c:pt idx="56">
                  <c:v>45046</c:v>
                </c:pt>
                <c:pt idx="57">
                  <c:v>45077</c:v>
                </c:pt>
                <c:pt idx="58">
                  <c:v>45107</c:v>
                </c:pt>
                <c:pt idx="59">
                  <c:v>45138</c:v>
                </c:pt>
                <c:pt idx="60">
                  <c:v>45169</c:v>
                </c:pt>
                <c:pt idx="61">
                  <c:v>45199</c:v>
                </c:pt>
                <c:pt idx="62">
                  <c:v>45230</c:v>
                </c:pt>
                <c:pt idx="63">
                  <c:v>45260</c:v>
                </c:pt>
                <c:pt idx="64">
                  <c:v>45291</c:v>
                </c:pt>
                <c:pt idx="65">
                  <c:v>45322</c:v>
                </c:pt>
                <c:pt idx="66">
                  <c:v>45351</c:v>
                </c:pt>
                <c:pt idx="67">
                  <c:v>45382</c:v>
                </c:pt>
                <c:pt idx="68">
                  <c:v>45412</c:v>
                </c:pt>
                <c:pt idx="69">
                  <c:v>45443</c:v>
                </c:pt>
                <c:pt idx="70">
                  <c:v>45473</c:v>
                </c:pt>
                <c:pt idx="71">
                  <c:v>45504</c:v>
                </c:pt>
                <c:pt idx="72">
                  <c:v>45535</c:v>
                </c:pt>
                <c:pt idx="73">
                  <c:v>45565</c:v>
                </c:pt>
                <c:pt idx="74">
                  <c:v>45596</c:v>
                </c:pt>
                <c:pt idx="75">
                  <c:v>45626</c:v>
                </c:pt>
                <c:pt idx="76">
                  <c:v>45657</c:v>
                </c:pt>
                <c:pt idx="77">
                  <c:v>45688</c:v>
                </c:pt>
                <c:pt idx="78">
                  <c:v>45716</c:v>
                </c:pt>
                <c:pt idx="79">
                  <c:v>45747</c:v>
                </c:pt>
                <c:pt idx="80">
                  <c:v>45777</c:v>
                </c:pt>
                <c:pt idx="81">
                  <c:v>45808</c:v>
                </c:pt>
                <c:pt idx="82">
                  <c:v>45838</c:v>
                </c:pt>
                <c:pt idx="83">
                  <c:v>45869</c:v>
                </c:pt>
                <c:pt idx="84">
                  <c:v>45900</c:v>
                </c:pt>
              </c:numCache>
            </c:numRef>
          </c:cat>
          <c:val>
            <c:numRef>
              <c:f>'Gráfico 1.3'!$D$7:$D$91</c:f>
              <c:numCache>
                <c:formatCode>0.00%</c:formatCode>
                <c:ptCount val="85"/>
                <c:pt idx="0">
                  <c:v>0.18</c:v>
                </c:pt>
                <c:pt idx="1">
                  <c:v>0.17699999999999999</c:v>
                </c:pt>
                <c:pt idx="2">
                  <c:v>0.17499999999999999</c:v>
                </c:pt>
                <c:pt idx="3">
                  <c:v>0.17280000000000001</c:v>
                </c:pt>
                <c:pt idx="4">
                  <c:v>0.1721</c:v>
                </c:pt>
                <c:pt idx="5">
                  <c:v>0.18429999999999999</c:v>
                </c:pt>
                <c:pt idx="6">
                  <c:v>0.1782</c:v>
                </c:pt>
                <c:pt idx="7">
                  <c:v>0.17660000000000001</c:v>
                </c:pt>
                <c:pt idx="8">
                  <c:v>0.17850000000000002</c:v>
                </c:pt>
                <c:pt idx="9">
                  <c:v>0.17079999999999998</c:v>
                </c:pt>
                <c:pt idx="10">
                  <c:v>0.16899999999999998</c:v>
                </c:pt>
                <c:pt idx="11">
                  <c:v>0.1666</c:v>
                </c:pt>
                <c:pt idx="12">
                  <c:v>0.15859999999999999</c:v>
                </c:pt>
                <c:pt idx="13">
                  <c:v>0.15529999999999999</c:v>
                </c:pt>
                <c:pt idx="14">
                  <c:v>0.15509999999999999</c:v>
                </c:pt>
                <c:pt idx="15">
                  <c:v>0.15429999999999999</c:v>
                </c:pt>
                <c:pt idx="16">
                  <c:v>0.15539999999999998</c:v>
                </c:pt>
                <c:pt idx="17">
                  <c:v>0.16</c:v>
                </c:pt>
                <c:pt idx="18">
                  <c:v>0.15629999999999999</c:v>
                </c:pt>
                <c:pt idx="19">
                  <c:v>0.1583</c:v>
                </c:pt>
                <c:pt idx="20">
                  <c:v>0.16589999999999999</c:v>
                </c:pt>
                <c:pt idx="21">
                  <c:v>0.15049999999999999</c:v>
                </c:pt>
                <c:pt idx="22">
                  <c:v>0.15</c:v>
                </c:pt>
                <c:pt idx="23">
                  <c:v>0.14949999999999999</c:v>
                </c:pt>
                <c:pt idx="24">
                  <c:v>0.15130000000000002</c:v>
                </c:pt>
                <c:pt idx="25">
                  <c:v>0.14480000000000001</c:v>
                </c:pt>
                <c:pt idx="26">
                  <c:v>0.14249999999999999</c:v>
                </c:pt>
                <c:pt idx="27">
                  <c:v>0.14249999999999999</c:v>
                </c:pt>
                <c:pt idx="28">
                  <c:v>0.14169999999999999</c:v>
                </c:pt>
                <c:pt idx="29">
                  <c:v>0.1469</c:v>
                </c:pt>
                <c:pt idx="30">
                  <c:v>0.1396</c:v>
                </c:pt>
                <c:pt idx="31">
                  <c:v>0.1366</c:v>
                </c:pt>
                <c:pt idx="32">
                  <c:v>0.13550000000000001</c:v>
                </c:pt>
                <c:pt idx="33">
                  <c:v>0.13699999999999998</c:v>
                </c:pt>
                <c:pt idx="34">
                  <c:v>0.13900000000000001</c:v>
                </c:pt>
                <c:pt idx="35">
                  <c:v>0.14279999999999998</c:v>
                </c:pt>
                <c:pt idx="36">
                  <c:v>0.14380000000000001</c:v>
                </c:pt>
                <c:pt idx="37">
                  <c:v>0.14360000000000001</c:v>
                </c:pt>
                <c:pt idx="38">
                  <c:v>0.14419999999999999</c:v>
                </c:pt>
                <c:pt idx="39">
                  <c:v>0.14859999999999998</c:v>
                </c:pt>
                <c:pt idx="40">
                  <c:v>0.15179999999999999</c:v>
                </c:pt>
                <c:pt idx="41">
                  <c:v>0.16769999999999999</c:v>
                </c:pt>
                <c:pt idx="42">
                  <c:v>0.16570000000000001</c:v>
                </c:pt>
                <c:pt idx="43">
                  <c:v>0.16850000000000001</c:v>
                </c:pt>
                <c:pt idx="44">
                  <c:v>0.18350000000000002</c:v>
                </c:pt>
                <c:pt idx="45">
                  <c:v>0.19109999999999999</c:v>
                </c:pt>
                <c:pt idx="46">
                  <c:v>0.19839999999999999</c:v>
                </c:pt>
                <c:pt idx="47">
                  <c:v>0.2145</c:v>
                </c:pt>
                <c:pt idx="48">
                  <c:v>0.23199999999999998</c:v>
                </c:pt>
                <c:pt idx="49">
                  <c:v>0.2437</c:v>
                </c:pt>
                <c:pt idx="50">
                  <c:v>0.25989999999999996</c:v>
                </c:pt>
                <c:pt idx="51">
                  <c:v>0.27100000000000002</c:v>
                </c:pt>
                <c:pt idx="52">
                  <c:v>0.28710000000000002</c:v>
                </c:pt>
                <c:pt idx="53">
                  <c:v>0.30840000000000001</c:v>
                </c:pt>
                <c:pt idx="54">
                  <c:v>0.29949999999999999</c:v>
                </c:pt>
                <c:pt idx="55">
                  <c:v>0.2969</c:v>
                </c:pt>
                <c:pt idx="56">
                  <c:v>0.29299999999999998</c:v>
                </c:pt>
                <c:pt idx="57">
                  <c:v>0.28389999999999999</c:v>
                </c:pt>
                <c:pt idx="58">
                  <c:v>0.27940000000000004</c:v>
                </c:pt>
                <c:pt idx="59">
                  <c:v>0.27639999999999998</c:v>
                </c:pt>
                <c:pt idx="60">
                  <c:v>0.2636</c:v>
                </c:pt>
                <c:pt idx="61">
                  <c:v>0.26390000000000002</c:v>
                </c:pt>
                <c:pt idx="62">
                  <c:v>0.26679999999999998</c:v>
                </c:pt>
                <c:pt idx="63">
                  <c:v>0.26179999999999998</c:v>
                </c:pt>
                <c:pt idx="64">
                  <c:v>0.26079999999999998</c:v>
                </c:pt>
                <c:pt idx="65">
                  <c:v>0.24960000000000002</c:v>
                </c:pt>
                <c:pt idx="66">
                  <c:v>0.23569999999999999</c:v>
                </c:pt>
                <c:pt idx="67">
                  <c:v>0.2329</c:v>
                </c:pt>
                <c:pt idx="68">
                  <c:v>0.23120000000000002</c:v>
                </c:pt>
                <c:pt idx="69">
                  <c:v>0.2225</c:v>
                </c:pt>
                <c:pt idx="70">
                  <c:v>0.22120000000000001</c:v>
                </c:pt>
                <c:pt idx="71">
                  <c:v>0.21600000000000003</c:v>
                </c:pt>
                <c:pt idx="72">
                  <c:v>0.21030000000000001</c:v>
                </c:pt>
                <c:pt idx="73">
                  <c:v>0.20929999999999999</c:v>
                </c:pt>
                <c:pt idx="74">
                  <c:v>0.20300000000000001</c:v>
                </c:pt>
                <c:pt idx="75">
                  <c:v>0.2021</c:v>
                </c:pt>
                <c:pt idx="76">
                  <c:v>0.19579999999999997</c:v>
                </c:pt>
                <c:pt idx="77">
                  <c:v>0.19649999999999998</c:v>
                </c:pt>
                <c:pt idx="78">
                  <c:v>0.19399999999999998</c:v>
                </c:pt>
                <c:pt idx="79">
                  <c:v>0.19350000000000001</c:v>
                </c:pt>
                <c:pt idx="80">
                  <c:v>0.19510000000000002</c:v>
                </c:pt>
                <c:pt idx="81">
                  <c:v>0.19289999999999999</c:v>
                </c:pt>
                <c:pt idx="82">
                  <c:v>0.19059999999999999</c:v>
                </c:pt>
                <c:pt idx="83">
                  <c:v>0.18899999999999997</c:v>
                </c:pt>
                <c:pt idx="84">
                  <c:v>0.18729999999999999</c:v>
                </c:pt>
              </c:numCache>
            </c:numRef>
          </c:val>
          <c:smooth val="1"/>
          <c:extLst>
            <c:ext xmlns:c16="http://schemas.microsoft.com/office/drawing/2014/chart" uri="{C3380CC4-5D6E-409C-BE32-E72D297353CC}">
              <c16:uniqueId val="{00000003-573F-49C3-AA27-9119A0ABD0C0}"/>
            </c:ext>
          </c:extLst>
        </c:ser>
        <c:ser>
          <c:idx val="2"/>
          <c:order val="2"/>
          <c:tx>
            <c:strRef>
              <c:f>'Gráfico 1.3'!$E$6</c:f>
              <c:strCache>
                <c:ptCount val="1"/>
                <c:pt idx="0">
                  <c:v>Microcrédito</c:v>
                </c:pt>
              </c:strCache>
            </c:strRef>
          </c:tx>
          <c:spPr>
            <a:ln w="19050">
              <a:solidFill>
                <a:schemeClr val="tx1">
                  <a:lumMod val="50000"/>
                  <a:lumOff val="50000"/>
                </a:schemeClr>
              </a:solidFill>
            </a:ln>
          </c:spPr>
          <c:marker>
            <c:symbol val="none"/>
          </c:marker>
          <c:dLbls>
            <c:dLbl>
              <c:idx val="8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3F-49C3-AA27-9119A0ABD0C0}"/>
                </c:ext>
              </c:extLst>
            </c:dLbl>
            <c:spPr>
              <a:noFill/>
              <a:ln>
                <a:noFill/>
              </a:ln>
            </c:spPr>
            <c:txPr>
              <a:bodyPr anchorCtr="1"/>
              <a:lstStyle/>
              <a:p>
                <a:pPr>
                  <a:defRPr sz="900" b="1" i="0" u="none">
                    <a:solidFill>
                      <a:schemeClr val="bg1">
                        <a:lumMod val="50000"/>
                      </a:schemeClr>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1.3'!$B$7:$B$91</c:f>
              <c:numCache>
                <c:formatCode>m/d/yyyy</c:formatCode>
                <c:ptCount val="85"/>
                <c:pt idx="0">
                  <c:v>43343</c:v>
                </c:pt>
                <c:pt idx="1">
                  <c:v>43373</c:v>
                </c:pt>
                <c:pt idx="2">
                  <c:v>43404</c:v>
                </c:pt>
                <c:pt idx="3">
                  <c:v>43434</c:v>
                </c:pt>
                <c:pt idx="4">
                  <c:v>43465</c:v>
                </c:pt>
                <c:pt idx="5">
                  <c:v>43496</c:v>
                </c:pt>
                <c:pt idx="6">
                  <c:v>43524</c:v>
                </c:pt>
                <c:pt idx="7">
                  <c:v>43555</c:v>
                </c:pt>
                <c:pt idx="8">
                  <c:v>43585</c:v>
                </c:pt>
                <c:pt idx="9">
                  <c:v>43616</c:v>
                </c:pt>
                <c:pt idx="10">
                  <c:v>43646</c:v>
                </c:pt>
                <c:pt idx="11">
                  <c:v>43677</c:v>
                </c:pt>
                <c:pt idx="12">
                  <c:v>43708</c:v>
                </c:pt>
                <c:pt idx="13">
                  <c:v>43738</c:v>
                </c:pt>
                <c:pt idx="14">
                  <c:v>43769</c:v>
                </c:pt>
                <c:pt idx="15">
                  <c:v>43799</c:v>
                </c:pt>
                <c:pt idx="16">
                  <c:v>43830</c:v>
                </c:pt>
                <c:pt idx="17">
                  <c:v>43861</c:v>
                </c:pt>
                <c:pt idx="18">
                  <c:v>43890</c:v>
                </c:pt>
                <c:pt idx="19">
                  <c:v>43921</c:v>
                </c:pt>
                <c:pt idx="20">
                  <c:v>43951</c:v>
                </c:pt>
                <c:pt idx="21">
                  <c:v>43982</c:v>
                </c:pt>
                <c:pt idx="22">
                  <c:v>44012</c:v>
                </c:pt>
                <c:pt idx="23">
                  <c:v>44043</c:v>
                </c:pt>
                <c:pt idx="24">
                  <c:v>44074</c:v>
                </c:pt>
                <c:pt idx="25">
                  <c:v>44104</c:v>
                </c:pt>
                <c:pt idx="26">
                  <c:v>44135</c:v>
                </c:pt>
                <c:pt idx="27">
                  <c:v>44165</c:v>
                </c:pt>
                <c:pt idx="28">
                  <c:v>44196</c:v>
                </c:pt>
                <c:pt idx="29">
                  <c:v>44227</c:v>
                </c:pt>
                <c:pt idx="30">
                  <c:v>44255</c:v>
                </c:pt>
                <c:pt idx="31">
                  <c:v>44286</c:v>
                </c:pt>
                <c:pt idx="32">
                  <c:v>44316</c:v>
                </c:pt>
                <c:pt idx="33">
                  <c:v>44347</c:v>
                </c:pt>
                <c:pt idx="34">
                  <c:v>44377</c:v>
                </c:pt>
                <c:pt idx="35">
                  <c:v>44408</c:v>
                </c:pt>
                <c:pt idx="36">
                  <c:v>44439</c:v>
                </c:pt>
                <c:pt idx="37">
                  <c:v>44469</c:v>
                </c:pt>
                <c:pt idx="38">
                  <c:v>44500</c:v>
                </c:pt>
                <c:pt idx="39">
                  <c:v>44530</c:v>
                </c:pt>
                <c:pt idx="40">
                  <c:v>44561</c:v>
                </c:pt>
                <c:pt idx="41">
                  <c:v>44592</c:v>
                </c:pt>
                <c:pt idx="42">
                  <c:v>44620</c:v>
                </c:pt>
                <c:pt idx="43">
                  <c:v>44651</c:v>
                </c:pt>
                <c:pt idx="44">
                  <c:v>44681</c:v>
                </c:pt>
                <c:pt idx="45">
                  <c:v>44712</c:v>
                </c:pt>
                <c:pt idx="46">
                  <c:v>44742</c:v>
                </c:pt>
                <c:pt idx="47">
                  <c:v>44773</c:v>
                </c:pt>
                <c:pt idx="48">
                  <c:v>44804</c:v>
                </c:pt>
                <c:pt idx="49">
                  <c:v>44834</c:v>
                </c:pt>
                <c:pt idx="50">
                  <c:v>44865</c:v>
                </c:pt>
                <c:pt idx="51">
                  <c:v>44895</c:v>
                </c:pt>
                <c:pt idx="52">
                  <c:v>44926</c:v>
                </c:pt>
                <c:pt idx="53">
                  <c:v>44957</c:v>
                </c:pt>
                <c:pt idx="54">
                  <c:v>44985</c:v>
                </c:pt>
                <c:pt idx="55">
                  <c:v>45016</c:v>
                </c:pt>
                <c:pt idx="56">
                  <c:v>45046</c:v>
                </c:pt>
                <c:pt idx="57">
                  <c:v>45077</c:v>
                </c:pt>
                <c:pt idx="58">
                  <c:v>45107</c:v>
                </c:pt>
                <c:pt idx="59">
                  <c:v>45138</c:v>
                </c:pt>
                <c:pt idx="60">
                  <c:v>45169</c:v>
                </c:pt>
                <c:pt idx="61">
                  <c:v>45199</c:v>
                </c:pt>
                <c:pt idx="62">
                  <c:v>45230</c:v>
                </c:pt>
                <c:pt idx="63">
                  <c:v>45260</c:v>
                </c:pt>
                <c:pt idx="64">
                  <c:v>45291</c:v>
                </c:pt>
                <c:pt idx="65">
                  <c:v>45322</c:v>
                </c:pt>
                <c:pt idx="66">
                  <c:v>45351</c:v>
                </c:pt>
                <c:pt idx="67">
                  <c:v>45382</c:v>
                </c:pt>
                <c:pt idx="68">
                  <c:v>45412</c:v>
                </c:pt>
                <c:pt idx="69">
                  <c:v>45443</c:v>
                </c:pt>
                <c:pt idx="70">
                  <c:v>45473</c:v>
                </c:pt>
                <c:pt idx="71">
                  <c:v>45504</c:v>
                </c:pt>
                <c:pt idx="72">
                  <c:v>45535</c:v>
                </c:pt>
                <c:pt idx="73">
                  <c:v>45565</c:v>
                </c:pt>
                <c:pt idx="74">
                  <c:v>45596</c:v>
                </c:pt>
                <c:pt idx="75">
                  <c:v>45626</c:v>
                </c:pt>
                <c:pt idx="76">
                  <c:v>45657</c:v>
                </c:pt>
                <c:pt idx="77">
                  <c:v>45688</c:v>
                </c:pt>
                <c:pt idx="78">
                  <c:v>45716</c:v>
                </c:pt>
                <c:pt idx="79">
                  <c:v>45747</c:v>
                </c:pt>
                <c:pt idx="80">
                  <c:v>45777</c:v>
                </c:pt>
                <c:pt idx="81">
                  <c:v>45808</c:v>
                </c:pt>
                <c:pt idx="82">
                  <c:v>45838</c:v>
                </c:pt>
                <c:pt idx="83">
                  <c:v>45869</c:v>
                </c:pt>
                <c:pt idx="84">
                  <c:v>45900</c:v>
                </c:pt>
              </c:numCache>
            </c:numRef>
          </c:cat>
          <c:val>
            <c:numRef>
              <c:f>'Gráfico 1.3'!$E$7:$E$91</c:f>
              <c:numCache>
                <c:formatCode>0.00%</c:formatCode>
                <c:ptCount val="85"/>
                <c:pt idx="0">
                  <c:v>0.3649</c:v>
                </c:pt>
                <c:pt idx="1">
                  <c:v>0.36450000000000005</c:v>
                </c:pt>
                <c:pt idx="2">
                  <c:v>0.36310000000000003</c:v>
                </c:pt>
                <c:pt idx="3">
                  <c:v>0.3664</c:v>
                </c:pt>
                <c:pt idx="4">
                  <c:v>0.37</c:v>
                </c:pt>
                <c:pt idx="5">
                  <c:v>0.36810000000000004</c:v>
                </c:pt>
                <c:pt idx="6">
                  <c:v>0.36939999999999995</c:v>
                </c:pt>
                <c:pt idx="7">
                  <c:v>0.3664</c:v>
                </c:pt>
                <c:pt idx="8">
                  <c:v>0.371</c:v>
                </c:pt>
                <c:pt idx="9">
                  <c:v>0.36450000000000005</c:v>
                </c:pt>
                <c:pt idx="10">
                  <c:v>0.36560000000000004</c:v>
                </c:pt>
                <c:pt idx="11">
                  <c:v>0.36380000000000001</c:v>
                </c:pt>
                <c:pt idx="12">
                  <c:v>0.36670000000000003</c:v>
                </c:pt>
                <c:pt idx="13">
                  <c:v>0.36430000000000001</c:v>
                </c:pt>
                <c:pt idx="14">
                  <c:v>0.3599</c:v>
                </c:pt>
                <c:pt idx="15">
                  <c:v>0.36880000000000002</c:v>
                </c:pt>
                <c:pt idx="16">
                  <c:v>0.3664</c:v>
                </c:pt>
                <c:pt idx="17">
                  <c:v>0.373</c:v>
                </c:pt>
                <c:pt idx="18">
                  <c:v>0.36920000000000003</c:v>
                </c:pt>
                <c:pt idx="19">
                  <c:v>0.36829999999999996</c:v>
                </c:pt>
                <c:pt idx="20">
                  <c:v>0.29359999999999997</c:v>
                </c:pt>
                <c:pt idx="21">
                  <c:v>0.318</c:v>
                </c:pt>
                <c:pt idx="22">
                  <c:v>0.37609999999999999</c:v>
                </c:pt>
                <c:pt idx="23">
                  <c:v>0.38490000000000002</c:v>
                </c:pt>
                <c:pt idx="24">
                  <c:v>0.38030000000000003</c:v>
                </c:pt>
                <c:pt idx="25">
                  <c:v>0.36950000000000005</c:v>
                </c:pt>
                <c:pt idx="26">
                  <c:v>0.38119999999999998</c:v>
                </c:pt>
                <c:pt idx="27">
                  <c:v>0.37359999999999999</c:v>
                </c:pt>
                <c:pt idx="28">
                  <c:v>0.37540000000000001</c:v>
                </c:pt>
                <c:pt idx="29">
                  <c:v>0.3826</c:v>
                </c:pt>
                <c:pt idx="30">
                  <c:v>0.38549999999999995</c:v>
                </c:pt>
                <c:pt idx="31">
                  <c:v>0.3821</c:v>
                </c:pt>
                <c:pt idx="32">
                  <c:v>0.37859999999999999</c:v>
                </c:pt>
                <c:pt idx="33">
                  <c:v>0.38340000000000002</c:v>
                </c:pt>
                <c:pt idx="34">
                  <c:v>0.38100000000000001</c:v>
                </c:pt>
                <c:pt idx="35">
                  <c:v>0.37490000000000001</c:v>
                </c:pt>
                <c:pt idx="36">
                  <c:v>0.37280000000000002</c:v>
                </c:pt>
                <c:pt idx="37">
                  <c:v>0.3674</c:v>
                </c:pt>
                <c:pt idx="38">
                  <c:v>0.37590000000000001</c:v>
                </c:pt>
                <c:pt idx="39">
                  <c:v>0.37520000000000003</c:v>
                </c:pt>
                <c:pt idx="40">
                  <c:v>0.37020000000000003</c:v>
                </c:pt>
                <c:pt idx="41">
                  <c:v>0.38549999999999995</c:v>
                </c:pt>
                <c:pt idx="42">
                  <c:v>0.37799999999999995</c:v>
                </c:pt>
                <c:pt idx="43">
                  <c:v>0.37569999999999998</c:v>
                </c:pt>
                <c:pt idx="44">
                  <c:v>0.38890000000000002</c:v>
                </c:pt>
                <c:pt idx="45">
                  <c:v>0.39299999999999996</c:v>
                </c:pt>
                <c:pt idx="46">
                  <c:v>0.40210000000000001</c:v>
                </c:pt>
                <c:pt idx="47">
                  <c:v>0.33149999999999996</c:v>
                </c:pt>
                <c:pt idx="48">
                  <c:v>0.33590000000000003</c:v>
                </c:pt>
                <c:pt idx="49">
                  <c:v>0.34539999999999998</c:v>
                </c:pt>
                <c:pt idx="50">
                  <c:v>0.35090000000000005</c:v>
                </c:pt>
                <c:pt idx="51">
                  <c:v>0.3579</c:v>
                </c:pt>
                <c:pt idx="52">
                  <c:v>0.36170000000000002</c:v>
                </c:pt>
                <c:pt idx="53">
                  <c:v>0.37509999999999999</c:v>
                </c:pt>
                <c:pt idx="54">
                  <c:v>0.3861</c:v>
                </c:pt>
                <c:pt idx="55">
                  <c:v>0.36479999999999996</c:v>
                </c:pt>
                <c:pt idx="56">
                  <c:v>0.35249999999999998</c:v>
                </c:pt>
                <c:pt idx="57">
                  <c:v>0.34210000000000002</c:v>
                </c:pt>
                <c:pt idx="58">
                  <c:v>0.33399999999999996</c:v>
                </c:pt>
                <c:pt idx="59">
                  <c:v>0.34250000000000003</c:v>
                </c:pt>
                <c:pt idx="60">
                  <c:v>0.33529999999999999</c:v>
                </c:pt>
                <c:pt idx="61">
                  <c:v>0.32530000000000003</c:v>
                </c:pt>
                <c:pt idx="62">
                  <c:v>0.3649</c:v>
                </c:pt>
                <c:pt idx="63">
                  <c:v>0.35259999999999997</c:v>
                </c:pt>
                <c:pt idx="64">
                  <c:v>0.32</c:v>
                </c:pt>
                <c:pt idx="65">
                  <c:v>0.3</c:v>
                </c:pt>
                <c:pt idx="66">
                  <c:v>0.3649</c:v>
                </c:pt>
                <c:pt idx="67">
                  <c:v>0.35259999999999997</c:v>
                </c:pt>
                <c:pt idx="68">
                  <c:v>0.3422</c:v>
                </c:pt>
                <c:pt idx="69">
                  <c:v>0.33409999999999995</c:v>
                </c:pt>
                <c:pt idx="70">
                  <c:v>0.34259999999999996</c:v>
                </c:pt>
                <c:pt idx="71">
                  <c:v>0.33539999999999998</c:v>
                </c:pt>
                <c:pt idx="72">
                  <c:v>0.32539999999999997</c:v>
                </c:pt>
                <c:pt idx="73">
                  <c:v>0.36499999999999999</c:v>
                </c:pt>
                <c:pt idx="74">
                  <c:v>0.35270000000000001</c:v>
                </c:pt>
                <c:pt idx="75">
                  <c:v>0.3201</c:v>
                </c:pt>
                <c:pt idx="76">
                  <c:v>0.30009999999999998</c:v>
                </c:pt>
                <c:pt idx="77">
                  <c:v>0.36499999999999999</c:v>
                </c:pt>
                <c:pt idx="78">
                  <c:v>0.35270000000000001</c:v>
                </c:pt>
                <c:pt idx="79">
                  <c:v>0.34229999999999999</c:v>
                </c:pt>
                <c:pt idx="80">
                  <c:v>0.30580000000000002</c:v>
                </c:pt>
                <c:pt idx="81">
                  <c:v>0.3528</c:v>
                </c:pt>
                <c:pt idx="82">
                  <c:v>0.32019999999999998</c:v>
                </c:pt>
                <c:pt idx="83">
                  <c:v>0.3201</c:v>
                </c:pt>
                <c:pt idx="84">
                  <c:v>0.30009999999999998</c:v>
                </c:pt>
              </c:numCache>
            </c:numRef>
          </c:val>
          <c:smooth val="1"/>
          <c:extLst>
            <c:ext xmlns:c16="http://schemas.microsoft.com/office/drawing/2014/chart" uri="{C3380CC4-5D6E-409C-BE32-E72D297353CC}">
              <c16:uniqueId val="{00000005-573F-49C3-AA27-9119A0ABD0C0}"/>
            </c:ext>
          </c:extLst>
        </c:ser>
        <c:ser>
          <c:idx val="3"/>
          <c:order val="3"/>
          <c:tx>
            <c:strRef>
              <c:f>'Gráfico 1.3'!$F$6</c:f>
              <c:strCache>
                <c:ptCount val="1"/>
                <c:pt idx="0">
                  <c:v>Hipotecaria</c:v>
                </c:pt>
              </c:strCache>
            </c:strRef>
          </c:tx>
          <c:spPr>
            <a:ln w="28575">
              <a:solidFill>
                <a:schemeClr val="accent4"/>
              </a:solidFill>
            </a:ln>
          </c:spPr>
          <c:marker>
            <c:symbol val="none"/>
          </c:marker>
          <c:dLbls>
            <c:dLbl>
              <c:idx val="8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3F-49C3-AA27-9119A0ABD0C0}"/>
                </c:ext>
              </c:extLst>
            </c:dLbl>
            <c:spPr>
              <a:noFill/>
              <a:ln>
                <a:noFill/>
              </a:ln>
            </c:spPr>
            <c:txPr>
              <a:bodyPr anchorCtr="1"/>
              <a:lstStyle/>
              <a:p>
                <a:pPr>
                  <a:defRPr sz="900" b="1" i="0" u="none">
                    <a:solidFill>
                      <a:srgbClr val="FFC000"/>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1.3'!$B$7:$B$91</c:f>
              <c:numCache>
                <c:formatCode>m/d/yyyy</c:formatCode>
                <c:ptCount val="85"/>
                <c:pt idx="0">
                  <c:v>43343</c:v>
                </c:pt>
                <c:pt idx="1">
                  <c:v>43373</c:v>
                </c:pt>
                <c:pt idx="2">
                  <c:v>43404</c:v>
                </c:pt>
                <c:pt idx="3">
                  <c:v>43434</c:v>
                </c:pt>
                <c:pt idx="4">
                  <c:v>43465</c:v>
                </c:pt>
                <c:pt idx="5">
                  <c:v>43496</c:v>
                </c:pt>
                <c:pt idx="6">
                  <c:v>43524</c:v>
                </c:pt>
                <c:pt idx="7">
                  <c:v>43555</c:v>
                </c:pt>
                <c:pt idx="8">
                  <c:v>43585</c:v>
                </c:pt>
                <c:pt idx="9">
                  <c:v>43616</c:v>
                </c:pt>
                <c:pt idx="10">
                  <c:v>43646</c:v>
                </c:pt>
                <c:pt idx="11">
                  <c:v>43677</c:v>
                </c:pt>
                <c:pt idx="12">
                  <c:v>43708</c:v>
                </c:pt>
                <c:pt idx="13">
                  <c:v>43738</c:v>
                </c:pt>
                <c:pt idx="14">
                  <c:v>43769</c:v>
                </c:pt>
                <c:pt idx="15">
                  <c:v>43799</c:v>
                </c:pt>
                <c:pt idx="16">
                  <c:v>43830</c:v>
                </c:pt>
                <c:pt idx="17">
                  <c:v>43861</c:v>
                </c:pt>
                <c:pt idx="18">
                  <c:v>43890</c:v>
                </c:pt>
                <c:pt idx="19">
                  <c:v>43921</c:v>
                </c:pt>
                <c:pt idx="20">
                  <c:v>43951</c:v>
                </c:pt>
                <c:pt idx="21">
                  <c:v>43982</c:v>
                </c:pt>
                <c:pt idx="22">
                  <c:v>44012</c:v>
                </c:pt>
                <c:pt idx="23">
                  <c:v>44043</c:v>
                </c:pt>
                <c:pt idx="24">
                  <c:v>44074</c:v>
                </c:pt>
                <c:pt idx="25">
                  <c:v>44104</c:v>
                </c:pt>
                <c:pt idx="26">
                  <c:v>44135</c:v>
                </c:pt>
                <c:pt idx="27">
                  <c:v>44165</c:v>
                </c:pt>
                <c:pt idx="28">
                  <c:v>44196</c:v>
                </c:pt>
                <c:pt idx="29">
                  <c:v>44227</c:v>
                </c:pt>
                <c:pt idx="30">
                  <c:v>44255</c:v>
                </c:pt>
                <c:pt idx="31">
                  <c:v>44286</c:v>
                </c:pt>
                <c:pt idx="32">
                  <c:v>44316</c:v>
                </c:pt>
                <c:pt idx="33">
                  <c:v>44347</c:v>
                </c:pt>
                <c:pt idx="34">
                  <c:v>44377</c:v>
                </c:pt>
                <c:pt idx="35">
                  <c:v>44408</c:v>
                </c:pt>
                <c:pt idx="36">
                  <c:v>44439</c:v>
                </c:pt>
                <c:pt idx="37">
                  <c:v>44469</c:v>
                </c:pt>
                <c:pt idx="38">
                  <c:v>44500</c:v>
                </c:pt>
                <c:pt idx="39">
                  <c:v>44530</c:v>
                </c:pt>
                <c:pt idx="40">
                  <c:v>44561</c:v>
                </c:pt>
                <c:pt idx="41">
                  <c:v>44592</c:v>
                </c:pt>
                <c:pt idx="42">
                  <c:v>44620</c:v>
                </c:pt>
                <c:pt idx="43">
                  <c:v>44651</c:v>
                </c:pt>
                <c:pt idx="44">
                  <c:v>44681</c:v>
                </c:pt>
                <c:pt idx="45">
                  <c:v>44712</c:v>
                </c:pt>
                <c:pt idx="46">
                  <c:v>44742</c:v>
                </c:pt>
                <c:pt idx="47">
                  <c:v>44773</c:v>
                </c:pt>
                <c:pt idx="48">
                  <c:v>44804</c:v>
                </c:pt>
                <c:pt idx="49">
                  <c:v>44834</c:v>
                </c:pt>
                <c:pt idx="50">
                  <c:v>44865</c:v>
                </c:pt>
                <c:pt idx="51">
                  <c:v>44895</c:v>
                </c:pt>
                <c:pt idx="52">
                  <c:v>44926</c:v>
                </c:pt>
                <c:pt idx="53">
                  <c:v>44957</c:v>
                </c:pt>
                <c:pt idx="54">
                  <c:v>44985</c:v>
                </c:pt>
                <c:pt idx="55">
                  <c:v>45016</c:v>
                </c:pt>
                <c:pt idx="56">
                  <c:v>45046</c:v>
                </c:pt>
                <c:pt idx="57">
                  <c:v>45077</c:v>
                </c:pt>
                <c:pt idx="58">
                  <c:v>45107</c:v>
                </c:pt>
                <c:pt idx="59">
                  <c:v>45138</c:v>
                </c:pt>
                <c:pt idx="60">
                  <c:v>45169</c:v>
                </c:pt>
                <c:pt idx="61">
                  <c:v>45199</c:v>
                </c:pt>
                <c:pt idx="62">
                  <c:v>45230</c:v>
                </c:pt>
                <c:pt idx="63">
                  <c:v>45260</c:v>
                </c:pt>
                <c:pt idx="64">
                  <c:v>45291</c:v>
                </c:pt>
                <c:pt idx="65">
                  <c:v>45322</c:v>
                </c:pt>
                <c:pt idx="66">
                  <c:v>45351</c:v>
                </c:pt>
                <c:pt idx="67">
                  <c:v>45382</c:v>
                </c:pt>
                <c:pt idx="68">
                  <c:v>45412</c:v>
                </c:pt>
                <c:pt idx="69">
                  <c:v>45443</c:v>
                </c:pt>
                <c:pt idx="70">
                  <c:v>45473</c:v>
                </c:pt>
                <c:pt idx="71">
                  <c:v>45504</c:v>
                </c:pt>
                <c:pt idx="72">
                  <c:v>45535</c:v>
                </c:pt>
                <c:pt idx="73">
                  <c:v>45565</c:v>
                </c:pt>
                <c:pt idx="74">
                  <c:v>45596</c:v>
                </c:pt>
                <c:pt idx="75">
                  <c:v>45626</c:v>
                </c:pt>
                <c:pt idx="76">
                  <c:v>45657</c:v>
                </c:pt>
                <c:pt idx="77">
                  <c:v>45688</c:v>
                </c:pt>
                <c:pt idx="78">
                  <c:v>45716</c:v>
                </c:pt>
                <c:pt idx="79">
                  <c:v>45747</c:v>
                </c:pt>
                <c:pt idx="80">
                  <c:v>45777</c:v>
                </c:pt>
                <c:pt idx="81">
                  <c:v>45808</c:v>
                </c:pt>
                <c:pt idx="82">
                  <c:v>45838</c:v>
                </c:pt>
                <c:pt idx="83">
                  <c:v>45869</c:v>
                </c:pt>
                <c:pt idx="84">
                  <c:v>45900</c:v>
                </c:pt>
              </c:numCache>
            </c:numRef>
          </c:cat>
          <c:val>
            <c:numRef>
              <c:f>'Gráfico 1.3'!$F$7:$F$91</c:f>
              <c:numCache>
                <c:formatCode>0.00%</c:formatCode>
                <c:ptCount val="85"/>
                <c:pt idx="0">
                  <c:v>0.1052</c:v>
                </c:pt>
                <c:pt idx="1">
                  <c:v>0.105</c:v>
                </c:pt>
                <c:pt idx="2">
                  <c:v>0.1047</c:v>
                </c:pt>
                <c:pt idx="3">
                  <c:v>0.1047</c:v>
                </c:pt>
                <c:pt idx="4">
                  <c:v>0.1038</c:v>
                </c:pt>
                <c:pt idx="5">
                  <c:v>0.1038</c:v>
                </c:pt>
                <c:pt idx="6">
                  <c:v>0.1043</c:v>
                </c:pt>
                <c:pt idx="7">
                  <c:v>0.1045</c:v>
                </c:pt>
                <c:pt idx="8">
                  <c:v>0.1038</c:v>
                </c:pt>
                <c:pt idx="9">
                  <c:v>0.10490000000000001</c:v>
                </c:pt>
                <c:pt idx="10">
                  <c:v>0.1051</c:v>
                </c:pt>
                <c:pt idx="11">
                  <c:v>0.10439999999999999</c:v>
                </c:pt>
                <c:pt idx="12">
                  <c:v>0.10400000000000001</c:v>
                </c:pt>
                <c:pt idx="13">
                  <c:v>0.10339999999999999</c:v>
                </c:pt>
                <c:pt idx="14">
                  <c:v>0.10349999999999999</c:v>
                </c:pt>
                <c:pt idx="15">
                  <c:v>0.10369999999999999</c:v>
                </c:pt>
                <c:pt idx="16">
                  <c:v>0.1036</c:v>
                </c:pt>
                <c:pt idx="17">
                  <c:v>0.10339999999999999</c:v>
                </c:pt>
                <c:pt idx="18">
                  <c:v>0.1041</c:v>
                </c:pt>
                <c:pt idx="19">
                  <c:v>0.10390000000000001</c:v>
                </c:pt>
                <c:pt idx="20">
                  <c:v>0.10300000000000001</c:v>
                </c:pt>
                <c:pt idx="21">
                  <c:v>0.10369999999999999</c:v>
                </c:pt>
                <c:pt idx="22">
                  <c:v>0.1033</c:v>
                </c:pt>
                <c:pt idx="23">
                  <c:v>0.10339999999999999</c:v>
                </c:pt>
                <c:pt idx="24">
                  <c:v>0.10339999999999999</c:v>
                </c:pt>
                <c:pt idx="25">
                  <c:v>0.1009</c:v>
                </c:pt>
                <c:pt idx="26">
                  <c:v>9.8800000000000013E-2</c:v>
                </c:pt>
                <c:pt idx="27">
                  <c:v>9.7299999999999998E-2</c:v>
                </c:pt>
                <c:pt idx="28">
                  <c:v>9.5100000000000004E-2</c:v>
                </c:pt>
                <c:pt idx="29">
                  <c:v>9.4299999999999995E-2</c:v>
                </c:pt>
                <c:pt idx="30">
                  <c:v>9.3000000000000013E-2</c:v>
                </c:pt>
                <c:pt idx="31">
                  <c:v>9.11E-2</c:v>
                </c:pt>
                <c:pt idx="32">
                  <c:v>9.0399999999999994E-2</c:v>
                </c:pt>
                <c:pt idx="33">
                  <c:v>8.900000000000001E-2</c:v>
                </c:pt>
                <c:pt idx="34">
                  <c:v>8.8800000000000004E-2</c:v>
                </c:pt>
                <c:pt idx="35">
                  <c:v>8.8800000000000004E-2</c:v>
                </c:pt>
                <c:pt idx="36">
                  <c:v>8.9200000000000002E-2</c:v>
                </c:pt>
                <c:pt idx="37">
                  <c:v>8.9700000000000002E-2</c:v>
                </c:pt>
                <c:pt idx="38">
                  <c:v>9.01E-2</c:v>
                </c:pt>
                <c:pt idx="39">
                  <c:v>9.1700000000000004E-2</c:v>
                </c:pt>
                <c:pt idx="40">
                  <c:v>9.3200000000000005E-2</c:v>
                </c:pt>
                <c:pt idx="41">
                  <c:v>9.35E-2</c:v>
                </c:pt>
                <c:pt idx="42">
                  <c:v>9.5899999999999999E-2</c:v>
                </c:pt>
                <c:pt idx="43">
                  <c:v>0.1016</c:v>
                </c:pt>
                <c:pt idx="44">
                  <c:v>0.1074</c:v>
                </c:pt>
                <c:pt idx="45">
                  <c:v>0.11349999999999999</c:v>
                </c:pt>
                <c:pt idx="46">
                  <c:v>0.11800000000000001</c:v>
                </c:pt>
                <c:pt idx="47">
                  <c:v>0.12390000000000001</c:v>
                </c:pt>
                <c:pt idx="48">
                  <c:v>0.13419999999999999</c:v>
                </c:pt>
                <c:pt idx="49">
                  <c:v>0.14560000000000001</c:v>
                </c:pt>
                <c:pt idx="50">
                  <c:v>0.154</c:v>
                </c:pt>
                <c:pt idx="51">
                  <c:v>0.15970000000000001</c:v>
                </c:pt>
                <c:pt idx="52">
                  <c:v>0.16940000000000002</c:v>
                </c:pt>
                <c:pt idx="53">
                  <c:v>0.17300000000000001</c:v>
                </c:pt>
                <c:pt idx="54">
                  <c:v>0.18030000000000002</c:v>
                </c:pt>
                <c:pt idx="55">
                  <c:v>0.1804</c:v>
                </c:pt>
                <c:pt idx="56">
                  <c:v>0.17949999999999999</c:v>
                </c:pt>
                <c:pt idx="57">
                  <c:v>0.17559999999999998</c:v>
                </c:pt>
                <c:pt idx="58">
                  <c:v>0.17499999999999999</c:v>
                </c:pt>
                <c:pt idx="59">
                  <c:v>0.1724</c:v>
                </c:pt>
                <c:pt idx="60">
                  <c:v>0.17199999999999999</c:v>
                </c:pt>
                <c:pt idx="61">
                  <c:v>0.17069999999999999</c:v>
                </c:pt>
                <c:pt idx="62">
                  <c:v>0.16949999999999998</c:v>
                </c:pt>
                <c:pt idx="63">
                  <c:v>0.16850000000000001</c:v>
                </c:pt>
                <c:pt idx="64">
                  <c:v>0.16800000000000001</c:v>
                </c:pt>
                <c:pt idx="65">
                  <c:v>0.16649999999999998</c:v>
                </c:pt>
                <c:pt idx="66">
                  <c:v>0.16390000000000002</c:v>
                </c:pt>
                <c:pt idx="67">
                  <c:v>0.1585</c:v>
                </c:pt>
                <c:pt idx="68">
                  <c:v>0.15279999999999999</c:v>
                </c:pt>
                <c:pt idx="69">
                  <c:v>0.14800000000000002</c:v>
                </c:pt>
                <c:pt idx="70">
                  <c:v>0.1464</c:v>
                </c:pt>
                <c:pt idx="71">
                  <c:v>0.13550000000000001</c:v>
                </c:pt>
                <c:pt idx="72">
                  <c:v>0.1231</c:v>
                </c:pt>
                <c:pt idx="73">
                  <c:v>0.11789999999999999</c:v>
                </c:pt>
                <c:pt idx="74">
                  <c:v>0.1157</c:v>
                </c:pt>
                <c:pt idx="75">
                  <c:v>0.11460000000000001</c:v>
                </c:pt>
                <c:pt idx="76">
                  <c:v>0.113</c:v>
                </c:pt>
                <c:pt idx="77">
                  <c:v>0.11289999999999999</c:v>
                </c:pt>
                <c:pt idx="78">
                  <c:v>0.1167</c:v>
                </c:pt>
                <c:pt idx="79">
                  <c:v>0.1202</c:v>
                </c:pt>
                <c:pt idx="80">
                  <c:v>0.1207</c:v>
                </c:pt>
                <c:pt idx="81">
                  <c:v>0.11960000000000001</c:v>
                </c:pt>
                <c:pt idx="82">
                  <c:v>0.11890000000000001</c:v>
                </c:pt>
                <c:pt idx="83">
                  <c:v>0.11939999999999999</c:v>
                </c:pt>
                <c:pt idx="84">
                  <c:v>0.1197</c:v>
                </c:pt>
              </c:numCache>
            </c:numRef>
          </c:val>
          <c:smooth val="1"/>
          <c:extLst>
            <c:ext xmlns:c16="http://schemas.microsoft.com/office/drawing/2014/chart" uri="{C3380CC4-5D6E-409C-BE32-E72D297353CC}">
              <c16:uniqueId val="{00000007-573F-49C3-AA27-9119A0ABD0C0}"/>
            </c:ext>
          </c:extLst>
        </c:ser>
        <c:dLbls>
          <c:showLegendKey val="0"/>
          <c:showVal val="0"/>
          <c:showCatName val="0"/>
          <c:showSerName val="0"/>
          <c:showPercent val="0"/>
          <c:showBubbleSize val="0"/>
        </c:dLbls>
        <c:smooth val="0"/>
        <c:axId val="953792399"/>
        <c:axId val="953793359"/>
      </c:lineChart>
      <c:dateAx>
        <c:axId val="953792399"/>
        <c:scaling>
          <c:orientation val="minMax"/>
        </c:scaling>
        <c:delete val="0"/>
        <c:axPos val="b"/>
        <c:numFmt formatCode="mmm\-yy" sourceLinked="0"/>
        <c:majorTickMark val="out"/>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mn-lt"/>
                <a:ea typeface="+mn-lt"/>
                <a:cs typeface="+mn-lt"/>
              </a:defRPr>
            </a:pPr>
            <a:endParaRPr lang="es-CO"/>
          </a:p>
        </c:txPr>
        <c:crossAx val="953793359"/>
        <c:crosses val="autoZero"/>
        <c:auto val="1"/>
        <c:lblOffset val="100"/>
        <c:baseTimeUnit val="months"/>
      </c:dateAx>
      <c:valAx>
        <c:axId val="953793359"/>
        <c:scaling>
          <c:orientation val="minMax"/>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953792399"/>
        <c:crosses val="autoZero"/>
        <c:crossBetween val="between"/>
      </c:valAx>
      <c:spPr>
        <a:noFill/>
        <a:ln>
          <a:noFill/>
        </a:ln>
      </c:spPr>
    </c:plotArea>
    <c:legend>
      <c:legendPos val="t"/>
      <c:overlay val="0"/>
      <c:spPr>
        <a:noFill/>
      </c:spPr>
      <c:txPr>
        <a:bodyPr rot="0" vert="horz" anchor="ctr" anchorCtr="1"/>
        <a:lstStyle/>
        <a:p>
          <a:pPr>
            <a:defRPr sz="900" b="0" i="0" u="none">
              <a:solidFill>
                <a:schemeClr val="tx1">
                  <a:lumMod val="65000"/>
                  <a:lumOff val="35000"/>
                </a:schemeClr>
              </a:solidFill>
              <a:latin typeface="+mn-lt"/>
              <a:ea typeface="+mn-lt"/>
              <a:cs typeface="+mn-lt"/>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70126461465051E-2"/>
          <c:y val="4.6585502738273839E-2"/>
          <c:w val="0.87836522707388853"/>
          <c:h val="0.70302048450840193"/>
        </c:manualLayout>
      </c:layout>
      <c:lineChart>
        <c:grouping val="standard"/>
        <c:varyColors val="0"/>
        <c:ser>
          <c:idx val="0"/>
          <c:order val="0"/>
          <c:tx>
            <c:strRef>
              <c:f>'Gráfico 1.21'!$C$4</c:f>
              <c:strCache>
                <c:ptCount val="1"/>
                <c:pt idx="0">
                  <c:v>Bogotá</c:v>
                </c:pt>
              </c:strCache>
            </c:strRef>
          </c:tx>
          <c:spPr>
            <a:ln w="28575">
              <a:solidFill>
                <a:srgbClr val="FFC000"/>
              </a:solidFill>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DE-44AA-9F7B-6252584102AE}"/>
                </c:ext>
              </c:extLst>
            </c:dLbl>
            <c:numFmt formatCode="0.00%" sourceLinked="0"/>
            <c:spPr>
              <a:noFill/>
              <a:ln>
                <a:noFill/>
              </a:ln>
            </c:spPr>
            <c:txPr>
              <a:bodyPr anchorCtr="1"/>
              <a:lstStyle/>
              <a:p>
                <a:pPr>
                  <a:defRPr sz="900" b="0" i="0" u="none">
                    <a:solidFill>
                      <a:sysClr val="windowText" lastClr="0000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1.21'!$B$5:$B$37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1.21'!$C$5:$C$37</c:f>
              <c:numCache>
                <c:formatCode>0.0%</c:formatCode>
                <c:ptCount val="33"/>
                <c:pt idx="0">
                  <c:v>0.12710000000000002</c:v>
                </c:pt>
                <c:pt idx="1">
                  <c:v>0.12939999999999999</c:v>
                </c:pt>
                <c:pt idx="2">
                  <c:v>0.1326</c:v>
                </c:pt>
                <c:pt idx="3">
                  <c:v>0.12820000000000001</c:v>
                </c:pt>
                <c:pt idx="4">
                  <c:v>0.1229</c:v>
                </c:pt>
                <c:pt idx="5">
                  <c:v>0.11939999999999999</c:v>
                </c:pt>
                <c:pt idx="6">
                  <c:v>0.1183</c:v>
                </c:pt>
                <c:pt idx="7">
                  <c:v>0.1167</c:v>
                </c:pt>
                <c:pt idx="8">
                  <c:v>0.11289999999999999</c:v>
                </c:pt>
                <c:pt idx="9">
                  <c:v>0.10779999999999999</c:v>
                </c:pt>
                <c:pt idx="10">
                  <c:v>0.1027</c:v>
                </c:pt>
                <c:pt idx="11">
                  <c:v>9.4299999999999995E-2</c:v>
                </c:pt>
                <c:pt idx="12">
                  <c:v>8.1699999999999995E-2</c:v>
                </c:pt>
                <c:pt idx="13">
                  <c:v>7.6100000000000001E-2</c:v>
                </c:pt>
                <c:pt idx="14">
                  <c:v>7.3800000000000004E-2</c:v>
                </c:pt>
                <c:pt idx="15">
                  <c:v>7.1099999999999997E-2</c:v>
                </c:pt>
                <c:pt idx="16">
                  <c:v>7.2400000000000006E-2</c:v>
                </c:pt>
                <c:pt idx="17">
                  <c:v>7.4400000000000008E-2</c:v>
                </c:pt>
                <c:pt idx="18">
                  <c:v>7.1300000000000002E-2</c:v>
                </c:pt>
                <c:pt idx="19">
                  <c:v>6.4199999999999993E-2</c:v>
                </c:pt>
                <c:pt idx="20">
                  <c:v>6.1200000000000004E-2</c:v>
                </c:pt>
                <c:pt idx="21">
                  <c:v>5.7999999999999996E-2</c:v>
                </c:pt>
                <c:pt idx="22">
                  <c:v>5.7999999999999996E-2</c:v>
                </c:pt>
                <c:pt idx="23">
                  <c:v>5.6900000000000006E-2</c:v>
                </c:pt>
                <c:pt idx="24">
                  <c:v>5.9000000000000004E-2</c:v>
                </c:pt>
                <c:pt idx="25">
                  <c:v>6.0700000000000004E-2</c:v>
                </c:pt>
                <c:pt idx="26">
                  <c:v>5.5099999999999996E-2</c:v>
                </c:pt>
                <c:pt idx="27">
                  <c:v>5.6600000000000004E-2</c:v>
                </c:pt>
                <c:pt idx="28">
                  <c:v>5.4699999999999999E-2</c:v>
                </c:pt>
                <c:pt idx="29">
                  <c:v>5.2000000000000005E-2</c:v>
                </c:pt>
                <c:pt idx="30">
                  <c:v>5.2699999999999997E-2</c:v>
                </c:pt>
                <c:pt idx="31">
                  <c:v>5.3499999999999999E-2</c:v>
                </c:pt>
                <c:pt idx="32">
                  <c:v>5.4199999999999998E-2</c:v>
                </c:pt>
              </c:numCache>
            </c:numRef>
          </c:val>
          <c:smooth val="1"/>
          <c:extLst>
            <c:ext xmlns:c16="http://schemas.microsoft.com/office/drawing/2014/chart" uri="{C3380CC4-5D6E-409C-BE32-E72D297353CC}">
              <c16:uniqueId val="{00000001-34DE-44AA-9F7B-6252584102AE}"/>
            </c:ext>
          </c:extLst>
        </c:ser>
        <c:ser>
          <c:idx val="1"/>
          <c:order val="1"/>
          <c:tx>
            <c:strRef>
              <c:f>'Gráfico 1.21'!$D$4</c:f>
              <c:strCache>
                <c:ptCount val="1"/>
                <c:pt idx="0">
                  <c:v>Colombia</c:v>
                </c:pt>
              </c:strCache>
            </c:strRef>
          </c:tx>
          <c:spPr>
            <a:ln w="28575">
              <a:solidFill>
                <a:schemeClr val="accent2"/>
              </a:solidFill>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DE-44AA-9F7B-6252584102AE}"/>
                </c:ext>
              </c:extLst>
            </c:dLbl>
            <c:spPr>
              <a:noFill/>
              <a:ln>
                <a:noFill/>
              </a:ln>
            </c:spPr>
            <c:txPr>
              <a:bodyPr anchorCtr="1"/>
              <a:lstStyle/>
              <a:p>
                <a:pPr>
                  <a:defRPr sz="900" b="0" i="0" u="none">
                    <a:solidFill>
                      <a:sysClr val="windowText" lastClr="0000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1.21'!$B$5:$B$37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1.21'!$D$5:$D$37</c:f>
              <c:numCache>
                <c:formatCode>0.0%</c:formatCode>
                <c:ptCount val="33"/>
                <c:pt idx="0">
                  <c:v>0.13250000000000001</c:v>
                </c:pt>
                <c:pt idx="1">
                  <c:v>0.1328</c:v>
                </c:pt>
                <c:pt idx="2">
                  <c:v>0.13339999999999999</c:v>
                </c:pt>
                <c:pt idx="3">
                  <c:v>0.12820000000000001</c:v>
                </c:pt>
                <c:pt idx="4">
                  <c:v>0.12359999999999999</c:v>
                </c:pt>
                <c:pt idx="5">
                  <c:v>0.12130000000000001</c:v>
                </c:pt>
                <c:pt idx="6">
                  <c:v>0.11779999999999999</c:v>
                </c:pt>
                <c:pt idx="7">
                  <c:v>0.1143</c:v>
                </c:pt>
                <c:pt idx="8">
                  <c:v>0.1099</c:v>
                </c:pt>
                <c:pt idx="9">
                  <c:v>0.1048</c:v>
                </c:pt>
                <c:pt idx="10">
                  <c:v>0.10150000000000001</c:v>
                </c:pt>
                <c:pt idx="11">
                  <c:v>9.2799999999999994E-2</c:v>
                </c:pt>
                <c:pt idx="12">
                  <c:v>8.3499999999999991E-2</c:v>
                </c:pt>
                <c:pt idx="13">
                  <c:v>7.7399999999999997E-2</c:v>
                </c:pt>
                <c:pt idx="14">
                  <c:v>7.3599999999999999E-2</c:v>
                </c:pt>
                <c:pt idx="15">
                  <c:v>7.1599999999999997E-2</c:v>
                </c:pt>
                <c:pt idx="16">
                  <c:v>7.1599999999999997E-2</c:v>
                </c:pt>
                <c:pt idx="17">
                  <c:v>7.1800000000000003E-2</c:v>
                </c:pt>
                <c:pt idx="18">
                  <c:v>6.8600000000000008E-2</c:v>
                </c:pt>
                <c:pt idx="19">
                  <c:v>6.1200000000000004E-2</c:v>
                </c:pt>
                <c:pt idx="20">
                  <c:v>5.8099999999999999E-2</c:v>
                </c:pt>
                <c:pt idx="21">
                  <c:v>5.4100000000000002E-2</c:v>
                </c:pt>
                <c:pt idx="22">
                  <c:v>5.2000000000000005E-2</c:v>
                </c:pt>
                <c:pt idx="23">
                  <c:v>5.2000000000000005E-2</c:v>
                </c:pt>
                <c:pt idx="24">
                  <c:v>5.2199999999999996E-2</c:v>
                </c:pt>
                <c:pt idx="25">
                  <c:v>5.28E-2</c:v>
                </c:pt>
                <c:pt idx="26">
                  <c:v>5.0900000000000001E-2</c:v>
                </c:pt>
                <c:pt idx="27">
                  <c:v>5.16E-2</c:v>
                </c:pt>
                <c:pt idx="28">
                  <c:v>5.0499999999999996E-2</c:v>
                </c:pt>
                <c:pt idx="29">
                  <c:v>4.82E-2</c:v>
                </c:pt>
                <c:pt idx="30">
                  <c:v>4.9000000000000002E-2</c:v>
                </c:pt>
                <c:pt idx="31">
                  <c:v>5.0999999999999997E-2</c:v>
                </c:pt>
                <c:pt idx="32" formatCode="0.00%">
                  <c:v>5.1799999999999999E-2</c:v>
                </c:pt>
              </c:numCache>
            </c:numRef>
          </c:val>
          <c:smooth val="1"/>
          <c:extLst>
            <c:ext xmlns:c16="http://schemas.microsoft.com/office/drawing/2014/chart" uri="{C3380CC4-5D6E-409C-BE32-E72D297353CC}">
              <c16:uniqueId val="{00000003-34DE-44AA-9F7B-6252584102AE}"/>
            </c:ext>
          </c:extLst>
        </c:ser>
        <c:dLbls>
          <c:showLegendKey val="0"/>
          <c:showVal val="0"/>
          <c:showCatName val="0"/>
          <c:showSerName val="0"/>
          <c:showPercent val="0"/>
          <c:showBubbleSize val="0"/>
        </c:dLbls>
        <c:smooth val="0"/>
        <c:axId val="459989215"/>
        <c:axId val="459988735"/>
      </c:lineChart>
      <c:dateAx>
        <c:axId val="459989215"/>
        <c:scaling>
          <c:orientation val="minMax"/>
        </c:scaling>
        <c:delete val="0"/>
        <c:axPos val="b"/>
        <c:numFmt formatCode="mmm\-yy" sourceLinked="1"/>
        <c:majorTickMark val="out"/>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459988735"/>
        <c:crosses val="autoZero"/>
        <c:auto val="1"/>
        <c:lblOffset val="100"/>
        <c:baseTimeUnit val="months"/>
        <c:majorUnit val="2"/>
        <c:majorTimeUnit val="months"/>
      </c:dateAx>
      <c:valAx>
        <c:axId val="459988735"/>
        <c:scaling>
          <c:orientation val="minMax"/>
          <c:min val="4.0000000000000008E-2"/>
        </c:scaling>
        <c:delete val="0"/>
        <c:axPos val="l"/>
        <c:numFmt formatCode="0.0%"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459989215"/>
        <c:crosses val="autoZero"/>
        <c:crossBetween val="between"/>
        <c:majorUnit val="2.0000000000000004E-2"/>
      </c:valAx>
      <c:spPr>
        <a:noFill/>
        <a:ln>
          <a:noFill/>
        </a:ln>
      </c:spPr>
    </c:plotArea>
    <c:legend>
      <c:legendPos val="b"/>
      <c:layout>
        <c:manualLayout>
          <c:xMode val="edge"/>
          <c:yMode val="edge"/>
          <c:x val="0.18743197448420212"/>
          <c:y val="0.91235586930943979"/>
          <c:w val="0.64623293132662218"/>
          <c:h val="6.4655624943433798E-2"/>
        </c:manualLayout>
      </c:layout>
      <c:overlay val="0"/>
      <c:spPr>
        <a:noFill/>
      </c:spPr>
      <c:txPr>
        <a:bodyPr rot="0" vert="horz" anchor="ctr" anchorCtr="1"/>
        <a:lstStyle/>
        <a:p>
          <a:pPr>
            <a:defRPr sz="900" b="0" i="0" u="none">
              <a:solidFill>
                <a:schemeClr val="tx1">
                  <a:lumMod val="65000"/>
                  <a:lumOff val="35000"/>
                </a:schemeClr>
              </a:solidFill>
              <a:latin typeface="+mn-lt"/>
              <a:ea typeface="+mn-lt"/>
              <a:cs typeface="+mn-lt"/>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510370370370356E-2"/>
          <c:y val="8.1376984126984117E-2"/>
          <c:w val="0.85714462962962967"/>
          <c:h val="0.74621848297451565"/>
        </c:manualLayout>
      </c:layout>
      <c:lineChart>
        <c:grouping val="standard"/>
        <c:varyColors val="0"/>
        <c:ser>
          <c:idx val="0"/>
          <c:order val="0"/>
          <c:tx>
            <c:strRef>
              <c:f>'Gráfico 1.22'!$C$3</c:f>
              <c:strCache>
                <c:ptCount val="1"/>
                <c:pt idx="0">
                  <c:v>Suministro de agua</c:v>
                </c:pt>
              </c:strCache>
            </c:strRef>
          </c:tx>
          <c:spPr>
            <a:ln w="25400">
              <a:solidFill>
                <a:srgbClr val="ED7D31"/>
              </a:solidFill>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4F-4AC3-B0BB-315E6363FCE7}"/>
                </c:ext>
              </c:extLst>
            </c:dLbl>
            <c:spPr>
              <a:noFill/>
              <a:ln>
                <a:noFill/>
              </a:ln>
            </c:spPr>
            <c:txPr>
              <a:bodyPr anchorCtr="1"/>
              <a:lstStyle/>
              <a:p>
                <a:pPr>
                  <a:defRPr sz="900" b="0" i="0" u="none">
                    <a:solidFill>
                      <a:srgbClr val="ED7D31"/>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1.22'!$B$4:$B$36</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1.22'!$C$4:$C$36</c:f>
              <c:numCache>
                <c:formatCode>0.00%</c:formatCode>
                <c:ptCount val="33"/>
                <c:pt idx="0">
                  <c:v>8.1699999999999995E-2</c:v>
                </c:pt>
                <c:pt idx="1">
                  <c:v>0.1128</c:v>
                </c:pt>
                <c:pt idx="2">
                  <c:v>0.1128</c:v>
                </c:pt>
                <c:pt idx="3">
                  <c:v>0.12640000000000001</c:v>
                </c:pt>
                <c:pt idx="4">
                  <c:v>0.12640000000000001</c:v>
                </c:pt>
                <c:pt idx="5">
                  <c:v>9.11E-2</c:v>
                </c:pt>
                <c:pt idx="6">
                  <c:v>0.1293</c:v>
                </c:pt>
                <c:pt idx="7">
                  <c:v>0.1472</c:v>
                </c:pt>
                <c:pt idx="8">
                  <c:v>0.1472</c:v>
                </c:pt>
                <c:pt idx="9">
                  <c:v>8.8900000000000007E-2</c:v>
                </c:pt>
                <c:pt idx="10">
                  <c:v>9.06E-2</c:v>
                </c:pt>
                <c:pt idx="11">
                  <c:v>9.06E-2</c:v>
                </c:pt>
                <c:pt idx="12">
                  <c:v>9.06E-2</c:v>
                </c:pt>
                <c:pt idx="13">
                  <c:v>9.4700000000000006E-2</c:v>
                </c:pt>
                <c:pt idx="14">
                  <c:v>9.4700000000000006E-2</c:v>
                </c:pt>
                <c:pt idx="15">
                  <c:v>4.6900000000000004E-2</c:v>
                </c:pt>
                <c:pt idx="16">
                  <c:v>4.6900000000000004E-2</c:v>
                </c:pt>
                <c:pt idx="17">
                  <c:v>4.6900000000000004E-2</c:v>
                </c:pt>
                <c:pt idx="18">
                  <c:v>4.3700000000000003E-2</c:v>
                </c:pt>
                <c:pt idx="19">
                  <c:v>4.3700000000000003E-2</c:v>
                </c:pt>
                <c:pt idx="20">
                  <c:v>4.3700000000000003E-2</c:v>
                </c:pt>
                <c:pt idx="21">
                  <c:v>6.5700000000000008E-2</c:v>
                </c:pt>
                <c:pt idx="22">
                  <c:v>6.4100000000000004E-2</c:v>
                </c:pt>
                <c:pt idx="23">
                  <c:v>7.1399999999999991E-2</c:v>
                </c:pt>
                <c:pt idx="24">
                  <c:v>7.1399999999999991E-2</c:v>
                </c:pt>
                <c:pt idx="25">
                  <c:v>3.8100000000000002E-2</c:v>
                </c:pt>
                <c:pt idx="26">
                  <c:v>3.8100000000000002E-2</c:v>
                </c:pt>
                <c:pt idx="27">
                  <c:v>3.8100000000000002E-2</c:v>
                </c:pt>
                <c:pt idx="28">
                  <c:v>7.2800000000000004E-2</c:v>
                </c:pt>
                <c:pt idx="29">
                  <c:v>7.2800000000000004E-2</c:v>
                </c:pt>
                <c:pt idx="30">
                  <c:v>3.9699999999999999E-2</c:v>
                </c:pt>
                <c:pt idx="31">
                  <c:v>3.9699999999999999E-2</c:v>
                </c:pt>
                <c:pt idx="32">
                  <c:v>3.9699999999999999E-2</c:v>
                </c:pt>
              </c:numCache>
            </c:numRef>
          </c:val>
          <c:smooth val="0"/>
          <c:extLst>
            <c:ext xmlns:c16="http://schemas.microsoft.com/office/drawing/2014/chart" uri="{C3380CC4-5D6E-409C-BE32-E72D297353CC}">
              <c16:uniqueId val="{00000001-B14F-4AC3-B0BB-315E6363FCE7}"/>
            </c:ext>
          </c:extLst>
        </c:ser>
        <c:ser>
          <c:idx val="1"/>
          <c:order val="1"/>
          <c:tx>
            <c:strRef>
              <c:f>'Gráfico 1.22'!$D$3</c:f>
              <c:strCache>
                <c:ptCount val="1"/>
                <c:pt idx="0">
                  <c:v>Electricidad</c:v>
                </c:pt>
              </c:strCache>
            </c:strRef>
          </c:tx>
          <c:spPr>
            <a:ln w="28575">
              <a:solidFill>
                <a:srgbClr val="FFC000"/>
              </a:solidFill>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4F-4AC3-B0BB-315E6363FCE7}"/>
                </c:ext>
              </c:extLst>
            </c:dLbl>
            <c:spPr>
              <a:noFill/>
              <a:ln>
                <a:noFill/>
              </a:ln>
            </c:spPr>
            <c:txPr>
              <a:bodyPr anchorCtr="1"/>
              <a:lstStyle/>
              <a:p>
                <a:pPr>
                  <a:defRPr sz="900" b="1" i="0" u="none">
                    <a:solidFill>
                      <a:srgbClr val="FFC0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1.22'!$B$4:$B$36</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1.22'!$D$4:$D$36</c:f>
              <c:numCache>
                <c:formatCode>0.00%</c:formatCode>
                <c:ptCount val="33"/>
                <c:pt idx="0">
                  <c:v>0.17350000000000002</c:v>
                </c:pt>
                <c:pt idx="1">
                  <c:v>0.1744</c:v>
                </c:pt>
                <c:pt idx="2">
                  <c:v>0.18129999999999999</c:v>
                </c:pt>
                <c:pt idx="3">
                  <c:v>0.1837</c:v>
                </c:pt>
                <c:pt idx="4">
                  <c:v>0.17899999999999999</c:v>
                </c:pt>
                <c:pt idx="5">
                  <c:v>0.1709</c:v>
                </c:pt>
                <c:pt idx="6">
                  <c:v>0.156</c:v>
                </c:pt>
                <c:pt idx="7">
                  <c:v>0.14000000000000001</c:v>
                </c:pt>
                <c:pt idx="8">
                  <c:v>0.12770000000000001</c:v>
                </c:pt>
                <c:pt idx="9">
                  <c:v>0.13089999999999999</c:v>
                </c:pt>
                <c:pt idx="10">
                  <c:v>0.15920000000000001</c:v>
                </c:pt>
                <c:pt idx="11">
                  <c:v>0.20219999999999999</c:v>
                </c:pt>
                <c:pt idx="12">
                  <c:v>0.1943</c:v>
                </c:pt>
                <c:pt idx="13">
                  <c:v>0.17530000000000001</c:v>
                </c:pt>
                <c:pt idx="14">
                  <c:v>0.14599999999999999</c:v>
                </c:pt>
                <c:pt idx="15">
                  <c:v>0.14660000000000001</c:v>
                </c:pt>
                <c:pt idx="16">
                  <c:v>0.14050000000000001</c:v>
                </c:pt>
                <c:pt idx="17">
                  <c:v>0.14410000000000001</c:v>
                </c:pt>
                <c:pt idx="18">
                  <c:v>0.12529999999999999</c:v>
                </c:pt>
                <c:pt idx="19">
                  <c:v>0.10150000000000001</c:v>
                </c:pt>
                <c:pt idx="20">
                  <c:v>6.7900000000000002E-2</c:v>
                </c:pt>
                <c:pt idx="21">
                  <c:v>5.1799999999999999E-2</c:v>
                </c:pt>
                <c:pt idx="22">
                  <c:v>2.06E-2</c:v>
                </c:pt>
                <c:pt idx="23">
                  <c:v>1.38E-2</c:v>
                </c:pt>
                <c:pt idx="24">
                  <c:v>2.3300000000000001E-2</c:v>
                </c:pt>
                <c:pt idx="25">
                  <c:v>5.1999999999999998E-3</c:v>
                </c:pt>
                <c:pt idx="26">
                  <c:v>4.0000000000000001E-3</c:v>
                </c:pt>
                <c:pt idx="27">
                  <c:v>-8.9999999999999998E-4</c:v>
                </c:pt>
                <c:pt idx="28">
                  <c:v>-3.04E-2</c:v>
                </c:pt>
                <c:pt idx="29">
                  <c:v>-6.8199999999999997E-2</c:v>
                </c:pt>
                <c:pt idx="30">
                  <c:v>-2.7400000000000001E-2</c:v>
                </c:pt>
                <c:pt idx="31">
                  <c:v>-5.4600000000000003E-2</c:v>
                </c:pt>
                <c:pt idx="32">
                  <c:v>-2.18E-2</c:v>
                </c:pt>
              </c:numCache>
            </c:numRef>
          </c:val>
          <c:smooth val="0"/>
          <c:extLst>
            <c:ext xmlns:c16="http://schemas.microsoft.com/office/drawing/2014/chart" uri="{C3380CC4-5D6E-409C-BE32-E72D297353CC}">
              <c16:uniqueId val="{00000003-B14F-4AC3-B0BB-315E6363FCE7}"/>
            </c:ext>
          </c:extLst>
        </c:ser>
        <c:ser>
          <c:idx val="2"/>
          <c:order val="2"/>
          <c:tx>
            <c:strRef>
              <c:f>'Gráfico 1.22'!$E$3</c:f>
              <c:strCache>
                <c:ptCount val="1"/>
                <c:pt idx="0">
                  <c:v>Gas</c:v>
                </c:pt>
              </c:strCache>
            </c:strRef>
          </c:tx>
          <c:spPr>
            <a:ln w="19050">
              <a:solidFill>
                <a:schemeClr val="bg2">
                  <a:lumMod val="75000"/>
                </a:schemeClr>
              </a:solidFill>
              <a:prstDash val="solid"/>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4F-4AC3-B0BB-315E6363FCE7}"/>
                </c:ext>
              </c:extLst>
            </c:dLbl>
            <c:spPr>
              <a:noFill/>
              <a:ln>
                <a:noFill/>
              </a:ln>
            </c:spPr>
            <c:txPr>
              <a:bodyPr anchorCtr="1"/>
              <a:lstStyle/>
              <a:p>
                <a:pPr>
                  <a:defRPr sz="900" b="0" i="0" u="none">
                    <a:solidFill>
                      <a:schemeClr val="bg1">
                        <a:lumMod val="50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1.22'!$B$4:$B$36</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1.22'!$E$4:$E$36</c:f>
              <c:numCache>
                <c:formatCode>0.00%</c:formatCode>
                <c:ptCount val="33"/>
                <c:pt idx="0">
                  <c:v>0.25059999999999999</c:v>
                </c:pt>
                <c:pt idx="1">
                  <c:v>0.21530000000000002</c:v>
                </c:pt>
                <c:pt idx="2">
                  <c:v>0.4012</c:v>
                </c:pt>
                <c:pt idx="3">
                  <c:v>0.1686</c:v>
                </c:pt>
                <c:pt idx="4">
                  <c:v>0.17370000000000002</c:v>
                </c:pt>
                <c:pt idx="5">
                  <c:v>0.10970000000000001</c:v>
                </c:pt>
                <c:pt idx="6">
                  <c:v>0.11349999999999999</c:v>
                </c:pt>
                <c:pt idx="7">
                  <c:v>9.6799999999999997E-2</c:v>
                </c:pt>
                <c:pt idx="8">
                  <c:v>-4.3E-3</c:v>
                </c:pt>
                <c:pt idx="9">
                  <c:v>1.8799999999999997E-2</c:v>
                </c:pt>
                <c:pt idx="10">
                  <c:v>-2.06E-2</c:v>
                </c:pt>
                <c:pt idx="11">
                  <c:v>-6.4399999999999999E-2</c:v>
                </c:pt>
                <c:pt idx="12">
                  <c:v>-9.5000000000000001E-2</c:v>
                </c:pt>
                <c:pt idx="13">
                  <c:v>-4.6300000000000001E-2</c:v>
                </c:pt>
                <c:pt idx="14">
                  <c:v>-5.5899999999999998E-2</c:v>
                </c:pt>
                <c:pt idx="15">
                  <c:v>-8.1099999999999992E-2</c:v>
                </c:pt>
                <c:pt idx="16">
                  <c:v>-8.5000000000000006E-2</c:v>
                </c:pt>
                <c:pt idx="17">
                  <c:v>-8.9499999999999996E-2</c:v>
                </c:pt>
                <c:pt idx="18">
                  <c:v>-3.7699999999999997E-2</c:v>
                </c:pt>
                <c:pt idx="19">
                  <c:v>4.5000000000000005E-3</c:v>
                </c:pt>
                <c:pt idx="20">
                  <c:v>5.8999999999999999E-3</c:v>
                </c:pt>
                <c:pt idx="21">
                  <c:v>-2.86E-2</c:v>
                </c:pt>
                <c:pt idx="22">
                  <c:v>3.1099999999999999E-2</c:v>
                </c:pt>
                <c:pt idx="23">
                  <c:v>2.2799999999999997E-2</c:v>
                </c:pt>
                <c:pt idx="24">
                  <c:v>0.10800000000000001</c:v>
                </c:pt>
                <c:pt idx="25">
                  <c:v>0.35039999999999999</c:v>
                </c:pt>
                <c:pt idx="26">
                  <c:v>0.16020000000000001</c:v>
                </c:pt>
                <c:pt idx="27">
                  <c:v>0.29859999999999998</c:v>
                </c:pt>
                <c:pt idx="28">
                  <c:v>0.32130000000000003</c:v>
                </c:pt>
                <c:pt idx="29">
                  <c:v>0.33100000000000002</c:v>
                </c:pt>
                <c:pt idx="30">
                  <c:v>0.25730000000000003</c:v>
                </c:pt>
                <c:pt idx="31">
                  <c:v>0.2051</c:v>
                </c:pt>
                <c:pt idx="32">
                  <c:v>0.23269999999999999</c:v>
                </c:pt>
              </c:numCache>
            </c:numRef>
          </c:val>
          <c:smooth val="0"/>
          <c:extLst>
            <c:ext xmlns:c16="http://schemas.microsoft.com/office/drawing/2014/chart" uri="{C3380CC4-5D6E-409C-BE32-E72D297353CC}">
              <c16:uniqueId val="{00000005-B14F-4AC3-B0BB-315E6363FCE7}"/>
            </c:ext>
          </c:extLst>
        </c:ser>
        <c:dLbls>
          <c:showLegendKey val="0"/>
          <c:showVal val="0"/>
          <c:showCatName val="0"/>
          <c:showSerName val="0"/>
          <c:showPercent val="0"/>
          <c:showBubbleSize val="0"/>
        </c:dLbls>
        <c:smooth val="0"/>
        <c:axId val="1279878639"/>
        <c:axId val="1279876143"/>
      </c:lineChart>
      <c:dateAx>
        <c:axId val="1279878639"/>
        <c:scaling>
          <c:orientation val="minMax"/>
          <c:min val="44927"/>
        </c:scaling>
        <c:delete val="0"/>
        <c:axPos val="b"/>
        <c:numFmt formatCode="mmm\-yy" sourceLinked="0"/>
        <c:majorTickMark val="out"/>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279876143"/>
        <c:crosses val="autoZero"/>
        <c:auto val="1"/>
        <c:lblOffset val="100"/>
        <c:baseTimeUnit val="months"/>
        <c:majorUnit val="2"/>
        <c:majorTimeUnit val="months"/>
      </c:dateAx>
      <c:valAx>
        <c:axId val="1279876143"/>
        <c:scaling>
          <c:orientation val="minMax"/>
          <c:min val="-0.2"/>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279878639"/>
        <c:crosses val="autoZero"/>
        <c:crossBetween val="between"/>
        <c:majorUnit val="0.1"/>
        <c:minorUnit val="1.0000000000000002E-2"/>
      </c:valAx>
      <c:spPr>
        <a:noFill/>
        <a:ln>
          <a:noFill/>
        </a:ln>
      </c:spPr>
    </c:plotArea>
    <c:legend>
      <c:legendPos val="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510370370370356E-2"/>
          <c:y val="8.1376984126984117E-2"/>
          <c:w val="0.8317962055692798"/>
          <c:h val="0.62745208987324197"/>
        </c:manualLayout>
      </c:layout>
      <c:lineChart>
        <c:grouping val="standard"/>
        <c:varyColors val="0"/>
        <c:ser>
          <c:idx val="0"/>
          <c:order val="0"/>
          <c:tx>
            <c:strRef>
              <c:f>'Gráfico 1.23'!$C$4</c:f>
              <c:strCache>
                <c:ptCount val="1"/>
                <c:pt idx="0">
                  <c:v>Total</c:v>
                </c:pt>
              </c:strCache>
            </c:strRef>
          </c:tx>
          <c:spPr>
            <a:ln w="22225">
              <a:solidFill>
                <a:srgbClr val="002060"/>
              </a:solidFill>
            </a:ln>
          </c:spPr>
          <c:marker>
            <c:symbol val="none"/>
          </c:marker>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1.23'!$C$5:$C$37</c:f>
              <c:numCache>
                <c:formatCode>0.00%</c:formatCode>
                <c:ptCount val="33"/>
                <c:pt idx="0">
                  <c:v>0.12710000000000002</c:v>
                </c:pt>
                <c:pt idx="1">
                  <c:v>0.12939999999999999</c:v>
                </c:pt>
                <c:pt idx="2">
                  <c:v>0.1326</c:v>
                </c:pt>
                <c:pt idx="3">
                  <c:v>0.12820000000000001</c:v>
                </c:pt>
                <c:pt idx="4">
                  <c:v>0.1229</c:v>
                </c:pt>
                <c:pt idx="5">
                  <c:v>0.11939999999999999</c:v>
                </c:pt>
                <c:pt idx="6">
                  <c:v>0.1183</c:v>
                </c:pt>
                <c:pt idx="7">
                  <c:v>0.1167</c:v>
                </c:pt>
                <c:pt idx="8">
                  <c:v>0.11289999999999999</c:v>
                </c:pt>
                <c:pt idx="9">
                  <c:v>0.10779999999999999</c:v>
                </c:pt>
                <c:pt idx="10">
                  <c:v>0.1027</c:v>
                </c:pt>
                <c:pt idx="11">
                  <c:v>9.4299999999999995E-2</c:v>
                </c:pt>
                <c:pt idx="12">
                  <c:v>8.1699999999999995E-2</c:v>
                </c:pt>
                <c:pt idx="13">
                  <c:v>7.6100000000000001E-2</c:v>
                </c:pt>
                <c:pt idx="14">
                  <c:v>7.3800000000000004E-2</c:v>
                </c:pt>
                <c:pt idx="15">
                  <c:v>7.1099999999999997E-2</c:v>
                </c:pt>
                <c:pt idx="16">
                  <c:v>7.2400000000000006E-2</c:v>
                </c:pt>
                <c:pt idx="17">
                  <c:v>7.4400000000000008E-2</c:v>
                </c:pt>
                <c:pt idx="18">
                  <c:v>7.1300000000000002E-2</c:v>
                </c:pt>
                <c:pt idx="19">
                  <c:v>6.4199999999999993E-2</c:v>
                </c:pt>
                <c:pt idx="20">
                  <c:v>6.1200000000000004E-2</c:v>
                </c:pt>
                <c:pt idx="21">
                  <c:v>5.7999999999999996E-2</c:v>
                </c:pt>
                <c:pt idx="22">
                  <c:v>5.7999999999999996E-2</c:v>
                </c:pt>
                <c:pt idx="23">
                  <c:v>5.6900000000000006E-2</c:v>
                </c:pt>
                <c:pt idx="24">
                  <c:v>5.9000000000000004E-2</c:v>
                </c:pt>
                <c:pt idx="25">
                  <c:v>6.0700000000000004E-2</c:v>
                </c:pt>
                <c:pt idx="26">
                  <c:v>5.5099999999999996E-2</c:v>
                </c:pt>
                <c:pt idx="27">
                  <c:v>5.6600000000000004E-2</c:v>
                </c:pt>
                <c:pt idx="28">
                  <c:v>5.4699999999999999E-2</c:v>
                </c:pt>
                <c:pt idx="29">
                  <c:v>5.2000000000000005E-2</c:v>
                </c:pt>
                <c:pt idx="30">
                  <c:v>5.2699999999999997E-2</c:v>
                </c:pt>
                <c:pt idx="31">
                  <c:v>5.3499999999999999E-2</c:v>
                </c:pt>
                <c:pt idx="32">
                  <c:v>5.4199999999999998E-2</c:v>
                </c:pt>
              </c:numCache>
            </c:numRef>
          </c:val>
          <c:smooth val="0"/>
          <c:extLst>
            <c:ext xmlns:c16="http://schemas.microsoft.com/office/drawing/2014/chart" uri="{C3380CC4-5D6E-409C-BE32-E72D297353CC}">
              <c16:uniqueId val="{00000000-B69F-4CB7-A789-A7422A10CAA2}"/>
            </c:ext>
          </c:extLst>
        </c:ser>
        <c:ser>
          <c:idx val="1"/>
          <c:order val="1"/>
          <c:tx>
            <c:strRef>
              <c:f>'Gráfico 1.23'!$D$4</c:f>
              <c:strCache>
                <c:ptCount val="1"/>
                <c:pt idx="0">
                  <c:v>Sin alimentos</c:v>
                </c:pt>
              </c:strCache>
            </c:strRef>
          </c:tx>
          <c:spPr>
            <a:ln>
              <a:solidFill>
                <a:srgbClr val="FFC000"/>
              </a:solidFill>
            </a:ln>
          </c:spPr>
          <c:marker>
            <c:symbol val="none"/>
          </c:marker>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1.23'!$D$5:$D$37</c:f>
              <c:numCache>
                <c:formatCode>0.00%</c:formatCode>
                <c:ptCount val="33"/>
                <c:pt idx="0">
                  <c:v>0.1048</c:v>
                </c:pt>
                <c:pt idx="1">
                  <c:v>0.10949999999999999</c:v>
                </c:pt>
                <c:pt idx="2">
                  <c:v>0.11609999999999999</c:v>
                </c:pt>
                <c:pt idx="3">
                  <c:v>0.1164</c:v>
                </c:pt>
                <c:pt idx="4">
                  <c:v>0.11630000000000001</c:v>
                </c:pt>
                <c:pt idx="5">
                  <c:v>0.1153</c:v>
                </c:pt>
                <c:pt idx="6">
                  <c:v>0.1157</c:v>
                </c:pt>
                <c:pt idx="7">
                  <c:v>0.1139</c:v>
                </c:pt>
                <c:pt idx="8">
                  <c:v>0.1114</c:v>
                </c:pt>
                <c:pt idx="9">
                  <c:v>0.1075</c:v>
                </c:pt>
                <c:pt idx="10">
                  <c:v>0.1047</c:v>
                </c:pt>
                <c:pt idx="11">
                  <c:v>0.1017</c:v>
                </c:pt>
                <c:pt idx="12">
                  <c:v>9.5100000000000004E-2</c:v>
                </c:pt>
                <c:pt idx="13">
                  <c:v>8.6099999999999996E-2</c:v>
                </c:pt>
                <c:pt idx="14">
                  <c:v>8.48E-2</c:v>
                </c:pt>
                <c:pt idx="15">
                  <c:v>7.9500000000000001E-2</c:v>
                </c:pt>
                <c:pt idx="16">
                  <c:v>7.690000000000001E-2</c:v>
                </c:pt>
                <c:pt idx="17">
                  <c:v>7.5499999999999998E-2</c:v>
                </c:pt>
                <c:pt idx="18">
                  <c:v>7.1099999999999997E-2</c:v>
                </c:pt>
                <c:pt idx="19">
                  <c:v>6.8099999999999994E-2</c:v>
                </c:pt>
                <c:pt idx="20">
                  <c:v>6.6299999999999998E-2</c:v>
                </c:pt>
                <c:pt idx="21">
                  <c:v>6.4500000000000002E-2</c:v>
                </c:pt>
                <c:pt idx="22">
                  <c:v>6.3700000000000007E-2</c:v>
                </c:pt>
                <c:pt idx="23">
                  <c:v>6.0299999999999999E-2</c:v>
                </c:pt>
                <c:pt idx="24">
                  <c:v>6.0700000000000004E-2</c:v>
                </c:pt>
                <c:pt idx="25">
                  <c:v>6.2899999999999998E-2</c:v>
                </c:pt>
                <c:pt idx="26">
                  <c:v>5.57E-2</c:v>
                </c:pt>
                <c:pt idx="27">
                  <c:v>5.6900000000000006E-2</c:v>
                </c:pt>
                <c:pt idx="28">
                  <c:v>5.5E-2</c:v>
                </c:pt>
                <c:pt idx="29">
                  <c:v>5.3399999999999996E-2</c:v>
                </c:pt>
                <c:pt idx="30">
                  <c:v>5.3699999999999998E-2</c:v>
                </c:pt>
                <c:pt idx="31">
                  <c:v>5.21E-2</c:v>
                </c:pt>
                <c:pt idx="32">
                  <c:v>5.2459327009770004E-2</c:v>
                </c:pt>
              </c:numCache>
            </c:numRef>
          </c:val>
          <c:smooth val="0"/>
          <c:extLst>
            <c:ext xmlns:c16="http://schemas.microsoft.com/office/drawing/2014/chart" uri="{C3380CC4-5D6E-409C-BE32-E72D297353CC}">
              <c16:uniqueId val="{00000001-B69F-4CB7-A789-A7422A10CAA2}"/>
            </c:ext>
          </c:extLst>
        </c:ser>
        <c:ser>
          <c:idx val="2"/>
          <c:order val="2"/>
          <c:tx>
            <c:strRef>
              <c:f>'Gráfico 1.23'!$E$4</c:f>
              <c:strCache>
                <c:ptCount val="1"/>
                <c:pt idx="0">
                  <c:v>Sin alimentos ni regulados</c:v>
                </c:pt>
              </c:strCache>
            </c:strRef>
          </c:tx>
          <c:spPr>
            <a:ln w="19050">
              <a:solidFill>
                <a:schemeClr val="bg2">
                  <a:lumMod val="75000"/>
                </a:schemeClr>
              </a:solidFill>
              <a:prstDash val="solid"/>
            </a:ln>
          </c:spPr>
          <c:marker>
            <c:symbol val="none"/>
          </c:marker>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1.23'!$E$5:$E$37</c:f>
              <c:numCache>
                <c:formatCode>0.00%</c:formatCode>
                <c:ptCount val="33"/>
                <c:pt idx="0">
                  <c:v>0.10339999999999999</c:v>
                </c:pt>
                <c:pt idx="1">
                  <c:v>0.10490000000000001</c:v>
                </c:pt>
                <c:pt idx="2">
                  <c:v>0.10949999999999999</c:v>
                </c:pt>
                <c:pt idx="3">
                  <c:v>0.1105</c:v>
                </c:pt>
                <c:pt idx="4">
                  <c:v>0.10890000000000001</c:v>
                </c:pt>
                <c:pt idx="5">
                  <c:v>0.1079</c:v>
                </c:pt>
                <c:pt idx="6">
                  <c:v>0.1067</c:v>
                </c:pt>
                <c:pt idx="7">
                  <c:v>0.10249999999999999</c:v>
                </c:pt>
                <c:pt idx="8">
                  <c:v>9.8000000000000004E-2</c:v>
                </c:pt>
                <c:pt idx="9">
                  <c:v>9.5000000000000001E-2</c:v>
                </c:pt>
                <c:pt idx="10">
                  <c:v>9.0500000000000011E-2</c:v>
                </c:pt>
                <c:pt idx="11">
                  <c:v>8.5699999999999998E-2</c:v>
                </c:pt>
                <c:pt idx="12">
                  <c:v>7.6999999999999999E-2</c:v>
                </c:pt>
                <c:pt idx="13">
                  <c:v>7.3800000000000004E-2</c:v>
                </c:pt>
                <c:pt idx="14">
                  <c:v>7.0900000000000005E-2</c:v>
                </c:pt>
                <c:pt idx="15">
                  <c:v>6.7000000000000004E-2</c:v>
                </c:pt>
                <c:pt idx="16">
                  <c:v>6.54E-2</c:v>
                </c:pt>
                <c:pt idx="17">
                  <c:v>6.5500000000000003E-2</c:v>
                </c:pt>
                <c:pt idx="18">
                  <c:v>6.2199999999999998E-2</c:v>
                </c:pt>
                <c:pt idx="19">
                  <c:v>6.0100000000000001E-2</c:v>
                </c:pt>
                <c:pt idx="20">
                  <c:v>6.0499999999999998E-2</c:v>
                </c:pt>
                <c:pt idx="21">
                  <c:v>5.8700000000000002E-2</c:v>
                </c:pt>
                <c:pt idx="22">
                  <c:v>6.0100000000000001E-2</c:v>
                </c:pt>
                <c:pt idx="23">
                  <c:v>5.7000000000000002E-2</c:v>
                </c:pt>
                <c:pt idx="24">
                  <c:v>5.57E-2</c:v>
                </c:pt>
                <c:pt idx="25">
                  <c:v>5.3699999999999998E-2</c:v>
                </c:pt>
                <c:pt idx="26">
                  <c:v>5.1399999999999994E-2</c:v>
                </c:pt>
                <c:pt idx="27">
                  <c:v>5.1900000000000002E-2</c:v>
                </c:pt>
                <c:pt idx="28">
                  <c:v>4.9400000000000006E-2</c:v>
                </c:pt>
                <c:pt idx="29">
                  <c:v>4.9100000000000005E-2</c:v>
                </c:pt>
                <c:pt idx="30">
                  <c:v>4.9400000000000006E-2</c:v>
                </c:pt>
                <c:pt idx="31">
                  <c:v>4.9299999999999997E-2</c:v>
                </c:pt>
                <c:pt idx="32">
                  <c:v>4.9000000000000002E-2</c:v>
                </c:pt>
              </c:numCache>
            </c:numRef>
          </c:val>
          <c:smooth val="0"/>
          <c:extLst>
            <c:ext xmlns:c16="http://schemas.microsoft.com/office/drawing/2014/chart" uri="{C3380CC4-5D6E-409C-BE32-E72D297353CC}">
              <c16:uniqueId val="{00000002-B69F-4CB7-A789-A7422A10CAA2}"/>
            </c:ext>
          </c:extLst>
        </c:ser>
        <c:ser>
          <c:idx val="3"/>
          <c:order val="3"/>
          <c:tx>
            <c:strRef>
              <c:f>'Gráfico 1.23'!$F$4</c:f>
              <c:strCache>
                <c:ptCount val="1"/>
                <c:pt idx="0">
                  <c:v>Alimentos</c:v>
                </c:pt>
              </c:strCache>
            </c:strRef>
          </c:tx>
          <c:spPr>
            <a:ln w="19050">
              <a:solidFill>
                <a:srgbClr val="ED7D31"/>
              </a:solidFill>
              <a:prstDash val="solid"/>
            </a:ln>
          </c:spPr>
          <c:marker>
            <c:symbol val="none"/>
          </c:marker>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1.23'!$F$5:$F$37</c:f>
              <c:numCache>
                <c:formatCode>0.00%</c:formatCode>
                <c:ptCount val="33"/>
                <c:pt idx="0">
                  <c:v>0.253</c:v>
                </c:pt>
                <c:pt idx="1">
                  <c:v>0.23929999999999998</c:v>
                </c:pt>
                <c:pt idx="2">
                  <c:v>0.22190000000000001</c:v>
                </c:pt>
                <c:pt idx="3">
                  <c:v>0.19070000000000001</c:v>
                </c:pt>
                <c:pt idx="4">
                  <c:v>0.1573</c:v>
                </c:pt>
                <c:pt idx="5">
                  <c:v>0.14050000000000001</c:v>
                </c:pt>
                <c:pt idx="6">
                  <c:v>0.13159999999999999</c:v>
                </c:pt>
                <c:pt idx="7">
                  <c:v>0.13089999999999999</c:v>
                </c:pt>
                <c:pt idx="8">
                  <c:v>0.12039999999999999</c:v>
                </c:pt>
                <c:pt idx="9">
                  <c:v>0.10929999999999999</c:v>
                </c:pt>
                <c:pt idx="10">
                  <c:v>9.2100000000000015E-2</c:v>
                </c:pt>
                <c:pt idx="11">
                  <c:v>5.7599999999999998E-2</c:v>
                </c:pt>
                <c:pt idx="12">
                  <c:v>4.2099999999999999E-2</c:v>
                </c:pt>
                <c:pt idx="13">
                  <c:v>2.7099999999999999E-2</c:v>
                </c:pt>
                <c:pt idx="14">
                  <c:v>1.9400000000000001E-2</c:v>
                </c:pt>
                <c:pt idx="15">
                  <c:v>2.9300000000000003E-2</c:v>
                </c:pt>
                <c:pt idx="16">
                  <c:v>4.9800000000000004E-2</c:v>
                </c:pt>
                <c:pt idx="17">
                  <c:v>6.8699999999999997E-2</c:v>
                </c:pt>
                <c:pt idx="18">
                  <c:v>7.2099999999999997E-2</c:v>
                </c:pt>
                <c:pt idx="19">
                  <c:v>4.4500000000000005E-2</c:v>
                </c:pt>
                <c:pt idx="20">
                  <c:v>3.5499999999999997E-2</c:v>
                </c:pt>
                <c:pt idx="21">
                  <c:v>2.5099999999999997E-2</c:v>
                </c:pt>
                <c:pt idx="22">
                  <c:v>2.8900000000000002E-2</c:v>
                </c:pt>
                <c:pt idx="23">
                  <c:v>3.9199999999999999E-2</c:v>
                </c:pt>
                <c:pt idx="24">
                  <c:v>5.0300000000000004E-2</c:v>
                </c:pt>
                <c:pt idx="25">
                  <c:v>4.9400000000000006E-2</c:v>
                </c:pt>
                <c:pt idx="26">
                  <c:v>5.1900000000000002E-2</c:v>
                </c:pt>
                <c:pt idx="27">
                  <c:v>5.4900000000000004E-2</c:v>
                </c:pt>
                <c:pt idx="28">
                  <c:v>5.3099999999999994E-2</c:v>
                </c:pt>
                <c:pt idx="29">
                  <c:v>4.4500000000000005E-2</c:v>
                </c:pt>
                <c:pt idx="30">
                  <c:v>4.7500000000000001E-2</c:v>
                </c:pt>
                <c:pt idx="31">
                  <c:v>6.0499999999999998E-2</c:v>
                </c:pt>
                <c:pt idx="32">
                  <c:v>6.3099999999999989E-2</c:v>
                </c:pt>
              </c:numCache>
            </c:numRef>
          </c:val>
          <c:smooth val="0"/>
          <c:extLst>
            <c:ext xmlns:c16="http://schemas.microsoft.com/office/drawing/2014/chart" uri="{C3380CC4-5D6E-409C-BE32-E72D297353CC}">
              <c16:uniqueId val="{00000003-B69F-4CB7-A789-A7422A10CAA2}"/>
            </c:ext>
          </c:extLst>
        </c:ser>
        <c:ser>
          <c:idx val="4"/>
          <c:order val="4"/>
          <c:tx>
            <c:strRef>
              <c:f>'Gráfico 1.23'!$C$4</c:f>
              <c:strCache>
                <c:ptCount val="1"/>
                <c:pt idx="0">
                  <c:v>Total</c:v>
                </c:pt>
              </c:strCache>
            </c:strRef>
          </c:tx>
          <c:spPr>
            <a:ln w="22225">
              <a:solidFill>
                <a:srgbClr val="002060"/>
              </a:solidFill>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9F-4CB7-A789-A7422A10CAA2}"/>
                </c:ext>
              </c:extLst>
            </c:dLbl>
            <c:spPr>
              <a:noFill/>
              <a:ln>
                <a:noFill/>
              </a:ln>
            </c:spPr>
            <c:txPr>
              <a:bodyPr anchorCtr="1"/>
              <a:lstStyle/>
              <a:p>
                <a:pPr>
                  <a:defRPr sz="900" b="0" i="0" u="none">
                    <a:solidFill>
                      <a:srgbClr val="00206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1.23'!$C$5:$C$37</c:f>
              <c:numCache>
                <c:formatCode>0.00%</c:formatCode>
                <c:ptCount val="33"/>
                <c:pt idx="0">
                  <c:v>0.12710000000000002</c:v>
                </c:pt>
                <c:pt idx="1">
                  <c:v>0.12939999999999999</c:v>
                </c:pt>
                <c:pt idx="2">
                  <c:v>0.1326</c:v>
                </c:pt>
                <c:pt idx="3">
                  <c:v>0.12820000000000001</c:v>
                </c:pt>
                <c:pt idx="4">
                  <c:v>0.1229</c:v>
                </c:pt>
                <c:pt idx="5">
                  <c:v>0.11939999999999999</c:v>
                </c:pt>
                <c:pt idx="6">
                  <c:v>0.1183</c:v>
                </c:pt>
                <c:pt idx="7">
                  <c:v>0.1167</c:v>
                </c:pt>
                <c:pt idx="8">
                  <c:v>0.11289999999999999</c:v>
                </c:pt>
                <c:pt idx="9">
                  <c:v>0.10779999999999999</c:v>
                </c:pt>
                <c:pt idx="10">
                  <c:v>0.1027</c:v>
                </c:pt>
                <c:pt idx="11">
                  <c:v>9.4299999999999995E-2</c:v>
                </c:pt>
                <c:pt idx="12">
                  <c:v>8.1699999999999995E-2</c:v>
                </c:pt>
                <c:pt idx="13">
                  <c:v>7.6100000000000001E-2</c:v>
                </c:pt>
                <c:pt idx="14">
                  <c:v>7.3800000000000004E-2</c:v>
                </c:pt>
                <c:pt idx="15">
                  <c:v>7.1099999999999997E-2</c:v>
                </c:pt>
                <c:pt idx="16">
                  <c:v>7.2400000000000006E-2</c:v>
                </c:pt>
                <c:pt idx="17">
                  <c:v>7.4400000000000008E-2</c:v>
                </c:pt>
                <c:pt idx="18">
                  <c:v>7.1300000000000002E-2</c:v>
                </c:pt>
                <c:pt idx="19">
                  <c:v>6.4199999999999993E-2</c:v>
                </c:pt>
                <c:pt idx="20">
                  <c:v>6.1200000000000004E-2</c:v>
                </c:pt>
                <c:pt idx="21">
                  <c:v>5.7999999999999996E-2</c:v>
                </c:pt>
                <c:pt idx="22">
                  <c:v>5.7999999999999996E-2</c:v>
                </c:pt>
                <c:pt idx="23">
                  <c:v>5.6900000000000006E-2</c:v>
                </c:pt>
                <c:pt idx="24">
                  <c:v>5.9000000000000004E-2</c:v>
                </c:pt>
                <c:pt idx="25">
                  <c:v>6.0700000000000004E-2</c:v>
                </c:pt>
                <c:pt idx="26">
                  <c:v>5.5099999999999996E-2</c:v>
                </c:pt>
                <c:pt idx="27">
                  <c:v>5.6600000000000004E-2</c:v>
                </c:pt>
                <c:pt idx="28">
                  <c:v>5.4699999999999999E-2</c:v>
                </c:pt>
                <c:pt idx="29">
                  <c:v>5.2000000000000005E-2</c:v>
                </c:pt>
                <c:pt idx="30">
                  <c:v>5.2699999999999997E-2</c:v>
                </c:pt>
                <c:pt idx="31">
                  <c:v>5.3499999999999999E-2</c:v>
                </c:pt>
                <c:pt idx="32">
                  <c:v>5.4199999999999998E-2</c:v>
                </c:pt>
              </c:numCache>
            </c:numRef>
          </c:val>
          <c:smooth val="0"/>
          <c:extLst>
            <c:ext xmlns:c16="http://schemas.microsoft.com/office/drawing/2014/chart" uri="{C3380CC4-5D6E-409C-BE32-E72D297353CC}">
              <c16:uniqueId val="{00000005-B69F-4CB7-A789-A7422A10CAA2}"/>
            </c:ext>
          </c:extLst>
        </c:ser>
        <c:ser>
          <c:idx val="5"/>
          <c:order val="5"/>
          <c:tx>
            <c:strRef>
              <c:f>'Gráfico 1.23'!$D$4</c:f>
              <c:strCache>
                <c:ptCount val="1"/>
                <c:pt idx="0">
                  <c:v>Sin alimentos</c:v>
                </c:pt>
              </c:strCache>
            </c:strRef>
          </c:tx>
          <c:spPr>
            <a:ln w="28575">
              <a:solidFill>
                <a:srgbClr val="FFC000"/>
              </a:solidFill>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9F-4CB7-A789-A7422A10CAA2}"/>
                </c:ext>
              </c:extLst>
            </c:dLbl>
            <c:spPr>
              <a:noFill/>
              <a:ln>
                <a:noFill/>
              </a:ln>
            </c:spPr>
            <c:txPr>
              <a:bodyPr anchorCtr="1"/>
              <a:lstStyle/>
              <a:p>
                <a:pPr>
                  <a:defRPr sz="900" b="0" i="0" u="none">
                    <a:solidFill>
                      <a:srgbClr val="FF99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1.23'!$D$5:$D$37</c:f>
              <c:numCache>
                <c:formatCode>0.00%</c:formatCode>
                <c:ptCount val="33"/>
                <c:pt idx="0">
                  <c:v>0.1048</c:v>
                </c:pt>
                <c:pt idx="1">
                  <c:v>0.10949999999999999</c:v>
                </c:pt>
                <c:pt idx="2">
                  <c:v>0.11609999999999999</c:v>
                </c:pt>
                <c:pt idx="3">
                  <c:v>0.1164</c:v>
                </c:pt>
                <c:pt idx="4">
                  <c:v>0.11630000000000001</c:v>
                </c:pt>
                <c:pt idx="5">
                  <c:v>0.1153</c:v>
                </c:pt>
                <c:pt idx="6">
                  <c:v>0.1157</c:v>
                </c:pt>
                <c:pt idx="7">
                  <c:v>0.1139</c:v>
                </c:pt>
                <c:pt idx="8">
                  <c:v>0.1114</c:v>
                </c:pt>
                <c:pt idx="9">
                  <c:v>0.1075</c:v>
                </c:pt>
                <c:pt idx="10">
                  <c:v>0.1047</c:v>
                </c:pt>
                <c:pt idx="11">
                  <c:v>0.1017</c:v>
                </c:pt>
                <c:pt idx="12">
                  <c:v>9.5100000000000004E-2</c:v>
                </c:pt>
                <c:pt idx="13">
                  <c:v>8.6099999999999996E-2</c:v>
                </c:pt>
                <c:pt idx="14">
                  <c:v>8.48E-2</c:v>
                </c:pt>
                <c:pt idx="15">
                  <c:v>7.9500000000000001E-2</c:v>
                </c:pt>
                <c:pt idx="16">
                  <c:v>7.690000000000001E-2</c:v>
                </c:pt>
                <c:pt idx="17">
                  <c:v>7.5499999999999998E-2</c:v>
                </c:pt>
                <c:pt idx="18">
                  <c:v>7.1099999999999997E-2</c:v>
                </c:pt>
                <c:pt idx="19">
                  <c:v>6.8099999999999994E-2</c:v>
                </c:pt>
                <c:pt idx="20">
                  <c:v>6.6299999999999998E-2</c:v>
                </c:pt>
                <c:pt idx="21">
                  <c:v>6.4500000000000002E-2</c:v>
                </c:pt>
                <c:pt idx="22">
                  <c:v>6.3700000000000007E-2</c:v>
                </c:pt>
                <c:pt idx="23">
                  <c:v>6.0299999999999999E-2</c:v>
                </c:pt>
                <c:pt idx="24">
                  <c:v>6.0700000000000004E-2</c:v>
                </c:pt>
                <c:pt idx="25">
                  <c:v>6.2899999999999998E-2</c:v>
                </c:pt>
                <c:pt idx="26">
                  <c:v>5.57E-2</c:v>
                </c:pt>
                <c:pt idx="27">
                  <c:v>5.6900000000000006E-2</c:v>
                </c:pt>
                <c:pt idx="28">
                  <c:v>5.5E-2</c:v>
                </c:pt>
                <c:pt idx="29">
                  <c:v>5.3399999999999996E-2</c:v>
                </c:pt>
                <c:pt idx="30">
                  <c:v>5.3699999999999998E-2</c:v>
                </c:pt>
                <c:pt idx="31">
                  <c:v>5.21E-2</c:v>
                </c:pt>
                <c:pt idx="32">
                  <c:v>5.2459327009770004E-2</c:v>
                </c:pt>
              </c:numCache>
            </c:numRef>
          </c:val>
          <c:smooth val="0"/>
          <c:extLst>
            <c:ext xmlns:c16="http://schemas.microsoft.com/office/drawing/2014/chart" uri="{C3380CC4-5D6E-409C-BE32-E72D297353CC}">
              <c16:uniqueId val="{00000007-B69F-4CB7-A789-A7422A10CAA2}"/>
            </c:ext>
          </c:extLst>
        </c:ser>
        <c:ser>
          <c:idx val="6"/>
          <c:order val="6"/>
          <c:tx>
            <c:strRef>
              <c:f>'Gráfico 1.23'!$E$4</c:f>
              <c:strCache>
                <c:ptCount val="1"/>
                <c:pt idx="0">
                  <c:v>Sin alimentos ni regulados</c:v>
                </c:pt>
              </c:strCache>
            </c:strRef>
          </c:tx>
          <c:spPr>
            <a:ln w="19050">
              <a:solidFill>
                <a:schemeClr val="bg2">
                  <a:lumMod val="75000"/>
                </a:schemeClr>
              </a:solidFill>
              <a:prstDash val="solid"/>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69F-4CB7-A789-A7422A10CAA2}"/>
                </c:ext>
              </c:extLst>
            </c:dLbl>
            <c:spPr>
              <a:noFill/>
              <a:ln>
                <a:noFill/>
              </a:ln>
            </c:spPr>
            <c:txPr>
              <a:bodyPr anchorCtr="1"/>
              <a:lstStyle/>
              <a:p>
                <a:pPr>
                  <a:defRPr sz="900" b="0" i="0" u="none">
                    <a:solidFill>
                      <a:schemeClr val="tx1">
                        <a:lumMod val="50000"/>
                        <a:lumOff val="50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1.23'!$E$5:$E$37</c:f>
              <c:numCache>
                <c:formatCode>0.00%</c:formatCode>
                <c:ptCount val="33"/>
                <c:pt idx="0">
                  <c:v>0.10339999999999999</c:v>
                </c:pt>
                <c:pt idx="1">
                  <c:v>0.10490000000000001</c:v>
                </c:pt>
                <c:pt idx="2">
                  <c:v>0.10949999999999999</c:v>
                </c:pt>
                <c:pt idx="3">
                  <c:v>0.1105</c:v>
                </c:pt>
                <c:pt idx="4">
                  <c:v>0.10890000000000001</c:v>
                </c:pt>
                <c:pt idx="5">
                  <c:v>0.1079</c:v>
                </c:pt>
                <c:pt idx="6">
                  <c:v>0.1067</c:v>
                </c:pt>
                <c:pt idx="7">
                  <c:v>0.10249999999999999</c:v>
                </c:pt>
                <c:pt idx="8">
                  <c:v>9.8000000000000004E-2</c:v>
                </c:pt>
                <c:pt idx="9">
                  <c:v>9.5000000000000001E-2</c:v>
                </c:pt>
                <c:pt idx="10">
                  <c:v>9.0500000000000011E-2</c:v>
                </c:pt>
                <c:pt idx="11">
                  <c:v>8.5699999999999998E-2</c:v>
                </c:pt>
                <c:pt idx="12">
                  <c:v>7.6999999999999999E-2</c:v>
                </c:pt>
                <c:pt idx="13">
                  <c:v>7.3800000000000004E-2</c:v>
                </c:pt>
                <c:pt idx="14">
                  <c:v>7.0900000000000005E-2</c:v>
                </c:pt>
                <c:pt idx="15">
                  <c:v>6.7000000000000004E-2</c:v>
                </c:pt>
                <c:pt idx="16">
                  <c:v>6.54E-2</c:v>
                </c:pt>
                <c:pt idx="17">
                  <c:v>6.5500000000000003E-2</c:v>
                </c:pt>
                <c:pt idx="18">
                  <c:v>6.2199999999999998E-2</c:v>
                </c:pt>
                <c:pt idx="19">
                  <c:v>6.0100000000000001E-2</c:v>
                </c:pt>
                <c:pt idx="20">
                  <c:v>6.0499999999999998E-2</c:v>
                </c:pt>
                <c:pt idx="21">
                  <c:v>5.8700000000000002E-2</c:v>
                </c:pt>
                <c:pt idx="22">
                  <c:v>6.0100000000000001E-2</c:v>
                </c:pt>
                <c:pt idx="23">
                  <c:v>5.7000000000000002E-2</c:v>
                </c:pt>
                <c:pt idx="24">
                  <c:v>5.57E-2</c:v>
                </c:pt>
                <c:pt idx="25">
                  <c:v>5.3699999999999998E-2</c:v>
                </c:pt>
                <c:pt idx="26">
                  <c:v>5.1399999999999994E-2</c:v>
                </c:pt>
                <c:pt idx="27">
                  <c:v>5.1900000000000002E-2</c:v>
                </c:pt>
                <c:pt idx="28">
                  <c:v>4.9400000000000006E-2</c:v>
                </c:pt>
                <c:pt idx="29">
                  <c:v>4.9100000000000005E-2</c:v>
                </c:pt>
                <c:pt idx="30">
                  <c:v>4.9400000000000006E-2</c:v>
                </c:pt>
                <c:pt idx="31">
                  <c:v>4.9299999999999997E-2</c:v>
                </c:pt>
                <c:pt idx="32">
                  <c:v>4.9000000000000002E-2</c:v>
                </c:pt>
              </c:numCache>
            </c:numRef>
          </c:val>
          <c:smooth val="0"/>
          <c:extLst>
            <c:ext xmlns:c16="http://schemas.microsoft.com/office/drawing/2014/chart" uri="{C3380CC4-5D6E-409C-BE32-E72D297353CC}">
              <c16:uniqueId val="{00000009-B69F-4CB7-A789-A7422A10CAA2}"/>
            </c:ext>
          </c:extLst>
        </c:ser>
        <c:ser>
          <c:idx val="7"/>
          <c:order val="7"/>
          <c:tx>
            <c:strRef>
              <c:f>'Gráfico 1.23'!$F$4</c:f>
              <c:strCache>
                <c:ptCount val="1"/>
                <c:pt idx="0">
                  <c:v>Alimentos</c:v>
                </c:pt>
              </c:strCache>
            </c:strRef>
          </c:tx>
          <c:spPr>
            <a:ln w="19050">
              <a:solidFill>
                <a:srgbClr val="ED7D31"/>
              </a:solidFill>
              <a:prstDash val="solid"/>
            </a:ln>
          </c:spPr>
          <c:marker>
            <c:symbol val="none"/>
          </c:marker>
          <c:dLbls>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69F-4CB7-A789-A7422A10CAA2}"/>
                </c:ext>
              </c:extLst>
            </c:dLbl>
            <c:spPr>
              <a:noFill/>
              <a:ln>
                <a:noFill/>
              </a:ln>
            </c:spPr>
            <c:txPr>
              <a:bodyPr anchorCtr="1"/>
              <a:lstStyle/>
              <a:p>
                <a:pPr>
                  <a:defRPr sz="900" b="0" i="0" u="none">
                    <a:solidFill>
                      <a:schemeClr val="accent2"/>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1.23'!$B$5:$B$37</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1.23'!$F$5:$F$37</c:f>
              <c:numCache>
                <c:formatCode>0.00%</c:formatCode>
                <c:ptCount val="33"/>
                <c:pt idx="0">
                  <c:v>0.253</c:v>
                </c:pt>
                <c:pt idx="1">
                  <c:v>0.23929999999999998</c:v>
                </c:pt>
                <c:pt idx="2">
                  <c:v>0.22190000000000001</c:v>
                </c:pt>
                <c:pt idx="3">
                  <c:v>0.19070000000000001</c:v>
                </c:pt>
                <c:pt idx="4">
                  <c:v>0.1573</c:v>
                </c:pt>
                <c:pt idx="5">
                  <c:v>0.14050000000000001</c:v>
                </c:pt>
                <c:pt idx="6">
                  <c:v>0.13159999999999999</c:v>
                </c:pt>
                <c:pt idx="7">
                  <c:v>0.13089999999999999</c:v>
                </c:pt>
                <c:pt idx="8">
                  <c:v>0.12039999999999999</c:v>
                </c:pt>
                <c:pt idx="9">
                  <c:v>0.10929999999999999</c:v>
                </c:pt>
                <c:pt idx="10">
                  <c:v>9.2100000000000015E-2</c:v>
                </c:pt>
                <c:pt idx="11">
                  <c:v>5.7599999999999998E-2</c:v>
                </c:pt>
                <c:pt idx="12">
                  <c:v>4.2099999999999999E-2</c:v>
                </c:pt>
                <c:pt idx="13">
                  <c:v>2.7099999999999999E-2</c:v>
                </c:pt>
                <c:pt idx="14">
                  <c:v>1.9400000000000001E-2</c:v>
                </c:pt>
                <c:pt idx="15">
                  <c:v>2.9300000000000003E-2</c:v>
                </c:pt>
                <c:pt idx="16">
                  <c:v>4.9800000000000004E-2</c:v>
                </c:pt>
                <c:pt idx="17">
                  <c:v>6.8699999999999997E-2</c:v>
                </c:pt>
                <c:pt idx="18">
                  <c:v>7.2099999999999997E-2</c:v>
                </c:pt>
                <c:pt idx="19">
                  <c:v>4.4500000000000005E-2</c:v>
                </c:pt>
                <c:pt idx="20">
                  <c:v>3.5499999999999997E-2</c:v>
                </c:pt>
                <c:pt idx="21">
                  <c:v>2.5099999999999997E-2</c:v>
                </c:pt>
                <c:pt idx="22">
                  <c:v>2.8900000000000002E-2</c:v>
                </c:pt>
                <c:pt idx="23">
                  <c:v>3.9199999999999999E-2</c:v>
                </c:pt>
                <c:pt idx="24">
                  <c:v>5.0300000000000004E-2</c:v>
                </c:pt>
                <c:pt idx="25">
                  <c:v>4.9400000000000006E-2</c:v>
                </c:pt>
                <c:pt idx="26">
                  <c:v>5.1900000000000002E-2</c:v>
                </c:pt>
                <c:pt idx="27">
                  <c:v>5.4900000000000004E-2</c:v>
                </c:pt>
                <c:pt idx="28">
                  <c:v>5.3099999999999994E-2</c:v>
                </c:pt>
                <c:pt idx="29">
                  <c:v>4.4500000000000005E-2</c:v>
                </c:pt>
                <c:pt idx="30">
                  <c:v>4.7500000000000001E-2</c:v>
                </c:pt>
                <c:pt idx="31">
                  <c:v>6.0499999999999998E-2</c:v>
                </c:pt>
                <c:pt idx="32">
                  <c:v>6.3099999999999989E-2</c:v>
                </c:pt>
              </c:numCache>
            </c:numRef>
          </c:val>
          <c:smooth val="0"/>
          <c:extLst>
            <c:ext xmlns:c16="http://schemas.microsoft.com/office/drawing/2014/chart" uri="{C3380CC4-5D6E-409C-BE32-E72D297353CC}">
              <c16:uniqueId val="{0000000B-B69F-4CB7-A789-A7422A10CAA2}"/>
            </c:ext>
          </c:extLst>
        </c:ser>
        <c:dLbls>
          <c:showLegendKey val="0"/>
          <c:showVal val="0"/>
          <c:showCatName val="0"/>
          <c:showSerName val="0"/>
          <c:showPercent val="0"/>
          <c:showBubbleSize val="0"/>
        </c:dLbls>
        <c:smooth val="0"/>
        <c:axId val="1279878639"/>
        <c:axId val="1279876143"/>
      </c:lineChart>
      <c:dateAx>
        <c:axId val="1279878639"/>
        <c:scaling>
          <c:orientation val="minMax"/>
          <c:min val="44927"/>
        </c:scaling>
        <c:delete val="0"/>
        <c:axPos val="b"/>
        <c:numFmt formatCode="mmm\-yy" sourceLinked="0"/>
        <c:majorTickMark val="out"/>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279876143"/>
        <c:crosses val="autoZero"/>
        <c:auto val="1"/>
        <c:lblOffset val="100"/>
        <c:baseTimeUnit val="months"/>
        <c:majorUnit val="2"/>
        <c:majorTimeUnit val="months"/>
      </c:dateAx>
      <c:valAx>
        <c:axId val="1279876143"/>
        <c:scaling>
          <c:orientation val="minMax"/>
          <c:max val="0.28000000000000003"/>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279878639"/>
        <c:crosses val="autoZero"/>
        <c:crossBetween val="between"/>
        <c:majorUnit val="4.0000000000000008E-2"/>
        <c:minorUnit val="1.0000000000000002E-2"/>
      </c:valAx>
    </c:plotArea>
    <c:legend>
      <c:legendPos val="b"/>
      <c:legendEntry>
        <c:idx val="0"/>
        <c:delete val="1"/>
      </c:legendEntry>
      <c:legendEntry>
        <c:idx val="1"/>
        <c:delete val="1"/>
      </c:legendEntry>
      <c:legendEntry>
        <c:idx val="2"/>
        <c:delete val="1"/>
      </c:legendEntry>
      <c:legendEntry>
        <c:idx val="3"/>
        <c:delete val="1"/>
      </c:legendEntry>
      <c:overlay val="0"/>
    </c:legend>
    <c:plotVisOnly val="1"/>
    <c:dispBlanksAs val="zero"/>
    <c:showDLblsOverMax val="1"/>
  </c:chart>
  <c:spPr>
    <a:noFill/>
    <a:ln w="9525" cmpd="sng">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51021811111659E-2"/>
          <c:y val="3.8959271525764436E-2"/>
          <c:w val="0.8512624978712966"/>
          <c:h val="0.78479562874484787"/>
        </c:manualLayout>
      </c:layout>
      <c:lineChart>
        <c:grouping val="standard"/>
        <c:varyColors val="0"/>
        <c:ser>
          <c:idx val="0"/>
          <c:order val="0"/>
          <c:tx>
            <c:strRef>
              <c:f>'Gráfico 1.24'!$C$6</c:f>
              <c:strCache>
                <c:ptCount val="1"/>
                <c:pt idx="0">
                  <c:v>Importaciones</c:v>
                </c:pt>
              </c:strCache>
            </c:strRef>
          </c:tx>
          <c:spPr>
            <a:ln w="22225">
              <a:solidFill>
                <a:schemeClr val="accent1"/>
              </a:solidFill>
            </a:ln>
          </c:spPr>
          <c:marker>
            <c:symbol val="none"/>
          </c:marker>
          <c:dLbls>
            <c:dLbl>
              <c:idx val="36"/>
              <c:spPr>
                <a:noFill/>
                <a:ln>
                  <a:noFill/>
                </a:ln>
              </c:spPr>
              <c:txPr>
                <a:bodyPr anchorCtr="1"/>
                <a:lstStyle/>
                <a:p>
                  <a:pPr>
                    <a:defRPr sz="900" b="1" i="0" u="none">
                      <a:solidFill>
                        <a:schemeClr val="accent1"/>
                      </a:solidFill>
                      <a:latin typeface="Arial"/>
                      <a:ea typeface="Arial"/>
                      <a:cs typeface="Aria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9-431C-8395-EFED9B91D2DF}"/>
                </c:ext>
              </c:extLst>
            </c:dLbl>
            <c:spPr>
              <a:noFill/>
              <a:ln>
                <a:noFill/>
              </a:ln>
            </c:spPr>
            <c:txPr>
              <a:bodyPr anchorCtr="1"/>
              <a:lstStyle/>
              <a:p>
                <a:pPr>
                  <a:defRPr sz="900" b="0" i="0" u="none">
                    <a:solidFill>
                      <a:schemeClr val="accent1"/>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1.24'!$B$85:$B$121</c:f>
              <c:numCache>
                <c:formatCode>mmm\-yy</c:formatCode>
                <c:ptCount val="37"/>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numCache>
            </c:numRef>
          </c:cat>
          <c:val>
            <c:numRef>
              <c:f>'Gráfico 1.24'!$C$85:$C$121</c:f>
              <c:numCache>
                <c:formatCode>0.0%</c:formatCode>
                <c:ptCount val="37"/>
                <c:pt idx="0">
                  <c:v>-0.31219088951850982</c:v>
                </c:pt>
                <c:pt idx="1">
                  <c:v>0.38052474683679227</c:v>
                </c:pt>
                <c:pt idx="2">
                  <c:v>0.17640819103648919</c:v>
                </c:pt>
                <c:pt idx="3">
                  <c:v>6.7054832406154841E-2</c:v>
                </c:pt>
                <c:pt idx="4">
                  <c:v>-2.7936473581512522E-2</c:v>
                </c:pt>
                <c:pt idx="5">
                  <c:v>-8.3044075889879165E-2</c:v>
                </c:pt>
                <c:pt idx="6">
                  <c:v>3.3020621516677506E-2</c:v>
                </c:pt>
                <c:pt idx="7">
                  <c:v>-7.640885689453214E-2</c:v>
                </c:pt>
                <c:pt idx="8">
                  <c:v>-0.11941661798748815</c:v>
                </c:pt>
                <c:pt idx="9">
                  <c:v>-0.24968684418538278</c:v>
                </c:pt>
                <c:pt idx="10">
                  <c:v>-0.2207702162339894</c:v>
                </c:pt>
                <c:pt idx="11">
                  <c:v>-0.16878985855275741</c:v>
                </c:pt>
                <c:pt idx="12">
                  <c:v>0.5591138637823283</c:v>
                </c:pt>
                <c:pt idx="13">
                  <c:v>-0.27033539506837279</c:v>
                </c:pt>
                <c:pt idx="14">
                  <c:v>-0.29087497245604754</c:v>
                </c:pt>
                <c:pt idx="15">
                  <c:v>-0.10610517761373317</c:v>
                </c:pt>
                <c:pt idx="16">
                  <c:v>-0.14710315826546549</c:v>
                </c:pt>
                <c:pt idx="17">
                  <c:v>-7.265535320690486E-2</c:v>
                </c:pt>
                <c:pt idx="18">
                  <c:v>-0.20055537844553539</c:v>
                </c:pt>
                <c:pt idx="19">
                  <c:v>-0.11111600823203827</c:v>
                </c:pt>
                <c:pt idx="20">
                  <c:v>-0.23622753886044567</c:v>
                </c:pt>
                <c:pt idx="21">
                  <c:v>0.16365948407643982</c:v>
                </c:pt>
                <c:pt idx="22">
                  <c:v>-3.9707106130982495E-2</c:v>
                </c:pt>
                <c:pt idx="23">
                  <c:v>-9.6798170033842279E-2</c:v>
                </c:pt>
                <c:pt idx="24">
                  <c:v>7.9894996872221347E-2</c:v>
                </c:pt>
                <c:pt idx="25">
                  <c:v>-3.0940732167965335E-2</c:v>
                </c:pt>
                <c:pt idx="26">
                  <c:v>1.7893820621357026E-2</c:v>
                </c:pt>
                <c:pt idx="27">
                  <c:v>-7.219758624244399E-3</c:v>
                </c:pt>
                <c:pt idx="28">
                  <c:v>3.5525534195559816E-2</c:v>
                </c:pt>
                <c:pt idx="29">
                  <c:v>2.130259835775572E-2</c:v>
                </c:pt>
                <c:pt idx="30">
                  <c:v>5.1282535009762542E-2</c:v>
                </c:pt>
                <c:pt idx="31">
                  <c:v>0.11885528076392227</c:v>
                </c:pt>
                <c:pt idx="32">
                  <c:v>0.17363243112672122</c:v>
                </c:pt>
                <c:pt idx="33">
                  <c:v>1.9384237476908428E-2</c:v>
                </c:pt>
                <c:pt idx="34">
                  <c:v>6.8034314242375382E-2</c:v>
                </c:pt>
                <c:pt idx="35">
                  <c:v>0.11009339753200975</c:v>
                </c:pt>
                <c:pt idx="36">
                  <c:v>0.1911212132360649</c:v>
                </c:pt>
              </c:numCache>
            </c:numRef>
          </c:val>
          <c:smooth val="1"/>
          <c:extLst>
            <c:ext xmlns:c16="http://schemas.microsoft.com/office/drawing/2014/chart" uri="{C3380CC4-5D6E-409C-BE32-E72D297353CC}">
              <c16:uniqueId val="{00000001-F9F9-431C-8395-EFED9B91D2DF}"/>
            </c:ext>
          </c:extLst>
        </c:ser>
        <c:ser>
          <c:idx val="1"/>
          <c:order val="1"/>
          <c:tx>
            <c:strRef>
              <c:f>'Gráfico 1.24'!$D$6</c:f>
              <c:strCache>
                <c:ptCount val="1"/>
                <c:pt idx="0">
                  <c:v>Exportaciones</c:v>
                </c:pt>
              </c:strCache>
            </c:strRef>
          </c:tx>
          <c:spPr>
            <a:ln w="22225">
              <a:solidFill>
                <a:schemeClr val="accent2"/>
              </a:solidFill>
            </a:ln>
          </c:spPr>
          <c:marker>
            <c:symbol val="none"/>
          </c:marker>
          <c:dLbls>
            <c:dLbl>
              <c:idx val="3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F9-431C-8395-EFED9B91D2DF}"/>
                </c:ext>
              </c:extLst>
            </c:dLbl>
            <c:spPr>
              <a:noFill/>
              <a:ln>
                <a:noFill/>
              </a:ln>
            </c:spPr>
            <c:txPr>
              <a:bodyPr anchorCtr="1"/>
              <a:lstStyle/>
              <a:p>
                <a:pPr>
                  <a:defRPr sz="900" b="1" i="0" u="none">
                    <a:solidFill>
                      <a:schemeClr val="accent2"/>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1.24'!$B$85:$B$121</c:f>
              <c:numCache>
                <c:formatCode>mmm\-yy</c:formatCode>
                <c:ptCount val="37"/>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numCache>
            </c:numRef>
          </c:cat>
          <c:val>
            <c:numRef>
              <c:f>'Gráfico 1.24'!$D$85:$D$121</c:f>
              <c:numCache>
                <c:formatCode>0.0%</c:formatCode>
                <c:ptCount val="37"/>
                <c:pt idx="0">
                  <c:v>4.6824342604901092E-2</c:v>
                </c:pt>
                <c:pt idx="1">
                  <c:v>4.8589499324511731E-2</c:v>
                </c:pt>
                <c:pt idx="2">
                  <c:v>0.19195100942203824</c:v>
                </c:pt>
                <c:pt idx="3">
                  <c:v>-6.3554951219150668E-2</c:v>
                </c:pt>
                <c:pt idx="4">
                  <c:v>-0.17455050115376058</c:v>
                </c:pt>
                <c:pt idx="5">
                  <c:v>-9.6564470056567653E-2</c:v>
                </c:pt>
                <c:pt idx="6">
                  <c:v>5.841168989722334E-2</c:v>
                </c:pt>
                <c:pt idx="7">
                  <c:v>-0.15614353054616814</c:v>
                </c:pt>
                <c:pt idx="8">
                  <c:v>-0.12509816856304179</c:v>
                </c:pt>
                <c:pt idx="9">
                  <c:v>-0.17654423614136461</c:v>
                </c:pt>
                <c:pt idx="10">
                  <c:v>-1.5950840882250183E-2</c:v>
                </c:pt>
                <c:pt idx="11">
                  <c:v>-6.3059104302244817E-2</c:v>
                </c:pt>
                <c:pt idx="12">
                  <c:v>0.2596109279198402</c:v>
                </c:pt>
                <c:pt idx="13">
                  <c:v>-4.0477735880184218E-2</c:v>
                </c:pt>
                <c:pt idx="14">
                  <c:v>0.12558777608186933</c:v>
                </c:pt>
                <c:pt idx="15">
                  <c:v>6.4896802543557897E-2</c:v>
                </c:pt>
                <c:pt idx="16">
                  <c:v>8.4798730097653374E-2</c:v>
                </c:pt>
                <c:pt idx="17">
                  <c:v>0.14234826597974815</c:v>
                </c:pt>
                <c:pt idx="18">
                  <c:v>0.32422908735268607</c:v>
                </c:pt>
                <c:pt idx="19">
                  <c:v>0.22054858558960522</c:v>
                </c:pt>
                <c:pt idx="20">
                  <c:v>0.32801301722962184</c:v>
                </c:pt>
                <c:pt idx="21">
                  <c:v>0.48415798879394534</c:v>
                </c:pt>
                <c:pt idx="22">
                  <c:v>0.21464553792971741</c:v>
                </c:pt>
                <c:pt idx="23">
                  <c:v>0.25825474178493191</c:v>
                </c:pt>
                <c:pt idx="24">
                  <c:v>0.19198244450373592</c:v>
                </c:pt>
                <c:pt idx="25">
                  <c:v>0.19897419467105215</c:v>
                </c:pt>
                <c:pt idx="26">
                  <c:v>0.10457590648325166</c:v>
                </c:pt>
                <c:pt idx="27">
                  <c:v>0.3006716858167835</c:v>
                </c:pt>
                <c:pt idx="28">
                  <c:v>0.25089830992015139</c:v>
                </c:pt>
                <c:pt idx="29">
                  <c:v>0.29160314295030654</c:v>
                </c:pt>
                <c:pt idx="30">
                  <c:v>0.29632462010009375</c:v>
                </c:pt>
                <c:pt idx="31">
                  <c:v>-0.13336887539480569</c:v>
                </c:pt>
                <c:pt idx="32">
                  <c:v>0.38477962334691895</c:v>
                </c:pt>
                <c:pt idx="33">
                  <c:v>0.1394492030814023</c:v>
                </c:pt>
                <c:pt idx="34">
                  <c:v>2.8919978605510543E-2</c:v>
                </c:pt>
                <c:pt idx="35">
                  <c:v>0.1974275730775561</c:v>
                </c:pt>
                <c:pt idx="36">
                  <c:v>6.1004683124604719E-2</c:v>
                </c:pt>
              </c:numCache>
            </c:numRef>
          </c:val>
          <c:smooth val="1"/>
          <c:extLst>
            <c:ext xmlns:c16="http://schemas.microsoft.com/office/drawing/2014/chart" uri="{C3380CC4-5D6E-409C-BE32-E72D297353CC}">
              <c16:uniqueId val="{00000003-F9F9-431C-8395-EFED9B91D2DF}"/>
            </c:ext>
          </c:extLst>
        </c:ser>
        <c:dLbls>
          <c:showLegendKey val="0"/>
          <c:showVal val="0"/>
          <c:showCatName val="0"/>
          <c:showSerName val="0"/>
          <c:showPercent val="0"/>
          <c:showBubbleSize val="0"/>
        </c:dLbls>
        <c:smooth val="0"/>
        <c:axId val="1633056368"/>
        <c:axId val="1633048880"/>
      </c:lineChart>
      <c:dateAx>
        <c:axId val="1633056368"/>
        <c:scaling>
          <c:orientation val="minMax"/>
          <c:max val="45868"/>
          <c:min val="44743"/>
        </c:scaling>
        <c:delete val="0"/>
        <c:axPos val="b"/>
        <c:numFmt formatCode="mmm\-yy" sourceLinked="1"/>
        <c:majorTickMark val="out"/>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633048880"/>
        <c:crosses val="autoZero"/>
        <c:auto val="1"/>
        <c:lblOffset val="100"/>
        <c:baseTimeUnit val="months"/>
        <c:majorUnit val="3"/>
        <c:majorTimeUnit val="months"/>
      </c:dateAx>
      <c:valAx>
        <c:axId val="1633048880"/>
        <c:scaling>
          <c:orientation val="minMax"/>
        </c:scaling>
        <c:delete val="0"/>
        <c:axPos val="l"/>
        <c:numFmt formatCode="0%" sourceLinked="0"/>
        <c:majorTickMark val="out"/>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633056368"/>
        <c:crosses val="autoZero"/>
        <c:crossBetween val="between"/>
      </c:valAx>
      <c:spPr>
        <a:noFill/>
        <a:ln>
          <a:noFill/>
        </a:ln>
      </c:spPr>
    </c:plotArea>
    <c:legend>
      <c:legendPos val="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158383035122599E-2"/>
          <c:y val="0.11069182389937107"/>
          <c:w val="0.90430952762355132"/>
          <c:h val="0.62893512312976596"/>
        </c:manualLayout>
      </c:layout>
      <c:lineChart>
        <c:grouping val="standard"/>
        <c:varyColors val="0"/>
        <c:ser>
          <c:idx val="0"/>
          <c:order val="0"/>
          <c:tx>
            <c:strRef>
              <c:f>'Gráfico 1.25'!$C$6</c:f>
              <c:strCache>
                <c:ptCount val="1"/>
                <c:pt idx="0">
                  <c:v>Datos obervados</c:v>
                </c:pt>
              </c:strCache>
            </c:strRef>
          </c:tx>
          <c:spPr>
            <a:ln w="28575">
              <a:solidFill>
                <a:srgbClr val="FFC000"/>
              </a:solidFill>
            </a:ln>
          </c:spPr>
          <c:marker>
            <c:symbol val="none"/>
          </c:marker>
          <c:dLbls>
            <c:dLbl>
              <c:idx val="1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B8E7-46B5-A0B8-68A0E15EED28}"/>
                </c:ext>
              </c:extLst>
            </c:dLbl>
            <c:spPr>
              <a:noFill/>
              <a:ln>
                <a:noFill/>
              </a:ln>
            </c:spPr>
            <c:txPr>
              <a:bodyPr anchorCtr="1"/>
              <a:lstStyle/>
              <a:p>
                <a:pPr>
                  <a:defRPr sz="900" b="0" i="0" u="none">
                    <a:solidFill>
                      <a:schemeClr val="tx1">
                        <a:lumMod val="75000"/>
                        <a:lumOff val="2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1.25'!$B$7:$B$26</c:f>
              <c:numCache>
                <c:formatCode>General</c:formatCod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numCache>
            </c:numRef>
          </c:cat>
          <c:val>
            <c:numRef>
              <c:f>'Gráfico 1.25'!$C$7:$C$26</c:f>
              <c:numCache>
                <c:formatCode>0.0%</c:formatCode>
                <c:ptCount val="20"/>
                <c:pt idx="0">
                  <c:v>6.6000000000000003E-2</c:v>
                </c:pt>
                <c:pt idx="1">
                  <c:v>6.3E-2</c:v>
                </c:pt>
                <c:pt idx="2">
                  <c:v>3.3000000000000002E-2</c:v>
                </c:pt>
                <c:pt idx="3">
                  <c:v>2.1000000000000001E-2</c:v>
                </c:pt>
                <c:pt idx="4">
                  <c:v>3.6000000000000004E-2</c:v>
                </c:pt>
                <c:pt idx="5">
                  <c:v>5.7000000000000002E-2</c:v>
                </c:pt>
                <c:pt idx="6">
                  <c:v>3.5000000000000003E-2</c:v>
                </c:pt>
                <c:pt idx="7">
                  <c:v>3.9E-2</c:v>
                </c:pt>
                <c:pt idx="8">
                  <c:v>4.5999999999999999E-2</c:v>
                </c:pt>
                <c:pt idx="9">
                  <c:v>3.7999999999999999E-2</c:v>
                </c:pt>
                <c:pt idx="10">
                  <c:v>0.02</c:v>
                </c:pt>
                <c:pt idx="11">
                  <c:v>1.8000000000000002E-2</c:v>
                </c:pt>
                <c:pt idx="12">
                  <c:v>3.3000000000000002E-2</c:v>
                </c:pt>
                <c:pt idx="13">
                  <c:v>3.4566681282509698E-2</c:v>
                </c:pt>
                <c:pt idx="14">
                  <c:v>-6.6835103510213406E-2</c:v>
                </c:pt>
                <c:pt idx="15">
                  <c:v>0.11049081266112301</c:v>
                </c:pt>
                <c:pt idx="16">
                  <c:v>9.5779623850507797E-2</c:v>
                </c:pt>
                <c:pt idx="17">
                  <c:v>6.073331948239941E-3</c:v>
                </c:pt>
                <c:pt idx="18">
                  <c:v>1.9385535935961099E-2</c:v>
                </c:pt>
              </c:numCache>
            </c:numRef>
          </c:val>
          <c:smooth val="1"/>
          <c:extLst>
            <c:ext xmlns:c16="http://schemas.microsoft.com/office/drawing/2014/chart" uri="{C3380CC4-5D6E-409C-BE32-E72D297353CC}">
              <c16:uniqueId val="{00000003-B8E7-46B5-A0B8-68A0E15EED28}"/>
            </c:ext>
          </c:extLst>
        </c:ser>
        <c:ser>
          <c:idx val="1"/>
          <c:order val="1"/>
          <c:tx>
            <c:strRef>
              <c:f>'Gráfico 1.25'!$D$6</c:f>
              <c:strCache>
                <c:ptCount val="1"/>
                <c:pt idx="0">
                  <c:v>Pronóstico</c:v>
                </c:pt>
              </c:strCache>
            </c:strRef>
          </c:tx>
          <c:spPr>
            <a:ln w="28575">
              <a:solidFill>
                <a:schemeClr val="bg1">
                  <a:lumMod val="50000"/>
                </a:schemeClr>
              </a:solidFill>
              <a:prstDash val="sysDash"/>
            </a:ln>
          </c:spPr>
          <c:marker>
            <c:symbol val="none"/>
          </c:marker>
          <c:dLbls>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E7-46B5-A0B8-68A0E15EED28}"/>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E7-46B5-A0B8-68A0E15EED28}"/>
                </c:ext>
              </c:extLst>
            </c:dLbl>
            <c:spPr>
              <a:noFill/>
              <a:ln>
                <a:noFill/>
              </a:ln>
            </c:spPr>
            <c:txPr>
              <a:bodyPr anchorCtr="1"/>
              <a:lstStyle/>
              <a:p>
                <a:pPr>
                  <a:defRPr sz="900" b="0" i="0" u="none">
                    <a:solidFill>
                      <a:schemeClr val="tx1">
                        <a:lumMod val="75000"/>
                        <a:lumOff val="25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1.25'!$B$7:$B$26</c:f>
              <c:numCache>
                <c:formatCode>General</c:formatCod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numCache>
            </c:numRef>
          </c:cat>
          <c:val>
            <c:numRef>
              <c:f>'Gráfico 1.25'!$D$7:$D$26</c:f>
              <c:numCache>
                <c:formatCode>0.0%</c:formatCode>
                <c:ptCount val="20"/>
                <c:pt idx="18">
                  <c:v>1.9385535935961099E-2</c:v>
                </c:pt>
                <c:pt idx="19">
                  <c:v>3.1481276447268697E-2</c:v>
                </c:pt>
              </c:numCache>
            </c:numRef>
          </c:val>
          <c:smooth val="0"/>
          <c:extLst>
            <c:ext xmlns:c16="http://schemas.microsoft.com/office/drawing/2014/chart" uri="{C3380CC4-5D6E-409C-BE32-E72D297353CC}">
              <c16:uniqueId val="{00000006-B8E7-46B5-A0B8-68A0E15EED28}"/>
            </c:ext>
          </c:extLst>
        </c:ser>
        <c:dLbls>
          <c:showLegendKey val="0"/>
          <c:showVal val="1"/>
          <c:showCatName val="0"/>
          <c:showSerName val="0"/>
          <c:showPercent val="0"/>
          <c:showBubbleSize val="0"/>
        </c:dLbls>
        <c:smooth val="0"/>
        <c:axId val="544487056"/>
        <c:axId val="544478824"/>
      </c:lineChart>
      <c:catAx>
        <c:axId val="544487056"/>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544478824"/>
        <c:crosses val="autoZero"/>
        <c:auto val="1"/>
        <c:lblAlgn val="ctr"/>
        <c:lblOffset val="100"/>
        <c:noMultiLvlLbl val="1"/>
      </c:catAx>
      <c:valAx>
        <c:axId val="544478824"/>
        <c:scaling>
          <c:orientation val="minMax"/>
        </c:scaling>
        <c:delete val="0"/>
        <c:axPos val="l"/>
        <c:numFmt formatCode="0%" sourceLinked="0"/>
        <c:majorTickMark val="out"/>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544487056"/>
        <c:crosses val="autoZero"/>
        <c:crossBetween val="between"/>
        <c:majorUnit val="4.0000000000000008E-2"/>
      </c:valAx>
      <c:spPr>
        <a:noFill/>
        <a:ln>
          <a:noFill/>
        </a:ln>
      </c:spPr>
    </c:plotArea>
    <c:legend>
      <c:legendPos val="r"/>
      <c:layout>
        <c:manualLayout>
          <c:xMode val="edge"/>
          <c:yMode val="edge"/>
          <c:x val="9.1558499938355006E-2"/>
          <c:y val="5.3954678200436229E-2"/>
          <c:w val="0.8689375160253886"/>
          <c:h val="0.10097479049202242"/>
        </c:manualLayout>
      </c:layout>
      <c:overlay val="1"/>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Balance primario</c:v>
          </c:tx>
          <c:spPr>
            <a:solidFill>
              <a:srgbClr val="BFBFBF"/>
            </a:solidFill>
            <a:ln>
              <a:solidFill>
                <a:srgbClr val="BFBFBF"/>
              </a:solidFill>
            </a:ln>
          </c:spPr>
          <c:invertIfNegative val="0"/>
          <c:dLbls>
            <c:numFmt formatCode="0.0%" sourceLinked="0"/>
            <c:spPr>
              <a:noFill/>
              <a:ln>
                <a:noFill/>
              </a:ln>
            </c:spPr>
            <c:txPr>
              <a:bodyPr anchorCtr="1"/>
              <a:lstStyle/>
              <a:p>
                <a:pPr>
                  <a:defRPr sz="900" b="1" i="0" u="none" kern="1200" baseline="0">
                    <a:solidFill>
                      <a:sysClr val="windowText" lastClr="000000"/>
                    </a:solidFill>
                    <a:latin typeface="Arial"/>
                    <a:ea typeface="Arial"/>
                    <a:cs typeface="Arial"/>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Lit>
          </c:cat>
          <c:val>
            <c:numLit>
              <c:formatCode>General</c:formatCode>
              <c:ptCount val="12"/>
              <c:pt idx="0">
                <c:v>-1.2688374683982149E-2</c:v>
              </c:pt>
              <c:pt idx="1">
                <c:v>-9.3888640187324568E-3</c:v>
              </c:pt>
              <c:pt idx="2">
                <c:v>-4.1689400373103556E-3</c:v>
              </c:pt>
              <c:pt idx="3">
                <c:v>2.8808311593831915E-3</c:v>
              </c:pt>
              <c:pt idx="4">
                <c:v>3.1374488875750648E-3</c:v>
              </c:pt>
              <c:pt idx="5">
                <c:v>3.7884589571538789E-3</c:v>
              </c:pt>
              <c:pt idx="6">
                <c:v>3.5984169257112057E-3</c:v>
              </c:pt>
              <c:pt idx="7">
                <c:v>3.4086670941118769E-3</c:v>
              </c:pt>
              <c:pt idx="8">
                <c:v>4.5194164293726269E-3</c:v>
              </c:pt>
              <c:pt idx="9">
                <c:v>4.5041857906269389E-3</c:v>
              </c:pt>
              <c:pt idx="10">
                <c:v>4.7373759046509846E-3</c:v>
              </c:pt>
              <c:pt idx="11">
                <c:v>3.9883352812410617E-3</c:v>
              </c:pt>
            </c:numLit>
          </c:val>
          <c:extLst>
            <c:ext xmlns:c16="http://schemas.microsoft.com/office/drawing/2014/chart" uri="{C3380CC4-5D6E-409C-BE32-E72D297353CC}">
              <c16:uniqueId val="{00000000-E46D-4869-80ED-C84B82DFDE33}"/>
            </c:ext>
          </c:extLst>
        </c:ser>
        <c:dLbls>
          <c:showLegendKey val="0"/>
          <c:showVal val="0"/>
          <c:showCatName val="0"/>
          <c:showSerName val="0"/>
          <c:showPercent val="0"/>
          <c:showBubbleSize val="0"/>
        </c:dLbls>
        <c:gapWidth val="50"/>
        <c:overlap val="-27"/>
        <c:axId val="288041872"/>
        <c:axId val="288040912"/>
      </c:barChart>
      <c:lineChart>
        <c:grouping val="standard"/>
        <c:varyColors val="0"/>
        <c:ser>
          <c:idx val="1"/>
          <c:order val="1"/>
          <c:tx>
            <c:v>Saldo de la deuda</c:v>
          </c:tx>
          <c:spPr>
            <a:ln w="28575">
              <a:solidFill>
                <a:schemeClr val="accent4"/>
              </a:solidFill>
            </a:ln>
          </c:spPr>
          <c:marker>
            <c:symbol val="square"/>
            <c:size val="6"/>
            <c:spPr>
              <a:solidFill>
                <a:srgbClr val="FFC000"/>
              </a:solidFill>
              <a:ln w="9525">
                <a:solidFill>
                  <a:srgbClr val="FFC000"/>
                </a:solidFill>
              </a:ln>
            </c:spPr>
          </c:marker>
          <c:dLbls>
            <c:dLbl>
              <c:idx val="3"/>
              <c:spPr>
                <a:noFill/>
                <a:ln>
                  <a:noFill/>
                </a:ln>
              </c:spPr>
              <c:txPr>
                <a:bodyPr anchorCtr="1"/>
                <a:lstStyle/>
                <a:p>
                  <a:pPr>
                    <a:defRPr sz="900" b="0" i="0" u="none" kern="1200" baseline="0">
                      <a:solidFill>
                        <a:sysClr val="windowText" lastClr="000000"/>
                      </a:solidFill>
                      <a:latin typeface="Arial"/>
                      <a:ea typeface="Arial"/>
                      <a:cs typeface="Arial"/>
                    </a:defRPr>
                  </a:pPr>
                  <a:endParaRPr lang="es-CO"/>
                </a:p>
              </c:txPr>
              <c:showLegendKey val="0"/>
              <c:showVal val="1"/>
              <c:showCatName val="0"/>
              <c:showSerName val="0"/>
              <c:showPercent val="0"/>
              <c:showBubbleSize val="0"/>
              <c:extLst>
                <c:ext xmlns:c16="http://schemas.microsoft.com/office/drawing/2014/chart" uri="{C3380CC4-5D6E-409C-BE32-E72D297353CC}">
                  <c16:uniqueId val="{00000001-E46D-4869-80ED-C84B82DFDE33}"/>
                </c:ext>
              </c:extLst>
            </c:dLbl>
            <c:dLbl>
              <c:idx val="4"/>
              <c:spPr>
                <a:noFill/>
                <a:ln>
                  <a:noFill/>
                </a:ln>
              </c:spPr>
              <c:txPr>
                <a:bodyPr anchorCtr="1"/>
                <a:lstStyle/>
                <a:p>
                  <a:pPr>
                    <a:defRPr sz="900" b="0" i="0" u="none" kern="1200" baseline="0">
                      <a:solidFill>
                        <a:sysClr val="windowText" lastClr="000000"/>
                      </a:solidFill>
                      <a:latin typeface="Arial"/>
                      <a:ea typeface="Arial"/>
                      <a:cs typeface="Arial"/>
                    </a:defRPr>
                  </a:pPr>
                  <a:endParaRPr lang="es-CO"/>
                </a:p>
              </c:txPr>
              <c:showLegendKey val="0"/>
              <c:showVal val="1"/>
              <c:showCatName val="0"/>
              <c:showSerName val="0"/>
              <c:showPercent val="0"/>
              <c:showBubbleSize val="0"/>
              <c:extLst>
                <c:ext xmlns:c16="http://schemas.microsoft.com/office/drawing/2014/chart" uri="{C3380CC4-5D6E-409C-BE32-E72D297353CC}">
                  <c16:uniqueId val="{00000002-E46D-4869-80ED-C84B82DFDE33}"/>
                </c:ext>
              </c:extLst>
            </c:dLbl>
            <c:dLbl>
              <c:idx val="7"/>
              <c:layout>
                <c:manualLayout>
                  <c:x val="-2.5687541268756262E-2"/>
                  <c:y val="0.119711540903851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6D-4869-80ED-C84B82DFDE33}"/>
                </c:ext>
              </c:extLst>
            </c:dLbl>
            <c:numFmt formatCode="0.0%" sourceLinked="0"/>
            <c:spPr>
              <a:noFill/>
              <a:ln>
                <a:noFill/>
              </a:ln>
            </c:spPr>
            <c:txPr>
              <a:bodyPr anchorCtr="1"/>
              <a:lstStyle/>
              <a:p>
                <a:pPr>
                  <a:defRPr sz="900" b="0" i="0" u="none" kern="1200" baseline="0">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mc:AlternateContent xmlns:mc="http://schemas.openxmlformats.org/markup-compatibility/2006">
              <mc:Choice xmlns:c16ac="http://schemas.microsoft.com/office/drawing/2014/chart/ac" Requires="c16ac">
                <c16ac:multiLvlStrLit>
                  <c:ptCount val="0"/>
                </c16ac:multiLvlStrLit>
              </mc:Choice>
              <mc:Fallback>
                <c:strLit/>
              </mc:Fallback>
            </mc:AlternateContent>
          </c:cat>
          <c:val>
            <c:numLit>
              <c:formatCode>General</c:formatCode>
              <c:ptCount val="12"/>
              <c:pt idx="0">
                <c:v>3.2189636774207345E-2</c:v>
              </c:pt>
              <c:pt idx="1">
                <c:v>3.8571873196113771E-2</c:v>
              </c:pt>
              <c:pt idx="2">
                <c:v>4.0429946456036148E-2</c:v>
              </c:pt>
              <c:pt idx="3">
                <c:v>4.107972887160611E-2</c:v>
              </c:pt>
              <c:pt idx="4">
                <c:v>4.0668474424196389E-2</c:v>
              </c:pt>
              <c:pt idx="5">
                <c:v>3.8948291583124996E-2</c:v>
              </c:pt>
              <c:pt idx="6">
                <c:v>3.6031716272872896E-2</c:v>
              </c:pt>
              <c:pt idx="7">
                <c:v>3.3169788603182065E-2</c:v>
              </c:pt>
              <c:pt idx="8">
                <c:v>2.8941355308662663E-2</c:v>
              </c:pt>
              <c:pt idx="9">
                <c:v>2.4148011762366632E-2</c:v>
              </c:pt>
              <c:pt idx="10">
                <c:v>1.8870117188608749E-2</c:v>
              </c:pt>
              <c:pt idx="11">
                <c:v>1.3927319682722344E-2</c:v>
              </c:pt>
            </c:numLit>
          </c:val>
          <c:smooth val="0"/>
          <c:extLst>
            <c:ext xmlns:c16="http://schemas.microsoft.com/office/drawing/2014/chart" uri="{C3380CC4-5D6E-409C-BE32-E72D297353CC}">
              <c16:uniqueId val="{00000008-E46D-4869-80ED-C84B82DFDE33}"/>
            </c:ext>
          </c:extLst>
        </c:ser>
        <c:dLbls>
          <c:showLegendKey val="0"/>
          <c:showVal val="0"/>
          <c:showCatName val="0"/>
          <c:showSerName val="0"/>
          <c:showPercent val="0"/>
          <c:showBubbleSize val="0"/>
        </c:dLbls>
        <c:marker val="1"/>
        <c:smooth val="0"/>
        <c:axId val="1695356592"/>
        <c:axId val="1695367152"/>
      </c:lineChart>
      <c:catAx>
        <c:axId val="288041872"/>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kern="1200" baseline="0">
                <a:solidFill>
                  <a:sysClr val="windowText" lastClr="000000"/>
                </a:solidFill>
                <a:latin typeface="Arial"/>
                <a:ea typeface="Arial"/>
                <a:cs typeface="Arial"/>
              </a:defRPr>
            </a:pPr>
            <a:endParaRPr lang="es-CO"/>
          </a:p>
        </c:txPr>
        <c:crossAx val="288040912"/>
        <c:crosses val="autoZero"/>
        <c:auto val="1"/>
        <c:lblAlgn val="ctr"/>
        <c:lblOffset val="100"/>
        <c:noMultiLvlLbl val="0"/>
      </c:catAx>
      <c:valAx>
        <c:axId val="288040912"/>
        <c:scaling>
          <c:orientation val="minMax"/>
          <c:min val="-2.0000000000000004E-2"/>
        </c:scaling>
        <c:delete val="0"/>
        <c:axPos val="l"/>
        <c:title>
          <c:tx>
            <c:rich>
              <a:bodyPr/>
              <a:lstStyle/>
              <a:p>
                <a:pPr>
                  <a:buNone/>
                  <a:defRPr sz="900" b="0" i="0" u="none" kern="1200" baseline="0">
                    <a:solidFill>
                      <a:sysClr val="windowText" lastClr="000000"/>
                    </a:solidFill>
                    <a:latin typeface="Arial"/>
                    <a:ea typeface="Arial"/>
                    <a:cs typeface="Arial"/>
                  </a:defRPr>
                </a:pPr>
                <a:r>
                  <a:t>Balance primario</a:t>
                </a:r>
              </a:p>
            </c:rich>
          </c:tx>
          <c:layout>
            <c:manualLayout>
              <c:xMode val="edge"/>
              <c:yMode val="edge"/>
              <c:x val="1.4252065623692274E-3"/>
              <c:y val="0.29694353463962153"/>
            </c:manualLayout>
          </c:layout>
          <c:overlay val="0"/>
        </c:title>
        <c:numFmt formatCode="0.0%" sourceLinked="0"/>
        <c:majorTickMark val="none"/>
        <c:minorTickMark val="none"/>
        <c:tickLblPos val="nextTo"/>
        <c:spPr>
          <a:ln>
            <a:noFill/>
          </a:ln>
        </c:spPr>
        <c:txPr>
          <a:bodyPr rot="-60000000" vert="horz" anchor="ctr" anchorCtr="1"/>
          <a:lstStyle/>
          <a:p>
            <a:pPr>
              <a:defRPr sz="900" b="0" i="0" u="none" kern="1200" baseline="0">
                <a:solidFill>
                  <a:sysClr val="windowText" lastClr="000000"/>
                </a:solidFill>
                <a:latin typeface="Arial"/>
                <a:ea typeface="Arial"/>
                <a:cs typeface="Arial"/>
              </a:defRPr>
            </a:pPr>
            <a:endParaRPr lang="es-CO"/>
          </a:p>
        </c:txPr>
        <c:crossAx val="288041872"/>
        <c:crosses val="autoZero"/>
        <c:crossBetween val="between"/>
      </c:valAx>
      <c:valAx>
        <c:axId val="1695367152"/>
        <c:scaling>
          <c:orientation val="minMax"/>
        </c:scaling>
        <c:delete val="0"/>
        <c:axPos val="r"/>
        <c:title>
          <c:tx>
            <c:rich>
              <a:bodyPr/>
              <a:lstStyle/>
              <a:p>
                <a:pPr>
                  <a:buNone/>
                  <a:defRPr sz="900" b="0" i="0" u="none" kern="1200" baseline="0">
                    <a:solidFill>
                      <a:sysClr val="windowText" lastClr="000000"/>
                    </a:solidFill>
                    <a:latin typeface="Arial"/>
                    <a:ea typeface="Arial"/>
                    <a:cs typeface="Arial"/>
                  </a:defRPr>
                </a:pPr>
                <a:r>
                  <a:t>Saldo de la deuda</a:t>
                </a:r>
              </a:p>
            </c:rich>
          </c:tx>
          <c:overlay val="0"/>
        </c:title>
        <c:numFmt formatCode="0.0%" sourceLinked="0"/>
        <c:majorTickMark val="out"/>
        <c:minorTickMark val="none"/>
        <c:tickLblPos val="nextTo"/>
        <c:spPr>
          <a:ln>
            <a:noFill/>
          </a:ln>
        </c:spPr>
        <c:txPr>
          <a:bodyPr rot="-60000000" vert="horz" anchor="ctr" anchorCtr="1"/>
          <a:lstStyle/>
          <a:p>
            <a:pPr>
              <a:defRPr sz="900" b="0" i="0" u="none" kern="1200" baseline="0">
                <a:solidFill>
                  <a:sysClr val="windowText" lastClr="000000"/>
                </a:solidFill>
                <a:latin typeface="Arial"/>
                <a:ea typeface="Arial"/>
                <a:cs typeface="Arial"/>
              </a:defRPr>
            </a:pPr>
            <a:endParaRPr lang="es-CO"/>
          </a:p>
        </c:txPr>
        <c:crossAx val="1695356592"/>
        <c:crosses val="max"/>
        <c:crossBetween val="between"/>
      </c:valAx>
      <c:catAx>
        <c:axId val="1695356592"/>
        <c:scaling>
          <c:orientation val="minMax"/>
        </c:scaling>
        <c:delete val="1"/>
        <c:axPos val="b"/>
        <c:numFmt formatCode="General" sourceLinked="1"/>
        <c:majorTickMark val="out"/>
        <c:minorTickMark val="none"/>
        <c:tickLblPos val="nextTo"/>
        <c:crossAx val="1695367152"/>
        <c:crosses val="autoZero"/>
        <c:auto val="1"/>
        <c:lblAlgn val="ctr"/>
        <c:lblOffset val="100"/>
        <c:noMultiLvlLbl val="0"/>
      </c:catAx>
      <c:spPr>
        <a:noFill/>
        <a:ln>
          <a:noFill/>
        </a:ln>
      </c:spPr>
    </c:plotArea>
    <c:legend>
      <c:legendPos val="b"/>
      <c:overlay val="0"/>
      <c:spPr>
        <a:noFill/>
      </c:spPr>
      <c:txPr>
        <a:bodyPr rot="0" vert="horz" anchor="ctr" anchorCtr="1"/>
        <a:lstStyle/>
        <a:p>
          <a:pPr>
            <a:defRPr sz="900" b="0"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a:solidFill>
                <a:srgbClr val="FFC000"/>
              </a:solidFill>
            </a:ln>
          </c:spPr>
          <c:marker>
            <c:symbol val="none"/>
          </c:marker>
          <c:dLbls>
            <c:numFmt formatCode="0.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Lit>
          </c:cat>
          <c:val>
            <c:numLit>
              <c:formatCode>General</c:formatCode>
              <c:ptCount val="12"/>
              <c:pt idx="0">
                <c:v>7.0696948863016446E-2</c:v>
              </c:pt>
              <c:pt idx="1">
                <c:v>0.12779686540465682</c:v>
              </c:pt>
              <c:pt idx="2">
                <c:v>9.9409362598678552E-2</c:v>
              </c:pt>
              <c:pt idx="3">
                <c:v>9.3704623505080784E-2</c:v>
              </c:pt>
              <c:pt idx="4">
                <c:v>9.8537406190592605E-2</c:v>
              </c:pt>
              <c:pt idx="5">
                <c:v>8.8905164813289028E-2</c:v>
              </c:pt>
              <c:pt idx="6">
                <c:v>8.31022005594792E-2</c:v>
              </c:pt>
              <c:pt idx="7">
                <c:v>7.5203102031417848E-2</c:v>
              </c:pt>
              <c:pt idx="8">
                <c:v>6.8886246516045122E-2</c:v>
              </c:pt>
              <c:pt idx="9">
                <c:v>6.4847612191338153E-2</c:v>
              </c:pt>
              <c:pt idx="10">
                <c:v>4.5552657483118063E-2</c:v>
              </c:pt>
              <c:pt idx="11">
                <c:v>3.1043524826200208E-2</c:v>
              </c:pt>
            </c:numLit>
          </c:val>
          <c:smooth val="0"/>
          <c:extLst>
            <c:ext xmlns:c16="http://schemas.microsoft.com/office/drawing/2014/chart" uri="{C3380CC4-5D6E-409C-BE32-E72D297353CC}">
              <c16:uniqueId val="{00000000-F728-4FAA-98AB-EC791EAB6828}"/>
            </c:ext>
          </c:extLst>
        </c:ser>
        <c:ser>
          <c:idx val="1"/>
          <c:order val="1"/>
          <c:spPr>
            <a:ln w="28575">
              <a:solidFill>
                <a:srgbClr val="0070C0"/>
              </a:solidFill>
              <a:prstDash val="dash"/>
            </a:ln>
          </c:spPr>
          <c:marker>
            <c:symbol val="none"/>
          </c:marker>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F728-4FAA-98AB-EC791EAB6828}"/>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2-F728-4FAA-98AB-EC791EAB6828}"/>
                </c:ext>
              </c:extLst>
            </c:dLbl>
            <c:dLbl>
              <c:idx val="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F728-4FAA-98AB-EC791EAB6828}"/>
                </c:ext>
              </c:extLst>
            </c:dLbl>
            <c:dLbl>
              <c:idx val="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4-F728-4FAA-98AB-EC791EAB6828}"/>
                </c:ext>
              </c:extLst>
            </c:dLbl>
            <c:dLbl>
              <c:idx val="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5-F728-4FAA-98AB-EC791EAB6828}"/>
                </c:ext>
              </c:extLst>
            </c:dLbl>
            <c:dLbl>
              <c:idx val="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6-F728-4FAA-98AB-EC791EAB6828}"/>
                </c:ext>
              </c:extLst>
            </c:dLbl>
            <c:dLbl>
              <c:idx val="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7-F728-4FAA-98AB-EC791EAB6828}"/>
                </c:ext>
              </c:extLst>
            </c:dLbl>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8-F728-4FAA-98AB-EC791EAB6828}"/>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9-F728-4FAA-98AB-EC791EAB6828}"/>
                </c:ext>
              </c:extLst>
            </c:dLbl>
            <c:dLbl>
              <c:idx val="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A-F728-4FAA-98AB-EC791EAB6828}"/>
                </c:ext>
              </c:extLst>
            </c:dLbl>
            <c:dLbl>
              <c:idx val="1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B-F728-4FAA-98AB-EC791EAB6828}"/>
                </c:ext>
              </c:extLst>
            </c:dLbl>
            <c:dLbl>
              <c:idx val="11"/>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extLst>
                <c:ext xmlns:c16="http://schemas.microsoft.com/office/drawing/2014/chart" uri="{C3380CC4-5D6E-409C-BE32-E72D297353CC}">
                  <c16:uniqueId val="{0000000C-F728-4FAA-98AB-EC791EAB6828}"/>
                </c:ext>
              </c:extLst>
            </c:dLbl>
            <c:spPr>
              <a:noFill/>
              <a:ln>
                <a:noFill/>
              </a:ln>
            </c:spPr>
            <c:txPr>
              <a:bodyPr anchorCtr="1"/>
              <a:lstStyle/>
              <a:p>
                <a:pPr>
                  <a:defRPr sz="900" b="0"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Lit>
          </c:cat>
          <c:val>
            <c:numLit>
              <c:formatCode>General</c:formatCode>
              <c:ptCount val="12"/>
              <c:pt idx="0">
                <c:v>0.6</c:v>
              </c:pt>
              <c:pt idx="1">
                <c:v>0.6</c:v>
              </c:pt>
              <c:pt idx="2">
                <c:v>0.6</c:v>
              </c:pt>
              <c:pt idx="3">
                <c:v>0.6</c:v>
              </c:pt>
              <c:pt idx="4">
                <c:v>0.6</c:v>
              </c:pt>
              <c:pt idx="5">
                <c:v>0.6</c:v>
              </c:pt>
              <c:pt idx="6">
                <c:v>0.6</c:v>
              </c:pt>
              <c:pt idx="7">
                <c:v>0.6</c:v>
              </c:pt>
              <c:pt idx="8">
                <c:v>0.6</c:v>
              </c:pt>
              <c:pt idx="9">
                <c:v>0.6</c:v>
              </c:pt>
              <c:pt idx="10">
                <c:v>0.6</c:v>
              </c:pt>
              <c:pt idx="11">
                <c:v>0.6</c:v>
              </c:pt>
            </c:numLit>
          </c:val>
          <c:smooth val="0"/>
          <c:extLst>
            <c:ext xmlns:c16="http://schemas.microsoft.com/office/drawing/2014/chart" uri="{C3380CC4-5D6E-409C-BE32-E72D297353CC}">
              <c16:uniqueId val="{0000000D-F728-4FAA-98AB-EC791EAB6828}"/>
            </c:ext>
          </c:extLst>
        </c:ser>
        <c:dLbls>
          <c:showLegendKey val="0"/>
          <c:showVal val="0"/>
          <c:showCatName val="0"/>
          <c:showSerName val="0"/>
          <c:showPercent val="0"/>
          <c:showBubbleSize val="0"/>
        </c:dLbls>
        <c:smooth val="0"/>
        <c:axId val="294831328"/>
        <c:axId val="294830848"/>
      </c:lineChart>
      <c:catAx>
        <c:axId val="294831328"/>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Arial"/>
                <a:ea typeface="Arial"/>
                <a:cs typeface="Arial"/>
              </a:defRPr>
            </a:pPr>
            <a:endParaRPr lang="es-CO"/>
          </a:p>
        </c:txPr>
        <c:crossAx val="294830848"/>
        <c:crosses val="autoZero"/>
        <c:auto val="1"/>
        <c:lblAlgn val="ctr"/>
        <c:lblOffset val="100"/>
        <c:noMultiLvlLbl val="1"/>
      </c:catAx>
      <c:valAx>
        <c:axId val="294830848"/>
        <c:scaling>
          <c:orientation val="minMax"/>
        </c:scaling>
        <c:delete val="1"/>
        <c:axPos val="l"/>
        <c:numFmt formatCode="General" sourceLinked="1"/>
        <c:majorTickMark val="none"/>
        <c:minorTickMark val="none"/>
        <c:tickLblPos val="nextTo"/>
        <c:crossAx val="294831328"/>
        <c:crosses val="autoZero"/>
        <c:crossBetween val="between"/>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a:solidFill>
                <a:srgbClr val="FFC000"/>
              </a:solidFill>
            </a:ln>
          </c:spPr>
          <c:marker>
            <c:symbol val="none"/>
          </c:marker>
          <c:dLbls>
            <c:numFmt formatCode="0.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Lit>
          </c:cat>
          <c:val>
            <c:numLit>
              <c:formatCode>General</c:formatCode>
              <c:ptCount val="12"/>
              <c:pt idx="0">
                <c:v>0.68948159226921768</c:v>
              </c:pt>
              <c:pt idx="1">
                <c:v>0.91661898606099124</c:v>
              </c:pt>
              <c:pt idx="2">
                <c:v>0.86115525576553109</c:v>
              </c:pt>
              <c:pt idx="3">
                <c:v>0.82491596960022939</c:v>
              </c:pt>
              <c:pt idx="4">
                <c:v>0.84501038120723593</c:v>
              </c:pt>
              <c:pt idx="5">
                <c:v>0.82099630028772486</c:v>
              </c:pt>
              <c:pt idx="6">
                <c:v>0.76414400244198888</c:v>
              </c:pt>
              <c:pt idx="7">
                <c:v>0.70347972370237066</c:v>
              </c:pt>
              <c:pt idx="8">
                <c:v>0.61323402261535964</c:v>
              </c:pt>
              <c:pt idx="9">
                <c:v>0.51256596945844712</c:v>
              </c:pt>
              <c:pt idx="10">
                <c:v>0.40155392936412543</c:v>
              </c:pt>
              <c:pt idx="11">
                <c:v>0.29617833959678647</c:v>
              </c:pt>
            </c:numLit>
          </c:val>
          <c:smooth val="0"/>
          <c:extLst>
            <c:ext xmlns:c16="http://schemas.microsoft.com/office/drawing/2014/chart" uri="{C3380CC4-5D6E-409C-BE32-E72D297353CC}">
              <c16:uniqueId val="{00000000-AA5F-4A77-9F05-43F074B2592E}"/>
            </c:ext>
          </c:extLst>
        </c:ser>
        <c:ser>
          <c:idx val="1"/>
          <c:order val="1"/>
          <c:spPr>
            <a:ln w="28575">
              <a:solidFill>
                <a:srgbClr val="0070C0"/>
              </a:solidFill>
              <a:prstDash val="dash"/>
            </a:ln>
          </c:spPr>
          <c:marker>
            <c:symbol val="none"/>
          </c:marker>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AA5F-4A77-9F05-43F074B2592E}"/>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2-AA5F-4A77-9F05-43F074B2592E}"/>
                </c:ext>
              </c:extLst>
            </c:dLbl>
            <c:dLbl>
              <c:idx val="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AA5F-4A77-9F05-43F074B2592E}"/>
                </c:ext>
              </c:extLst>
            </c:dLbl>
            <c:dLbl>
              <c:idx val="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4-AA5F-4A77-9F05-43F074B2592E}"/>
                </c:ext>
              </c:extLst>
            </c:dLbl>
            <c:dLbl>
              <c:idx val="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5-AA5F-4A77-9F05-43F074B2592E}"/>
                </c:ext>
              </c:extLst>
            </c:dLbl>
            <c:dLbl>
              <c:idx val="5"/>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6-AA5F-4A77-9F05-43F074B2592E}"/>
                </c:ext>
              </c:extLst>
            </c:dLbl>
            <c:dLbl>
              <c:idx val="6"/>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7-AA5F-4A77-9F05-43F074B2592E}"/>
                </c:ext>
              </c:extLst>
            </c:dLbl>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8-AA5F-4A77-9F05-43F074B2592E}"/>
                </c:ext>
              </c:extLst>
            </c:dLbl>
            <c:dLbl>
              <c:idx val="8"/>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9-AA5F-4A77-9F05-43F074B2592E}"/>
                </c:ext>
              </c:extLst>
            </c:dLbl>
            <c:dLbl>
              <c:idx val="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A-AA5F-4A77-9F05-43F074B2592E}"/>
                </c:ext>
              </c:extLst>
            </c:dLbl>
            <c:dLbl>
              <c:idx val="1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B-AA5F-4A77-9F05-43F074B2592E}"/>
                </c:ext>
              </c:extLst>
            </c:dLbl>
            <c:numFmt formatCode="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Lit>
          </c:cat>
          <c:val>
            <c:numLit>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Lit>
          </c:val>
          <c:smooth val="0"/>
          <c:extLst>
            <c:ext xmlns:c16="http://schemas.microsoft.com/office/drawing/2014/chart" uri="{C3380CC4-5D6E-409C-BE32-E72D297353CC}">
              <c16:uniqueId val="{0000000C-AA5F-4A77-9F05-43F074B2592E}"/>
            </c:ext>
          </c:extLst>
        </c:ser>
        <c:dLbls>
          <c:showLegendKey val="0"/>
          <c:showVal val="0"/>
          <c:showCatName val="0"/>
          <c:showSerName val="0"/>
          <c:showPercent val="0"/>
          <c:showBubbleSize val="0"/>
        </c:dLbls>
        <c:smooth val="0"/>
        <c:axId val="294831328"/>
        <c:axId val="294830848"/>
      </c:lineChart>
      <c:catAx>
        <c:axId val="294831328"/>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Arial"/>
                <a:ea typeface="Arial"/>
                <a:cs typeface="Arial"/>
              </a:defRPr>
            </a:pPr>
            <a:endParaRPr lang="es-CO"/>
          </a:p>
        </c:txPr>
        <c:crossAx val="294830848"/>
        <c:crosses val="autoZero"/>
        <c:auto val="1"/>
        <c:lblAlgn val="ctr"/>
        <c:lblOffset val="100"/>
        <c:noMultiLvlLbl val="1"/>
      </c:catAx>
      <c:valAx>
        <c:axId val="294830848"/>
        <c:scaling>
          <c:orientation val="minMax"/>
        </c:scaling>
        <c:delete val="1"/>
        <c:axPos val="l"/>
        <c:numFmt formatCode="General" sourceLinked="1"/>
        <c:majorTickMark val="none"/>
        <c:minorTickMark val="none"/>
        <c:tickLblPos val="nextTo"/>
        <c:crossAx val="294831328"/>
        <c:crosses val="autoZero"/>
        <c:crossBetween val="between"/>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154589371980676E-2"/>
          <c:y val="2.4366471734892786E-2"/>
          <c:w val="0.95169082125603865"/>
          <c:h val="0.69081288084603454"/>
        </c:manualLayout>
      </c:layout>
      <c:barChart>
        <c:barDir val="col"/>
        <c:grouping val="clustered"/>
        <c:varyColors val="0"/>
        <c:ser>
          <c:idx val="0"/>
          <c:order val="0"/>
          <c:spPr>
            <a:solidFill>
              <a:srgbClr val="A5A5A5">
                <a:alpha val="50196"/>
              </a:srgbClr>
            </a:solidFill>
            <a:ln>
              <a:noFill/>
            </a:ln>
          </c:spPr>
          <c:invertIfNegative val="1"/>
          <c:dPt>
            <c:idx val="20"/>
            <c:invertIfNegative val="0"/>
            <c:bubble3D val="0"/>
            <c:spPr>
              <a:solidFill>
                <a:srgbClr val="FF0000">
                  <a:alpha val="50000"/>
                </a:srgbClr>
              </a:solidFill>
              <a:ln>
                <a:noFill/>
              </a:ln>
            </c:spPr>
            <c:extLst>
              <c:ext xmlns:c16="http://schemas.microsoft.com/office/drawing/2014/chart" uri="{C3380CC4-5D6E-409C-BE32-E72D297353CC}">
                <c16:uniqueId val="{00000001-B800-4C6E-A679-170EF3D63955}"/>
              </c:ext>
            </c:extLst>
          </c:dPt>
          <c:dLbls>
            <c:spPr>
              <a:noFill/>
              <a:ln>
                <a:noFill/>
              </a:ln>
            </c:spPr>
            <c:txPr>
              <a:bodyPr anchorCtr="1"/>
              <a:lstStyle/>
              <a:p>
                <a:pPr>
                  <a:defRPr sz="900" b="0" i="0" u="none">
                    <a:solidFill>
                      <a:sysClr val="windowText" lastClr="000000"/>
                    </a:solidFill>
                    <a:latin typeface="Arial"/>
                    <a:ea typeface="Arial"/>
                    <a:cs typeface="Arial"/>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6.1'!$M$5:$M$28</c:f>
              <c:strCache>
                <c:ptCount val="24"/>
                <c:pt idx="0">
                  <c:v>FILBO</c:v>
                </c:pt>
                <c:pt idx="1">
                  <c:v>Contraloria </c:v>
                </c:pt>
                <c:pt idx="2">
                  <c:v>JBB</c:v>
                </c:pt>
                <c:pt idx="3">
                  <c:v>IDARTES</c:v>
                </c:pt>
                <c:pt idx="4">
                  <c:v>IDEP</c:v>
                </c:pt>
                <c:pt idx="5">
                  <c:v>FUGA</c:v>
                </c:pt>
                <c:pt idx="6">
                  <c:v>IDT</c:v>
                </c:pt>
                <c:pt idx="7">
                  <c:v>CVP</c:v>
                </c:pt>
                <c:pt idx="8">
                  <c:v>IDPYBA</c:v>
                </c:pt>
                <c:pt idx="9">
                  <c:v>UAECD</c:v>
                </c:pt>
                <c:pt idx="10">
                  <c:v>IDRD</c:v>
                </c:pt>
                <c:pt idx="11">
                  <c:v>IPES</c:v>
                </c:pt>
                <c:pt idx="12">
                  <c:v>IDIPRON</c:v>
                </c:pt>
                <c:pt idx="13">
                  <c:v>FONCEP</c:v>
                </c:pt>
                <c:pt idx="14">
                  <c:v>UAESPD</c:v>
                </c:pt>
                <c:pt idx="15">
                  <c:v>IDPC</c:v>
                </c:pt>
                <c:pt idx="16">
                  <c:v>FFDS</c:v>
                </c:pt>
                <c:pt idx="17">
                  <c:v>IDIGER</c:v>
                </c:pt>
                <c:pt idx="18">
                  <c:v>ATENEA</c:v>
                </c:pt>
                <c:pt idx="19">
                  <c:v>IDPAC</c:v>
                </c:pt>
                <c:pt idx="20">
                  <c:v>TOTALES</c:v>
                </c:pt>
                <c:pt idx="21">
                  <c:v>U Distrital</c:v>
                </c:pt>
                <c:pt idx="22">
                  <c:v>UAEMV</c:v>
                </c:pt>
                <c:pt idx="23">
                  <c:v>IDU</c:v>
                </c:pt>
              </c:strCache>
            </c:strRef>
          </c:cat>
          <c:val>
            <c:numRef>
              <c:f>'Gráfico 6.1'!$N$5:$N$28</c:f>
              <c:numCache>
                <c:formatCode>0.0%</c:formatCode>
                <c:ptCount val="24"/>
                <c:pt idx="0">
                  <c:v>0.88689847984557357</c:v>
                </c:pt>
                <c:pt idx="1">
                  <c:v>0.876675324663024</c:v>
                </c:pt>
                <c:pt idx="2">
                  <c:v>0.87381783175421668</c:v>
                </c:pt>
                <c:pt idx="3">
                  <c:v>0.87197684695424593</c:v>
                </c:pt>
                <c:pt idx="4">
                  <c:v>0.86293197671086819</c:v>
                </c:pt>
                <c:pt idx="5">
                  <c:v>0.85359674936296881</c:v>
                </c:pt>
                <c:pt idx="6">
                  <c:v>0.79702930119529902</c:v>
                </c:pt>
                <c:pt idx="7">
                  <c:v>0.77480800290940288</c:v>
                </c:pt>
                <c:pt idx="8">
                  <c:v>0.7557742724828731</c:v>
                </c:pt>
                <c:pt idx="9">
                  <c:v>0.74295329358410223</c:v>
                </c:pt>
                <c:pt idx="10">
                  <c:v>0.74239594523830388</c:v>
                </c:pt>
                <c:pt idx="11">
                  <c:v>0.74003612753163106</c:v>
                </c:pt>
                <c:pt idx="12">
                  <c:v>0.73802840583890272</c:v>
                </c:pt>
                <c:pt idx="13">
                  <c:v>0.71948270082809085</c:v>
                </c:pt>
                <c:pt idx="14">
                  <c:v>0.67831821102851264</c:v>
                </c:pt>
                <c:pt idx="15">
                  <c:v>0.67445022678667332</c:v>
                </c:pt>
                <c:pt idx="16">
                  <c:v>0.6641800987232287</c:v>
                </c:pt>
                <c:pt idx="17">
                  <c:v>0.66130570676505962</c:v>
                </c:pt>
                <c:pt idx="18">
                  <c:v>0.63137975163044091</c:v>
                </c:pt>
                <c:pt idx="19">
                  <c:v>0.59839650881752926</c:v>
                </c:pt>
                <c:pt idx="20">
                  <c:v>0.59560047249577985</c:v>
                </c:pt>
                <c:pt idx="21">
                  <c:v>0.52491804731785918</c:v>
                </c:pt>
                <c:pt idx="22">
                  <c:v>0.50305838069966113</c:v>
                </c:pt>
                <c:pt idx="23">
                  <c:v>0.29035403164372842</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B800-4C6E-A679-170EF3D63955}"/>
            </c:ext>
          </c:extLst>
        </c:ser>
        <c:dLbls>
          <c:showLegendKey val="0"/>
          <c:showVal val="0"/>
          <c:showCatName val="0"/>
          <c:showSerName val="0"/>
          <c:showPercent val="0"/>
          <c:showBubbleSize val="0"/>
        </c:dLbls>
        <c:gapWidth val="77"/>
        <c:axId val="1117000176"/>
        <c:axId val="1117000656"/>
      </c:barChart>
      <c:catAx>
        <c:axId val="1117000176"/>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ysClr val="windowText" lastClr="000000"/>
                </a:solidFill>
                <a:latin typeface="Arial"/>
                <a:ea typeface="Arial"/>
                <a:cs typeface="Arial"/>
              </a:defRPr>
            </a:pPr>
            <a:endParaRPr lang="es-CO"/>
          </a:p>
        </c:txPr>
        <c:crossAx val="1117000656"/>
        <c:crosses val="autoZero"/>
        <c:auto val="1"/>
        <c:lblAlgn val="ctr"/>
        <c:lblOffset val="100"/>
        <c:noMultiLvlLbl val="1"/>
      </c:catAx>
      <c:valAx>
        <c:axId val="1117000656"/>
        <c:scaling>
          <c:orientation val="minMax"/>
          <c:max val="0.9"/>
        </c:scaling>
        <c:delete val="1"/>
        <c:axPos val="l"/>
        <c:numFmt formatCode="0.0%" sourceLinked="1"/>
        <c:majorTickMark val="none"/>
        <c:minorTickMark val="none"/>
        <c:tickLblPos val="nextTo"/>
        <c:crossAx val="1117000176"/>
        <c:crosses val="autoZero"/>
        <c:crossBetween val="between"/>
      </c:valAx>
      <c:spPr>
        <a:noFill/>
        <a:ln>
          <a:noFill/>
        </a:ln>
      </c:spPr>
    </c:plotArea>
    <c:plotVisOnly val="1"/>
    <c:dispBlanksAs val="zero"/>
    <c:showDLblsOverMax val="1"/>
  </c:chart>
  <c:spPr>
    <a:noFill/>
    <a:ln w="9525" cmpd="sng">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69944087873279E-3"/>
          <c:y val="6.8209131500270748E-2"/>
          <c:w val="0.97938807177404708"/>
          <c:h val="0.7805305104309852"/>
        </c:manualLayout>
      </c:layout>
      <c:barChart>
        <c:barDir val="col"/>
        <c:grouping val="clustered"/>
        <c:varyColors val="0"/>
        <c:ser>
          <c:idx val="0"/>
          <c:order val="0"/>
          <c:tx>
            <c:strRef>
              <c:f>'Gráfico 6.2'!$K$5</c:f>
              <c:strCache>
                <c:ptCount val="1"/>
                <c:pt idx="0">
                  <c:v>Participación</c:v>
                </c:pt>
              </c:strCache>
            </c:strRef>
          </c:tx>
          <c:spPr>
            <a:solidFill>
              <a:srgbClr val="FFCA08">
                <a:alpha val="49804"/>
              </a:srgbClr>
            </a:solidFill>
            <a:ln>
              <a:noFill/>
            </a:ln>
          </c:spPr>
          <c:invertIfNegative val="1"/>
          <c:dPt>
            <c:idx val="0"/>
            <c:invertIfNegative val="0"/>
            <c:bubble3D val="0"/>
            <c:extLst>
              <c:ext xmlns:c16="http://schemas.microsoft.com/office/drawing/2014/chart" uri="{C3380CC4-5D6E-409C-BE32-E72D297353CC}">
                <c16:uniqueId val="{00000001-D738-4443-8A17-F944CAF8B907}"/>
              </c:ext>
            </c:extLst>
          </c:dPt>
          <c:dPt>
            <c:idx val="1"/>
            <c:invertIfNegative val="0"/>
            <c:bubble3D val="0"/>
            <c:extLst>
              <c:ext xmlns:c16="http://schemas.microsoft.com/office/drawing/2014/chart" uri="{C3380CC4-5D6E-409C-BE32-E72D297353CC}">
                <c16:uniqueId val="{00000003-D738-4443-8A17-F944CAF8B907}"/>
              </c:ext>
            </c:extLst>
          </c:dPt>
          <c:dPt>
            <c:idx val="2"/>
            <c:invertIfNegative val="0"/>
            <c:bubble3D val="0"/>
            <c:extLst>
              <c:ext xmlns:c16="http://schemas.microsoft.com/office/drawing/2014/chart" uri="{C3380CC4-5D6E-409C-BE32-E72D297353CC}">
                <c16:uniqueId val="{00000005-D738-4443-8A17-F944CAF8B907}"/>
              </c:ext>
            </c:extLst>
          </c:dPt>
          <c:dPt>
            <c:idx val="3"/>
            <c:invertIfNegative val="0"/>
            <c:bubble3D val="0"/>
            <c:extLst>
              <c:ext xmlns:c16="http://schemas.microsoft.com/office/drawing/2014/chart" uri="{C3380CC4-5D6E-409C-BE32-E72D297353CC}">
                <c16:uniqueId val="{00000007-D738-4443-8A17-F944CAF8B907}"/>
              </c:ext>
            </c:extLst>
          </c:dPt>
          <c:dLbls>
            <c:spPr>
              <a:noFill/>
              <a:ln>
                <a:noFill/>
              </a:ln>
            </c:spPr>
            <c:txPr>
              <a:bodyPr anchorCtr="1"/>
              <a:lstStyle/>
              <a:p>
                <a:pPr>
                  <a:defRPr sz="1000" b="1" i="0" u="none" spc="0">
                    <a:solidFill>
                      <a:sysClr val="windowText" lastClr="000000"/>
                    </a:solidFill>
                    <a:latin typeface="+mn-lt"/>
                    <a:ea typeface="+mn-lt"/>
                    <a:cs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6.2'!$J$6:$J$9</c:f>
              <c:strCache>
                <c:ptCount val="4"/>
                <c:pt idx="0">
                  <c:v>Empresas Industriales y Comerciales </c:v>
                </c:pt>
                <c:pt idx="1">
                  <c:v>Establecimientos Públicos</c:v>
                </c:pt>
                <c:pt idx="2">
                  <c:v>Empresas Sociales del Estado</c:v>
                </c:pt>
                <c:pt idx="3">
                  <c:v>Universidad Distrital FJC</c:v>
                </c:pt>
              </c:strCache>
            </c:strRef>
          </c:cat>
          <c:val>
            <c:numRef>
              <c:f>'Gráfico 6.2'!$K$6:$K$9</c:f>
              <c:numCache>
                <c:formatCode>_-* #,##0.0_-;\-* #,##0.0_-;_-* "-"??_-;_-@_-</c:formatCode>
                <c:ptCount val="4"/>
                <c:pt idx="0">
                  <c:v>69.108928921142791</c:v>
                </c:pt>
                <c:pt idx="1">
                  <c:v>34.831955220648204</c:v>
                </c:pt>
                <c:pt idx="2">
                  <c:v>9.6499572866077514</c:v>
                </c:pt>
                <c:pt idx="3">
                  <c:v>1.821345583441649</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8-D738-4443-8A17-F944CAF8B907}"/>
            </c:ext>
          </c:extLst>
        </c:ser>
        <c:dLbls>
          <c:showLegendKey val="0"/>
          <c:showVal val="0"/>
          <c:showCatName val="0"/>
          <c:showSerName val="0"/>
          <c:showPercent val="0"/>
          <c:showBubbleSize val="0"/>
        </c:dLbls>
        <c:gapWidth val="100"/>
        <c:axId val="1398279231"/>
        <c:axId val="1398287871"/>
      </c:barChart>
      <c:catAx>
        <c:axId val="1398279231"/>
        <c:scaling>
          <c:orientation val="minMax"/>
        </c:scaling>
        <c:delete val="0"/>
        <c:axPos val="b"/>
        <c:numFmt formatCode="General" sourceLinked="1"/>
        <c:majorTickMark val="out"/>
        <c:minorTickMark val="none"/>
        <c:tickLblPos val="nextTo"/>
        <c:spPr>
          <a:ln>
            <a:noFill/>
          </a:ln>
        </c:spPr>
        <c:txPr>
          <a:bodyPr rot="-60000000" spcFirstLastPara="1" vert="horz" wrap="square" anchor="ctr" anchorCtr="1"/>
          <a:lstStyle/>
          <a:p>
            <a:pPr>
              <a:defRPr sz="800" b="0" i="0" u="none">
                <a:solidFill>
                  <a:sysClr val="windowText" lastClr="000000"/>
                </a:solidFill>
                <a:latin typeface="Arial"/>
                <a:ea typeface="Arial"/>
                <a:cs typeface="Arial"/>
              </a:defRPr>
            </a:pPr>
            <a:endParaRPr lang="es-CO"/>
          </a:p>
        </c:txPr>
        <c:crossAx val="1398287871"/>
        <c:crosses val="autoZero"/>
        <c:auto val="1"/>
        <c:lblAlgn val="ctr"/>
        <c:lblOffset val="100"/>
        <c:noMultiLvlLbl val="1"/>
      </c:catAx>
      <c:valAx>
        <c:axId val="1398287871"/>
        <c:scaling>
          <c:orientation val="minMax"/>
        </c:scaling>
        <c:delete val="1"/>
        <c:axPos val="l"/>
        <c:numFmt formatCode="_-* #,##0.0_-;\-* #,##0.0_-;_-* &quot;-&quot;??_-;_-@_-" sourceLinked="1"/>
        <c:majorTickMark val="out"/>
        <c:minorTickMark val="none"/>
        <c:tickLblPos val="nextTo"/>
        <c:crossAx val="1398279231"/>
        <c:crosses val="autoZero"/>
        <c:crossBetween val="between"/>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392319381129992E-2"/>
          <c:y val="0.14841234659468225"/>
          <c:w val="0.84516083327321312"/>
          <c:h val="0.66804632991522284"/>
        </c:manualLayout>
      </c:layout>
      <c:lineChart>
        <c:grouping val="standard"/>
        <c:varyColors val="0"/>
        <c:ser>
          <c:idx val="0"/>
          <c:order val="0"/>
          <c:tx>
            <c:strRef>
              <c:f>'Gráfico 1.4'!$C$6</c:f>
              <c:strCache>
                <c:ptCount val="1"/>
                <c:pt idx="0">
                  <c:v>Comercial</c:v>
                </c:pt>
              </c:strCache>
            </c:strRef>
          </c:tx>
          <c:spPr>
            <a:ln w="19050">
              <a:solidFill>
                <a:schemeClr val="accent1"/>
              </a:solidFill>
            </a:ln>
          </c:spPr>
          <c:marker>
            <c:symbol val="none"/>
          </c:marker>
          <c:dLbls>
            <c:dLbl>
              <c:idx val="4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26-45F3-AEC8-67EF8D83F4B4}"/>
                </c:ext>
              </c:extLst>
            </c:dLbl>
            <c:spPr>
              <a:noFill/>
              <a:ln>
                <a:noFill/>
              </a:ln>
            </c:spPr>
            <c:txPr>
              <a:bodyPr anchorCtr="1"/>
              <a:lstStyle/>
              <a:p>
                <a:pPr>
                  <a:defRPr sz="900" b="0" i="0" u="none">
                    <a:solidFill>
                      <a:schemeClr val="accent1"/>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1.4'!$B$7:$B$50</c:f>
              <c:numCache>
                <c:formatCode>mmm\-yy</c:formatCode>
                <c:ptCount val="44"/>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pt idx="38">
                  <c:v>45747</c:v>
                </c:pt>
                <c:pt idx="39">
                  <c:v>45777</c:v>
                </c:pt>
                <c:pt idx="40">
                  <c:v>45808</c:v>
                </c:pt>
                <c:pt idx="41">
                  <c:v>45838</c:v>
                </c:pt>
                <c:pt idx="42">
                  <c:v>45869</c:v>
                </c:pt>
                <c:pt idx="43">
                  <c:v>45900</c:v>
                </c:pt>
              </c:numCache>
            </c:numRef>
          </c:cat>
          <c:val>
            <c:numRef>
              <c:f>'Gráfico 1.4'!$C$7:$C$50</c:f>
              <c:numCache>
                <c:formatCode>#,##0.00</c:formatCode>
                <c:ptCount val="44"/>
                <c:pt idx="0">
                  <c:v>5.4306244230383882</c:v>
                </c:pt>
                <c:pt idx="1">
                  <c:v>6.9569459627586649</c:v>
                </c:pt>
                <c:pt idx="2">
                  <c:v>8.5506643445792072</c:v>
                </c:pt>
                <c:pt idx="3">
                  <c:v>10.377997528501993</c:v>
                </c:pt>
                <c:pt idx="4">
                  <c:v>12.243530650731138</c:v>
                </c:pt>
                <c:pt idx="5">
                  <c:v>13.427105061852229</c:v>
                </c:pt>
                <c:pt idx="6">
                  <c:v>14.324549048315705</c:v>
                </c:pt>
                <c:pt idx="7">
                  <c:v>14.918911594712458</c:v>
                </c:pt>
                <c:pt idx="8">
                  <c:v>15.352016026616578</c:v>
                </c:pt>
                <c:pt idx="9">
                  <c:v>15.546050520010922</c:v>
                </c:pt>
                <c:pt idx="10">
                  <c:v>16.045775793975238</c:v>
                </c:pt>
                <c:pt idx="11">
                  <c:v>16.709839874282938</c:v>
                </c:pt>
                <c:pt idx="12">
                  <c:v>16.940638096502369</c:v>
                </c:pt>
                <c:pt idx="13">
                  <c:v>17.512025509196416</c:v>
                </c:pt>
                <c:pt idx="14">
                  <c:v>17.184851683798218</c:v>
                </c:pt>
                <c:pt idx="15">
                  <c:v>16.426892763003977</c:v>
                </c:pt>
                <c:pt idx="16">
                  <c:v>15.569211916736215</c:v>
                </c:pt>
                <c:pt idx="17">
                  <c:v>14.432409311104122</c:v>
                </c:pt>
                <c:pt idx="18">
                  <c:v>13.440934308643925</c:v>
                </c:pt>
                <c:pt idx="19">
                  <c:v>12.331301605150946</c:v>
                </c:pt>
                <c:pt idx="20">
                  <c:v>11.628383463465685</c:v>
                </c:pt>
                <c:pt idx="21">
                  <c:v>10.718007545093155</c:v>
                </c:pt>
                <c:pt idx="22">
                  <c:v>10.069819583068963</c:v>
                </c:pt>
                <c:pt idx="23">
                  <c:v>9.1380718465964961</c:v>
                </c:pt>
                <c:pt idx="24">
                  <c:v>7.6602963683801928</c:v>
                </c:pt>
                <c:pt idx="25">
                  <c:v>6.7263669564916251</c:v>
                </c:pt>
                <c:pt idx="26">
                  <c:v>5.8471308271108136</c:v>
                </c:pt>
                <c:pt idx="27">
                  <c:v>5.3470075058334343</c:v>
                </c:pt>
                <c:pt idx="28">
                  <c:v>5.183891531250584</c:v>
                </c:pt>
                <c:pt idx="29">
                  <c:v>4.9210927601666787</c:v>
                </c:pt>
                <c:pt idx="30">
                  <c:v>4.433271150789686</c:v>
                </c:pt>
                <c:pt idx="31">
                  <c:v>3.9858481338900908</c:v>
                </c:pt>
                <c:pt idx="32">
                  <c:v>3.7561467954925654</c:v>
                </c:pt>
                <c:pt idx="33">
                  <c:v>3.2518153061998456</c:v>
                </c:pt>
                <c:pt idx="34">
                  <c:v>3.2801665249267531</c:v>
                </c:pt>
                <c:pt idx="35">
                  <c:v>3.3767337844728962</c:v>
                </c:pt>
                <c:pt idx="36">
                  <c:v>3.5578041786038073</c:v>
                </c:pt>
                <c:pt idx="37">
                  <c:v>4.3484600908773707</c:v>
                </c:pt>
                <c:pt idx="38">
                  <c:v>4.8161236023319676</c:v>
                </c:pt>
                <c:pt idx="39">
                  <c:v>5.2076422192407046</c:v>
                </c:pt>
                <c:pt idx="40">
                  <c:v>5.8521059893611449</c:v>
                </c:pt>
                <c:pt idx="41">
                  <c:v>6.0554348304287409</c:v>
                </c:pt>
                <c:pt idx="42">
                  <c:v>6.0535874848829829</c:v>
                </c:pt>
                <c:pt idx="43">
                  <c:v>6.19642331518655</c:v>
                </c:pt>
              </c:numCache>
            </c:numRef>
          </c:val>
          <c:smooth val="1"/>
          <c:extLst>
            <c:ext xmlns:c16="http://schemas.microsoft.com/office/drawing/2014/chart" uri="{C3380CC4-5D6E-409C-BE32-E72D297353CC}">
              <c16:uniqueId val="{00000001-1726-45F3-AEC8-67EF8D83F4B4}"/>
            </c:ext>
          </c:extLst>
        </c:ser>
        <c:ser>
          <c:idx val="1"/>
          <c:order val="1"/>
          <c:tx>
            <c:strRef>
              <c:f>'Gráfico 1.4'!$D$6</c:f>
              <c:strCache>
                <c:ptCount val="1"/>
                <c:pt idx="0">
                  <c:v>Consumo</c:v>
                </c:pt>
              </c:strCache>
            </c:strRef>
          </c:tx>
          <c:spPr>
            <a:ln w="19050">
              <a:solidFill>
                <a:schemeClr val="accent2"/>
              </a:solidFill>
            </a:ln>
          </c:spPr>
          <c:marker>
            <c:symbol val="none"/>
          </c:marker>
          <c:dLbls>
            <c:dLbl>
              <c:idx val="4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26-45F3-AEC8-67EF8D83F4B4}"/>
                </c:ext>
              </c:extLst>
            </c:dLbl>
            <c:spPr>
              <a:noFill/>
              <a:ln>
                <a:noFill/>
              </a:ln>
            </c:spPr>
            <c:txPr>
              <a:bodyPr anchorCtr="1"/>
              <a:lstStyle/>
              <a:p>
                <a:pPr>
                  <a:defRPr sz="900" b="0" i="0" u="none">
                    <a:solidFill>
                      <a:schemeClr val="accent2"/>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1.4'!$B$7:$B$50</c:f>
              <c:numCache>
                <c:formatCode>mmm\-yy</c:formatCode>
                <c:ptCount val="44"/>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pt idx="38">
                  <c:v>45747</c:v>
                </c:pt>
                <c:pt idx="39">
                  <c:v>45777</c:v>
                </c:pt>
                <c:pt idx="40">
                  <c:v>45808</c:v>
                </c:pt>
                <c:pt idx="41">
                  <c:v>45838</c:v>
                </c:pt>
                <c:pt idx="42">
                  <c:v>45869</c:v>
                </c:pt>
                <c:pt idx="43">
                  <c:v>45900</c:v>
                </c:pt>
              </c:numCache>
            </c:numRef>
          </c:cat>
          <c:val>
            <c:numRef>
              <c:f>'Gráfico 1.4'!$D$7:$D$50</c:f>
              <c:numCache>
                <c:formatCode>#,##0.00</c:formatCode>
                <c:ptCount val="44"/>
                <c:pt idx="0">
                  <c:v>12.853508320669803</c:v>
                </c:pt>
                <c:pt idx="1">
                  <c:v>14.001245077366731</c:v>
                </c:pt>
                <c:pt idx="2">
                  <c:v>15.510441205468318</c:v>
                </c:pt>
                <c:pt idx="3">
                  <c:v>17.152956436678444</c:v>
                </c:pt>
                <c:pt idx="4">
                  <c:v>19.103860552490293</c:v>
                </c:pt>
                <c:pt idx="5">
                  <c:v>20.969223227778787</c:v>
                </c:pt>
                <c:pt idx="6">
                  <c:v>22.372861804585376</c:v>
                </c:pt>
                <c:pt idx="7">
                  <c:v>23.521048871700323</c:v>
                </c:pt>
                <c:pt idx="8">
                  <c:v>24.394551505509398</c:v>
                </c:pt>
                <c:pt idx="9">
                  <c:v>24.268536558398026</c:v>
                </c:pt>
                <c:pt idx="10">
                  <c:v>23.827299151688418</c:v>
                </c:pt>
                <c:pt idx="11">
                  <c:v>22.782142251302883</c:v>
                </c:pt>
                <c:pt idx="12">
                  <c:v>21.026940079962309</c:v>
                </c:pt>
                <c:pt idx="13">
                  <c:v>19.377144798421742</c:v>
                </c:pt>
                <c:pt idx="14">
                  <c:v>17.391130274883437</c:v>
                </c:pt>
                <c:pt idx="15">
                  <c:v>15.19131094432522</c:v>
                </c:pt>
                <c:pt idx="16">
                  <c:v>13.081581257113829</c:v>
                </c:pt>
                <c:pt idx="17">
                  <c:v>10.715939242276029</c:v>
                </c:pt>
                <c:pt idx="18">
                  <c:v>8.2920101773295443</c:v>
                </c:pt>
                <c:pt idx="19">
                  <c:v>6.3755370676362499</c:v>
                </c:pt>
                <c:pt idx="20">
                  <c:v>4.5550053493515374</c:v>
                </c:pt>
                <c:pt idx="21">
                  <c:v>2.8838981206418035</c:v>
                </c:pt>
                <c:pt idx="22">
                  <c:v>1.6345804673721709</c:v>
                </c:pt>
                <c:pt idx="23">
                  <c:v>9.940267964079208E-2</c:v>
                </c:pt>
                <c:pt idx="24">
                  <c:v>-1.2934288556498474</c:v>
                </c:pt>
                <c:pt idx="25">
                  <c:v>-2.3688537220167283</c:v>
                </c:pt>
                <c:pt idx="26">
                  <c:v>-3.346558160833657</c:v>
                </c:pt>
                <c:pt idx="27">
                  <c:v>-3.9136862070792922</c:v>
                </c:pt>
                <c:pt idx="28">
                  <c:v>-4.2617249426746611</c:v>
                </c:pt>
                <c:pt idx="29">
                  <c:v>-4.6178073879442394</c:v>
                </c:pt>
                <c:pt idx="30">
                  <c:v>-4.9073882462575718</c:v>
                </c:pt>
                <c:pt idx="31">
                  <c:v>-5.0174941620653275</c:v>
                </c:pt>
                <c:pt idx="32">
                  <c:v>-5.208325467740627</c:v>
                </c:pt>
                <c:pt idx="33">
                  <c:v>-5.2196340064236342</c:v>
                </c:pt>
                <c:pt idx="34">
                  <c:v>-4.8268239109197086</c:v>
                </c:pt>
                <c:pt idx="35">
                  <c:v>-4.7422830266122373</c:v>
                </c:pt>
                <c:pt idx="36">
                  <c:v>-4.3467469691128908</c:v>
                </c:pt>
                <c:pt idx="37">
                  <c:v>-3.7689319107528596</c:v>
                </c:pt>
                <c:pt idx="38">
                  <c:v>-3.3920881940074699</c:v>
                </c:pt>
                <c:pt idx="39">
                  <c:v>-2.5124124127517189</c:v>
                </c:pt>
                <c:pt idx="40">
                  <c:v>-1.5919199419473617</c:v>
                </c:pt>
                <c:pt idx="41">
                  <c:v>-0.78048657447628011</c:v>
                </c:pt>
                <c:pt idx="42">
                  <c:v>0.20885289392533757</c:v>
                </c:pt>
                <c:pt idx="43">
                  <c:v>1.2373683132552049</c:v>
                </c:pt>
              </c:numCache>
            </c:numRef>
          </c:val>
          <c:smooth val="1"/>
          <c:extLst>
            <c:ext xmlns:c16="http://schemas.microsoft.com/office/drawing/2014/chart" uri="{C3380CC4-5D6E-409C-BE32-E72D297353CC}">
              <c16:uniqueId val="{00000003-1726-45F3-AEC8-67EF8D83F4B4}"/>
            </c:ext>
          </c:extLst>
        </c:ser>
        <c:ser>
          <c:idx val="2"/>
          <c:order val="2"/>
          <c:tx>
            <c:strRef>
              <c:f>'Gráfico 1.4'!$E$6</c:f>
              <c:strCache>
                <c:ptCount val="1"/>
                <c:pt idx="0">
                  <c:v>Microcrédito</c:v>
                </c:pt>
              </c:strCache>
            </c:strRef>
          </c:tx>
          <c:spPr>
            <a:ln w="19050">
              <a:solidFill>
                <a:schemeClr val="tx1">
                  <a:lumMod val="50000"/>
                  <a:lumOff val="50000"/>
                </a:schemeClr>
              </a:solidFill>
            </a:ln>
          </c:spPr>
          <c:marker>
            <c:symbol val="none"/>
          </c:marker>
          <c:dLbls>
            <c:dLbl>
              <c:idx val="4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26-45F3-AEC8-67EF8D83F4B4}"/>
                </c:ext>
              </c:extLst>
            </c:dLbl>
            <c:spPr>
              <a:noFill/>
              <a:ln>
                <a:noFill/>
              </a:ln>
            </c:spPr>
            <c:txPr>
              <a:bodyPr anchorCtr="1"/>
              <a:lstStyle/>
              <a:p>
                <a:pPr>
                  <a:defRPr sz="900" b="0" i="0" u="none">
                    <a:solidFill>
                      <a:schemeClr val="tx1">
                        <a:lumMod val="75000"/>
                        <a:lumOff val="25000"/>
                      </a:schemeClr>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1.4'!$B$7:$B$50</c:f>
              <c:numCache>
                <c:formatCode>mmm\-yy</c:formatCode>
                <c:ptCount val="44"/>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pt idx="38">
                  <c:v>45747</c:v>
                </c:pt>
                <c:pt idx="39">
                  <c:v>45777</c:v>
                </c:pt>
                <c:pt idx="40">
                  <c:v>45808</c:v>
                </c:pt>
                <c:pt idx="41">
                  <c:v>45838</c:v>
                </c:pt>
                <c:pt idx="42">
                  <c:v>45869</c:v>
                </c:pt>
                <c:pt idx="43">
                  <c:v>45900</c:v>
                </c:pt>
              </c:numCache>
            </c:numRef>
          </c:cat>
          <c:val>
            <c:numRef>
              <c:f>'Gráfico 1.4'!$E$7:$E$50</c:f>
              <c:numCache>
                <c:formatCode>#,##0.00</c:formatCode>
                <c:ptCount val="44"/>
                <c:pt idx="0">
                  <c:v>9.4764563358497931</c:v>
                </c:pt>
                <c:pt idx="1">
                  <c:v>9.7017490340782544</c:v>
                </c:pt>
                <c:pt idx="2">
                  <c:v>10.188308597588968</c:v>
                </c:pt>
                <c:pt idx="3">
                  <c:v>10.857961743367174</c:v>
                </c:pt>
                <c:pt idx="4">
                  <c:v>11.748670370634184</c:v>
                </c:pt>
                <c:pt idx="5">
                  <c:v>12.611133748353565</c:v>
                </c:pt>
                <c:pt idx="6">
                  <c:v>13.656489139505412</c:v>
                </c:pt>
                <c:pt idx="7">
                  <c:v>14.68468976726831</c:v>
                </c:pt>
                <c:pt idx="8">
                  <c:v>15.60182709496447</c:v>
                </c:pt>
                <c:pt idx="9">
                  <c:v>16.015556394196917</c:v>
                </c:pt>
                <c:pt idx="10">
                  <c:v>16.145274971427682</c:v>
                </c:pt>
                <c:pt idx="11">
                  <c:v>15.96579285370674</c:v>
                </c:pt>
                <c:pt idx="12">
                  <c:v>15.549790463767032</c:v>
                </c:pt>
                <c:pt idx="13">
                  <c:v>15.465998682481953</c:v>
                </c:pt>
                <c:pt idx="14">
                  <c:v>15.561530624862009</c:v>
                </c:pt>
                <c:pt idx="15">
                  <c:v>15.781323244390254</c:v>
                </c:pt>
                <c:pt idx="16">
                  <c:v>16.029334800588281</c:v>
                </c:pt>
                <c:pt idx="17">
                  <c:v>16.060105465424957</c:v>
                </c:pt>
                <c:pt idx="18">
                  <c:v>15.900202922017904</c:v>
                </c:pt>
                <c:pt idx="19">
                  <c:v>15.865760131425933</c:v>
                </c:pt>
                <c:pt idx="20">
                  <c:v>15.640789239946207</c:v>
                </c:pt>
                <c:pt idx="21">
                  <c:v>15.205875820933423</c:v>
                </c:pt>
                <c:pt idx="22">
                  <c:v>14.77184171383521</c:v>
                </c:pt>
                <c:pt idx="23">
                  <c:v>13.820410821174157</c:v>
                </c:pt>
                <c:pt idx="24">
                  <c:v>12.961156977397748</c:v>
                </c:pt>
                <c:pt idx="25">
                  <c:v>13.187157955042284</c:v>
                </c:pt>
                <c:pt idx="26">
                  <c:v>13.243464399003235</c:v>
                </c:pt>
                <c:pt idx="27">
                  <c:v>13.319265338716658</c:v>
                </c:pt>
                <c:pt idx="28">
                  <c:v>13.392312944172602</c:v>
                </c:pt>
                <c:pt idx="29">
                  <c:v>12.221749991715436</c:v>
                </c:pt>
                <c:pt idx="30">
                  <c:v>11.076079898624958</c:v>
                </c:pt>
                <c:pt idx="31">
                  <c:v>10.331905614606685</c:v>
                </c:pt>
                <c:pt idx="32">
                  <c:v>9.4604673715484857</c:v>
                </c:pt>
                <c:pt idx="33">
                  <c:v>9.0589944555635284</c:v>
                </c:pt>
                <c:pt idx="34">
                  <c:v>8.8895216808668298</c:v>
                </c:pt>
                <c:pt idx="35">
                  <c:v>8.484690586413258</c:v>
                </c:pt>
                <c:pt idx="36">
                  <c:v>8.5401410567169869</c:v>
                </c:pt>
                <c:pt idx="37">
                  <c:v>8.7877878689369702</c:v>
                </c:pt>
                <c:pt idx="38">
                  <c:v>8.2829232439540093</c:v>
                </c:pt>
                <c:pt idx="39">
                  <c:v>8.153598445262201</c:v>
                </c:pt>
                <c:pt idx="40">
                  <c:v>8.0940538362054291</c:v>
                </c:pt>
                <c:pt idx="41">
                  <c:v>7.7771071917424273</c:v>
                </c:pt>
                <c:pt idx="42">
                  <c:v>8.7209916329327175</c:v>
                </c:pt>
                <c:pt idx="43">
                  <c:v>9.8587818833305576</c:v>
                </c:pt>
              </c:numCache>
            </c:numRef>
          </c:val>
          <c:smooth val="1"/>
          <c:extLst>
            <c:ext xmlns:c16="http://schemas.microsoft.com/office/drawing/2014/chart" uri="{C3380CC4-5D6E-409C-BE32-E72D297353CC}">
              <c16:uniqueId val="{00000005-1726-45F3-AEC8-67EF8D83F4B4}"/>
            </c:ext>
          </c:extLst>
        </c:ser>
        <c:ser>
          <c:idx val="3"/>
          <c:order val="3"/>
          <c:tx>
            <c:strRef>
              <c:f>'Gráfico 1.4'!$F$6</c:f>
              <c:strCache>
                <c:ptCount val="1"/>
                <c:pt idx="0">
                  <c:v>Hipotecaria</c:v>
                </c:pt>
              </c:strCache>
            </c:strRef>
          </c:tx>
          <c:spPr>
            <a:ln w="19050">
              <a:solidFill>
                <a:schemeClr val="accent4"/>
              </a:solidFill>
            </a:ln>
          </c:spPr>
          <c:marker>
            <c:symbol val="none"/>
          </c:marker>
          <c:dLbls>
            <c:dLbl>
              <c:idx val="43"/>
              <c:spPr>
                <a:noFill/>
                <a:ln>
                  <a:noFill/>
                </a:ln>
              </c:spPr>
              <c:txPr>
                <a:bodyPr anchorCtr="1"/>
                <a:lstStyle/>
                <a:p>
                  <a:pPr>
                    <a:defRPr sz="900" b="0" i="0" u="none">
                      <a:solidFill>
                        <a:srgbClr val="FF9900"/>
                      </a:solidFill>
                      <a:latin typeface="+mn-lt"/>
                      <a:ea typeface="+mn-lt"/>
                      <a:cs typeface="+mn-lt"/>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26-45F3-AEC8-67EF8D83F4B4}"/>
                </c:ext>
              </c:extLst>
            </c:dLbl>
            <c:spPr>
              <a:noFill/>
              <a:ln>
                <a:noFill/>
              </a:ln>
            </c:spPr>
            <c:txPr>
              <a:bodyPr anchorCtr="1"/>
              <a:lstStyle/>
              <a:p>
                <a:pPr>
                  <a:defRPr sz="900" b="0" i="0" u="none">
                    <a:solidFill>
                      <a:schemeClr val="accent4"/>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1.4'!$B$7:$B$50</c:f>
              <c:numCache>
                <c:formatCode>mmm\-yy</c:formatCode>
                <c:ptCount val="44"/>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pt idx="38">
                  <c:v>45747</c:v>
                </c:pt>
                <c:pt idx="39">
                  <c:v>45777</c:v>
                </c:pt>
                <c:pt idx="40">
                  <c:v>45808</c:v>
                </c:pt>
                <c:pt idx="41">
                  <c:v>45838</c:v>
                </c:pt>
                <c:pt idx="42">
                  <c:v>45869</c:v>
                </c:pt>
                <c:pt idx="43">
                  <c:v>45900</c:v>
                </c:pt>
              </c:numCache>
            </c:numRef>
          </c:cat>
          <c:val>
            <c:numRef>
              <c:f>'Gráfico 1.4'!$F$7:$F$50</c:f>
              <c:numCache>
                <c:formatCode>#,##0.00</c:formatCode>
                <c:ptCount val="44"/>
                <c:pt idx="0">
                  <c:v>14.874032031086525</c:v>
                </c:pt>
                <c:pt idx="1">
                  <c:v>15.30128343493482</c:v>
                </c:pt>
                <c:pt idx="2">
                  <c:v>15.755575746616191</c:v>
                </c:pt>
                <c:pt idx="3">
                  <c:v>15.85906464497282</c:v>
                </c:pt>
                <c:pt idx="4">
                  <c:v>16.223081474831158</c:v>
                </c:pt>
                <c:pt idx="5">
                  <c:v>16.49893541865255</c:v>
                </c:pt>
                <c:pt idx="6">
                  <c:v>16.72601364488786</c:v>
                </c:pt>
                <c:pt idx="7">
                  <c:v>16.948373278703798</c:v>
                </c:pt>
                <c:pt idx="8">
                  <c:v>17.239735799224643</c:v>
                </c:pt>
                <c:pt idx="9">
                  <c:v>17.063335089578182</c:v>
                </c:pt>
                <c:pt idx="10">
                  <c:v>16.943024427579445</c:v>
                </c:pt>
                <c:pt idx="11">
                  <c:v>16.845183963199695</c:v>
                </c:pt>
                <c:pt idx="12">
                  <c:v>16.183258880429953</c:v>
                </c:pt>
                <c:pt idx="13">
                  <c:v>15.80820464329722</c:v>
                </c:pt>
                <c:pt idx="14">
                  <c:v>15.169868971911571</c:v>
                </c:pt>
                <c:pt idx="15">
                  <c:v>14.197313675538492</c:v>
                </c:pt>
                <c:pt idx="16">
                  <c:v>13.63474931389006</c:v>
                </c:pt>
                <c:pt idx="17">
                  <c:v>12.906781985484361</c:v>
                </c:pt>
                <c:pt idx="18">
                  <c:v>12.055095102342905</c:v>
                </c:pt>
                <c:pt idx="19">
                  <c:v>11.449186869389338</c:v>
                </c:pt>
                <c:pt idx="20">
                  <c:v>10.831389188003859</c:v>
                </c:pt>
                <c:pt idx="21">
                  <c:v>10.242378244283291</c:v>
                </c:pt>
                <c:pt idx="22">
                  <c:v>10.040532691130055</c:v>
                </c:pt>
                <c:pt idx="23">
                  <c:v>9.7974922084905547</c:v>
                </c:pt>
                <c:pt idx="24">
                  <c:v>9.4844514168161318</c:v>
                </c:pt>
                <c:pt idx="25">
                  <c:v>9.4058421346254981</c:v>
                </c:pt>
                <c:pt idx="26">
                  <c:v>9.1036570518355333</c:v>
                </c:pt>
                <c:pt idx="27">
                  <c:v>8.8488283009339632</c:v>
                </c:pt>
                <c:pt idx="28">
                  <c:v>8.8594656710522024</c:v>
                </c:pt>
                <c:pt idx="29">
                  <c:v>8.7036131721456744</c:v>
                </c:pt>
                <c:pt idx="30">
                  <c:v>8.6587856085539769</c:v>
                </c:pt>
                <c:pt idx="31">
                  <c:v>8.7691693048914452</c:v>
                </c:pt>
                <c:pt idx="32">
                  <c:v>8.6974165481805485</c:v>
                </c:pt>
                <c:pt idx="33">
                  <c:v>8.6761487227067882</c:v>
                </c:pt>
                <c:pt idx="34">
                  <c:v>8.772868247003851</c:v>
                </c:pt>
                <c:pt idx="35">
                  <c:v>8.77573605140174</c:v>
                </c:pt>
                <c:pt idx="36">
                  <c:v>8.7687900909401595</c:v>
                </c:pt>
                <c:pt idx="37">
                  <c:v>8.9209524151739661</c:v>
                </c:pt>
                <c:pt idx="38">
                  <c:v>8.9928339395575208</c:v>
                </c:pt>
                <c:pt idx="39">
                  <c:v>9.2799332231429119</c:v>
                </c:pt>
                <c:pt idx="40">
                  <c:v>9.7908725788869546</c:v>
                </c:pt>
                <c:pt idx="41">
                  <c:v>10.199257892170577</c:v>
                </c:pt>
                <c:pt idx="42">
                  <c:v>10.712962577422601</c:v>
                </c:pt>
                <c:pt idx="43">
                  <c:v>11.150159249113113</c:v>
                </c:pt>
              </c:numCache>
            </c:numRef>
          </c:val>
          <c:smooth val="1"/>
          <c:extLst>
            <c:ext xmlns:c16="http://schemas.microsoft.com/office/drawing/2014/chart" uri="{C3380CC4-5D6E-409C-BE32-E72D297353CC}">
              <c16:uniqueId val="{00000007-1726-45F3-AEC8-67EF8D83F4B4}"/>
            </c:ext>
          </c:extLst>
        </c:ser>
        <c:dLbls>
          <c:showLegendKey val="0"/>
          <c:showVal val="0"/>
          <c:showCatName val="0"/>
          <c:showSerName val="0"/>
          <c:showPercent val="0"/>
          <c:showBubbleSize val="0"/>
        </c:dLbls>
        <c:smooth val="0"/>
        <c:axId val="952162639"/>
        <c:axId val="952162159"/>
      </c:lineChart>
      <c:dateAx>
        <c:axId val="952162639"/>
        <c:scaling>
          <c:orientation val="minMax"/>
        </c:scaling>
        <c:delete val="0"/>
        <c:axPos val="b"/>
        <c:numFmt formatCode="mmm\-yy" sourceLinked="1"/>
        <c:majorTickMark val="out"/>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mn-lt"/>
                <a:ea typeface="+mn-lt"/>
                <a:cs typeface="+mn-lt"/>
              </a:defRPr>
            </a:pPr>
            <a:endParaRPr lang="es-CO"/>
          </a:p>
        </c:txPr>
        <c:crossAx val="952162159"/>
        <c:crosses val="autoZero"/>
        <c:auto val="1"/>
        <c:lblOffset val="100"/>
        <c:baseTimeUnit val="months"/>
      </c:dateAx>
      <c:valAx>
        <c:axId val="952162159"/>
        <c:scaling>
          <c:orientation val="minMax"/>
          <c:max val="30"/>
          <c:min val="-10"/>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952162639"/>
        <c:crosses val="autoZero"/>
        <c:crossBetween val="between"/>
      </c:valAx>
      <c:spPr>
        <a:noFill/>
        <a:ln w="25400">
          <a:noFill/>
        </a:ln>
      </c:spPr>
    </c:plotArea>
    <c:legend>
      <c:legendPos val="t"/>
      <c:overlay val="0"/>
      <c:spPr>
        <a:noFill/>
      </c:spPr>
      <c:txPr>
        <a:bodyPr rot="0" vert="horz" anchor="ctr" anchorCtr="1"/>
        <a:lstStyle/>
        <a:p>
          <a:pPr>
            <a:defRPr sz="900" b="0" i="0" u="none">
              <a:solidFill>
                <a:schemeClr val="tx1">
                  <a:lumMod val="65000"/>
                  <a:lumOff val="35000"/>
                </a:schemeClr>
              </a:solidFill>
              <a:latin typeface="+mn-lt"/>
              <a:ea typeface="+mn-lt"/>
              <a:cs typeface="+mn-lt"/>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'Gráfico 6.3'!$Q$6</c:f>
              <c:strCache>
                <c:ptCount val="1"/>
                <c:pt idx="0">
                  <c:v>Participación</c:v>
                </c:pt>
              </c:strCache>
            </c:strRef>
          </c:tx>
          <c:explosion val="1"/>
          <c:dPt>
            <c:idx val="0"/>
            <c:bubble3D val="0"/>
            <c:spPr>
              <a:solidFill>
                <a:srgbClr val="FFCA08"/>
              </a:solidFill>
              <a:ln w="19050">
                <a:solidFill>
                  <a:schemeClr val="lt1"/>
                </a:solidFill>
              </a:ln>
            </c:spPr>
            <c:extLst>
              <c:ext xmlns:c16="http://schemas.microsoft.com/office/drawing/2014/chart" uri="{C3380CC4-5D6E-409C-BE32-E72D297353CC}">
                <c16:uniqueId val="{00000001-7C57-4DFB-A06F-CFD9CCADE195}"/>
              </c:ext>
            </c:extLst>
          </c:dPt>
          <c:dPt>
            <c:idx val="1"/>
            <c:bubble3D val="0"/>
            <c:spPr>
              <a:solidFill>
                <a:srgbClr val="F8931D"/>
              </a:solidFill>
              <a:ln w="19050">
                <a:solidFill>
                  <a:schemeClr val="lt1"/>
                </a:solidFill>
              </a:ln>
            </c:spPr>
            <c:extLst>
              <c:ext xmlns:c16="http://schemas.microsoft.com/office/drawing/2014/chart" uri="{C3380CC4-5D6E-409C-BE32-E72D297353CC}">
                <c16:uniqueId val="{00000003-7C57-4DFB-A06F-CFD9CCADE195}"/>
              </c:ext>
            </c:extLst>
          </c:dPt>
          <c:dPt>
            <c:idx val="2"/>
            <c:bubble3D val="0"/>
            <c:spPr>
              <a:solidFill>
                <a:srgbClr val="CE8D3E"/>
              </a:solidFill>
              <a:ln w="19050">
                <a:solidFill>
                  <a:schemeClr val="lt1"/>
                </a:solidFill>
              </a:ln>
            </c:spPr>
            <c:extLst>
              <c:ext xmlns:c16="http://schemas.microsoft.com/office/drawing/2014/chart" uri="{C3380CC4-5D6E-409C-BE32-E72D297353CC}">
                <c16:uniqueId val="{00000005-7C57-4DFB-A06F-CFD9CCADE195}"/>
              </c:ext>
            </c:extLst>
          </c:dPt>
          <c:dPt>
            <c:idx val="3"/>
            <c:bubble3D val="0"/>
            <c:spPr>
              <a:solidFill>
                <a:srgbClr val="EC7016">
                  <a:alpha val="69804"/>
                </a:srgbClr>
              </a:solidFill>
              <a:ln w="19050">
                <a:solidFill>
                  <a:schemeClr val="lt1"/>
                </a:solidFill>
              </a:ln>
            </c:spPr>
            <c:extLst>
              <c:ext xmlns:c16="http://schemas.microsoft.com/office/drawing/2014/chart" uri="{C3380CC4-5D6E-409C-BE32-E72D297353CC}">
                <c16:uniqueId val="{00000007-7C57-4DFB-A06F-CFD9CCADE195}"/>
              </c:ext>
            </c:extLst>
          </c:dPt>
          <c:dPt>
            <c:idx val="4"/>
            <c:bubble3D val="0"/>
            <c:spPr>
              <a:solidFill>
                <a:srgbClr val="E64823">
                  <a:alpha val="84706"/>
                </a:srgbClr>
              </a:solidFill>
              <a:ln w="19050">
                <a:solidFill>
                  <a:schemeClr val="lt1"/>
                </a:solidFill>
              </a:ln>
            </c:spPr>
            <c:extLst>
              <c:ext xmlns:c16="http://schemas.microsoft.com/office/drawing/2014/chart" uri="{C3380CC4-5D6E-409C-BE32-E72D297353CC}">
                <c16:uniqueId val="{00000009-7C57-4DFB-A06F-CFD9CCADE195}"/>
              </c:ext>
            </c:extLst>
          </c:dPt>
          <c:dPt>
            <c:idx val="5"/>
            <c:bubble3D val="0"/>
            <c:spPr>
              <a:solidFill>
                <a:srgbClr val="ED8778">
                  <a:alpha val="49804"/>
                </a:srgbClr>
              </a:solidFill>
              <a:ln w="19050">
                <a:solidFill>
                  <a:schemeClr val="lt1"/>
                </a:solidFill>
              </a:ln>
            </c:spPr>
            <c:extLst>
              <c:ext xmlns:c16="http://schemas.microsoft.com/office/drawing/2014/chart" uri="{C3380CC4-5D6E-409C-BE32-E72D297353CC}">
                <c16:uniqueId val="{0000000B-7C57-4DFB-A06F-CFD9CCADE195}"/>
              </c:ext>
            </c:extLst>
          </c:dPt>
          <c:dLbls>
            <c:numFmt formatCode="0.0%" sourceLinked="0"/>
            <c:spPr>
              <a:noFill/>
              <a:ln>
                <a:noFill/>
              </a:ln>
            </c:spPr>
            <c:txPr>
              <a:bodyPr anchorCtr="1"/>
              <a:lstStyle/>
              <a:p>
                <a:pPr>
                  <a:defRPr sz="800" b="1" i="0" u="none">
                    <a:solidFill>
                      <a:sysClr val="windowText" lastClr="000000"/>
                    </a:solidFill>
                    <a:latin typeface="Arial"/>
                    <a:ea typeface="Arial"/>
                    <a:cs typeface="Arial"/>
                  </a:defRPr>
                </a:pPr>
                <a:endParaRPr lang="es-CO"/>
              </a:p>
            </c:txPr>
            <c:dLblPos val="inEnd"/>
            <c:showLegendKey val="0"/>
            <c:showVal val="0"/>
            <c:showCatName val="0"/>
            <c:showSerName val="0"/>
            <c:showPercent val="1"/>
            <c:showBubbleSize val="0"/>
            <c:separator>
</c:separator>
            <c:showLeaderLines val="1"/>
            <c:extLst>
              <c:ext xmlns:c15="http://schemas.microsoft.com/office/drawing/2012/chart" uri="{CE6537A1-D6FC-4f65-9D91-7224C49458BB}"/>
            </c:extLst>
          </c:dLbls>
          <c:cat>
            <c:strRef>
              <c:f>'Gráfico 6.3'!$P$7:$P$12</c:f>
              <c:strCache>
                <c:ptCount val="6"/>
                <c:pt idx="0">
                  <c:v>TRANSMILENIO </c:v>
                </c:pt>
                <c:pt idx="1">
                  <c:v>RESTO</c:v>
                </c:pt>
                <c:pt idx="2">
                  <c:v>EAAB</c:v>
                </c:pt>
                <c:pt idx="3">
                  <c:v>METRO</c:v>
                </c:pt>
                <c:pt idx="4">
                  <c:v>FFDS </c:v>
                </c:pt>
                <c:pt idx="5">
                  <c:v>IDU</c:v>
                </c:pt>
              </c:strCache>
            </c:strRef>
          </c:cat>
          <c:val>
            <c:numRef>
              <c:f>'Gráfico 6.3'!$Q$7:$Q$12</c:f>
              <c:numCache>
                <c:formatCode>_-* #,##0.0_-;\-* #,##0.0_-;_-* "-"??_-;_-@_-</c:formatCode>
                <c:ptCount val="6"/>
                <c:pt idx="0">
                  <c:v>25.938343458142192</c:v>
                </c:pt>
                <c:pt idx="1">
                  <c:v>24.017177206489848</c:v>
                </c:pt>
                <c:pt idx="2">
                  <c:v>15.626423926543653</c:v>
                </c:pt>
                <c:pt idx="3">
                  <c:v>15.063475914646531</c:v>
                </c:pt>
                <c:pt idx="4">
                  <c:v>12.224153145716642</c:v>
                </c:pt>
                <c:pt idx="5" formatCode="0.0">
                  <c:v>7.1304263484611097</c:v>
                </c:pt>
              </c:numCache>
            </c:numRef>
          </c:val>
          <c:extLst>
            <c:ext xmlns:c16="http://schemas.microsoft.com/office/drawing/2014/chart" uri="{C3380CC4-5D6E-409C-BE32-E72D297353CC}">
              <c16:uniqueId val="{0000000C-7C57-4DFB-A06F-CFD9CCADE195}"/>
            </c:ext>
          </c:extLst>
        </c:ser>
        <c:dLbls>
          <c:showLegendKey val="0"/>
          <c:showVal val="0"/>
          <c:showCatName val="0"/>
          <c:showSerName val="0"/>
          <c:showPercent val="0"/>
          <c:showBubbleSize val="0"/>
          <c:showLeaderLines val="1"/>
        </c:dLbls>
        <c:firstSliceAng val="353"/>
      </c:pieChart>
      <c:spPr>
        <a:noFill/>
        <a:ln>
          <a:noFill/>
        </a:ln>
      </c:spPr>
    </c:plotArea>
    <c:legend>
      <c:legendPos val="b"/>
      <c:overlay val="0"/>
      <c:spPr>
        <a:noFill/>
      </c:spPr>
      <c:txPr>
        <a:bodyPr rot="0" vert="horz" anchor="ctr" anchorCtr="1"/>
        <a:lstStyle/>
        <a:p>
          <a:pPr>
            <a:defRPr sz="700" b="1"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310110536456748E-2"/>
          <c:y val="6.6508841911230243E-2"/>
          <c:w val="0.95537977892708648"/>
          <c:h val="0.84219252635093089"/>
        </c:manualLayout>
      </c:layout>
      <c:barChart>
        <c:barDir val="col"/>
        <c:grouping val="stacked"/>
        <c:varyColors val="0"/>
        <c:ser>
          <c:idx val="0"/>
          <c:order val="0"/>
          <c:tx>
            <c:strRef>
              <c:f>'Gráfico 6.4'!$K$7</c:f>
              <c:strCache>
                <c:ptCount val="1"/>
                <c:pt idx="0">
                  <c:v>Transferencias</c:v>
                </c:pt>
              </c:strCache>
            </c:strRef>
          </c:tx>
          <c:spPr>
            <a:solidFill>
              <a:srgbClr val="9C6A6A"/>
            </a:solidFill>
            <a:ln>
              <a:noFill/>
            </a:ln>
          </c:spPr>
          <c:invertIfNegative val="1"/>
          <c:dLbls>
            <c:spPr>
              <a:noFill/>
              <a:ln>
                <a:noFill/>
              </a:ln>
            </c:spPr>
            <c:txPr>
              <a:bodyPr anchorCtr="1"/>
              <a:lstStyle/>
              <a:p>
                <a:pPr>
                  <a:defRPr sz="800" b="1" i="0" u="none">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6.4'!$R$5:$U$5</c:f>
              <c:numCache>
                <c:formatCode>General</c:formatCode>
                <c:ptCount val="4"/>
                <c:pt idx="0">
                  <c:v>2022</c:v>
                </c:pt>
                <c:pt idx="1">
                  <c:v>2023</c:v>
                </c:pt>
                <c:pt idx="2">
                  <c:v>2024</c:v>
                </c:pt>
                <c:pt idx="3">
                  <c:v>2025</c:v>
                </c:pt>
              </c:numCache>
            </c:numRef>
          </c:cat>
          <c:val>
            <c:numRef>
              <c:f>'Gráfico 6.4'!$R$7:$U$7</c:f>
              <c:numCache>
                <c:formatCode>_-* #,##0.0_-;\-* #,##0.0_-;_-* "-"??_-;_-@_-</c:formatCode>
                <c:ptCount val="4"/>
                <c:pt idx="0">
                  <c:v>43.697914598323678</c:v>
                </c:pt>
                <c:pt idx="1">
                  <c:v>43.27684556558831</c:v>
                </c:pt>
                <c:pt idx="2">
                  <c:v>43.726762670866698</c:v>
                </c:pt>
                <c:pt idx="3">
                  <c:v>33.126828902167901</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0-D03B-42E6-B259-93AEBE6DA936}"/>
            </c:ext>
          </c:extLst>
        </c:ser>
        <c:ser>
          <c:idx val="1"/>
          <c:order val="1"/>
          <c:tx>
            <c:strRef>
              <c:f>'Gráfico 6.4'!$K$8</c:f>
              <c:strCache>
                <c:ptCount val="1"/>
                <c:pt idx="0">
                  <c:v>Ingresos de Capital (*)</c:v>
                </c:pt>
              </c:strCache>
            </c:strRef>
          </c:tx>
          <c:spPr>
            <a:solidFill>
              <a:srgbClr val="E85C4D"/>
            </a:solidFill>
            <a:ln>
              <a:noFill/>
            </a:ln>
          </c:spPr>
          <c:invertIfNegative val="1"/>
          <c:dLbls>
            <c:spPr>
              <a:noFill/>
              <a:ln>
                <a:noFill/>
              </a:ln>
            </c:spPr>
            <c:txPr>
              <a:bodyPr anchorCtr="1"/>
              <a:lstStyle/>
              <a:p>
                <a:pPr>
                  <a:defRPr sz="8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6.4'!$R$5:$U$5</c:f>
              <c:numCache>
                <c:formatCode>General</c:formatCode>
                <c:ptCount val="4"/>
                <c:pt idx="0">
                  <c:v>2022</c:v>
                </c:pt>
                <c:pt idx="1">
                  <c:v>2023</c:v>
                </c:pt>
                <c:pt idx="2">
                  <c:v>2024</c:v>
                </c:pt>
                <c:pt idx="3">
                  <c:v>2025</c:v>
                </c:pt>
              </c:numCache>
            </c:numRef>
          </c:cat>
          <c:val>
            <c:numRef>
              <c:f>'Gráfico 6.4'!$R$8:$U$8</c:f>
              <c:numCache>
                <c:formatCode>_-* #,##0.0_-;\-* #,##0.0_-;_-* "-"??_-;_-@_-</c:formatCode>
                <c:ptCount val="4"/>
                <c:pt idx="0">
                  <c:v>36.283168873501829</c:v>
                </c:pt>
                <c:pt idx="1">
                  <c:v>37.23230259858903</c:v>
                </c:pt>
                <c:pt idx="2">
                  <c:v>34.945909396491295</c:v>
                </c:pt>
                <c:pt idx="3">
                  <c:v>47.220115751514101</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D03B-42E6-B259-93AEBE6DA936}"/>
            </c:ext>
          </c:extLst>
        </c:ser>
        <c:ser>
          <c:idx val="2"/>
          <c:order val="2"/>
          <c:tx>
            <c:strRef>
              <c:f>'Gráfico 6.4'!$K$6</c:f>
              <c:strCache>
                <c:ptCount val="1"/>
                <c:pt idx="0">
                  <c:v>Ingresos Corrientes sin Transferencias</c:v>
                </c:pt>
              </c:strCache>
            </c:strRef>
          </c:tx>
          <c:spPr>
            <a:solidFill>
              <a:srgbClr val="FFCA08">
                <a:alpha val="74902"/>
              </a:srgbClr>
            </a:solidFill>
            <a:ln>
              <a:noFill/>
            </a:ln>
          </c:spPr>
          <c:invertIfNegative val="1"/>
          <c:dLbls>
            <c:spPr>
              <a:noFill/>
              <a:ln>
                <a:noFill/>
              </a:ln>
            </c:spPr>
            <c:txPr>
              <a:bodyPr anchorCtr="1"/>
              <a:lstStyle/>
              <a:p>
                <a:pPr>
                  <a:defRPr sz="8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6.4'!$R$5:$U$5</c:f>
              <c:numCache>
                <c:formatCode>General</c:formatCode>
                <c:ptCount val="4"/>
                <c:pt idx="0">
                  <c:v>2022</c:v>
                </c:pt>
                <c:pt idx="1">
                  <c:v>2023</c:v>
                </c:pt>
                <c:pt idx="2">
                  <c:v>2024</c:v>
                </c:pt>
                <c:pt idx="3">
                  <c:v>2025</c:v>
                </c:pt>
              </c:numCache>
            </c:numRef>
          </c:cat>
          <c:val>
            <c:numRef>
              <c:f>'Gráfico 6.4'!$R$6:$U$6</c:f>
              <c:numCache>
                <c:formatCode>_-* #,##0.0_-;\-* #,##0.0_-;_-* "-"??_-;_-@_-</c:formatCode>
                <c:ptCount val="4"/>
                <c:pt idx="0">
                  <c:v>20.018916528174486</c:v>
                </c:pt>
                <c:pt idx="1">
                  <c:v>19.490851835822649</c:v>
                </c:pt>
                <c:pt idx="2">
                  <c:v>21.327327932642</c:v>
                </c:pt>
                <c:pt idx="3">
                  <c:v>19.653055346318098</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D03B-42E6-B259-93AEBE6DA936}"/>
            </c:ext>
          </c:extLst>
        </c:ser>
        <c:dLbls>
          <c:showLegendKey val="0"/>
          <c:showVal val="1"/>
          <c:showCatName val="0"/>
          <c:showSerName val="0"/>
          <c:showPercent val="0"/>
          <c:showBubbleSize val="0"/>
        </c:dLbls>
        <c:gapWidth val="79"/>
        <c:overlap val="100"/>
        <c:axId val="1057810543"/>
        <c:axId val="1057811375"/>
      </c:barChart>
      <c:catAx>
        <c:axId val="1057810543"/>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800" b="0" i="0" u="none" cap="all" spc="120">
                <a:solidFill>
                  <a:sysClr val="windowText" lastClr="000000"/>
                </a:solidFill>
                <a:latin typeface="Arial"/>
                <a:ea typeface="Arial"/>
                <a:cs typeface="Arial"/>
              </a:defRPr>
            </a:pPr>
            <a:endParaRPr lang="es-CO"/>
          </a:p>
        </c:txPr>
        <c:crossAx val="1057811375"/>
        <c:crosses val="autoZero"/>
        <c:auto val="1"/>
        <c:lblAlgn val="ctr"/>
        <c:lblOffset val="100"/>
        <c:noMultiLvlLbl val="1"/>
      </c:catAx>
      <c:valAx>
        <c:axId val="1057811375"/>
        <c:scaling>
          <c:orientation val="minMax"/>
        </c:scaling>
        <c:delete val="1"/>
        <c:axPos val="l"/>
        <c:numFmt formatCode="General" sourceLinked="0"/>
        <c:majorTickMark val="none"/>
        <c:minorTickMark val="none"/>
        <c:tickLblPos val="nextTo"/>
        <c:crossAx val="1057810543"/>
        <c:crosses val="autoZero"/>
        <c:crossBetween val="between"/>
        <c:majorUnit val="10"/>
      </c:valAx>
      <c:spPr>
        <a:noFill/>
        <a:ln>
          <a:noFill/>
        </a:ln>
      </c:spPr>
    </c:plotArea>
    <c:legend>
      <c:legendPos val="t"/>
      <c:overlay val="0"/>
      <c:spPr>
        <a:noFill/>
      </c:spPr>
      <c:txPr>
        <a:bodyPr rot="0" vert="horz" anchor="ctr" anchorCtr="1"/>
        <a:lstStyle/>
        <a:p>
          <a:pPr>
            <a:defRPr sz="900" b="0"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18189151038516E-2"/>
          <c:y val="0.10030628863241696"/>
          <c:w val="0.95563621697922974"/>
          <c:h val="0.7489796975831553"/>
        </c:manualLayout>
      </c:layout>
      <c:barChart>
        <c:barDir val="col"/>
        <c:grouping val="stacked"/>
        <c:varyColors val="0"/>
        <c:ser>
          <c:idx val="0"/>
          <c:order val="0"/>
          <c:tx>
            <c:strRef>
              <c:f>'Gráfico 6.5'!$N$33</c:f>
              <c:strCache>
                <c:ptCount val="1"/>
                <c:pt idx="0">
                  <c:v>Balance fiscal</c:v>
                </c:pt>
              </c:strCache>
            </c:strRef>
          </c:tx>
          <c:spPr>
            <a:solidFill>
              <a:srgbClr val="EC7016">
                <a:alpha val="74902"/>
              </a:srgbClr>
            </a:solidFill>
            <a:ln>
              <a:noFill/>
            </a:ln>
          </c:spPr>
          <c:invertIfNegative val="0"/>
          <c:dLbls>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6.5'!$U$5:$X$6</c:f>
              <c:strCache>
                <c:ptCount val="4"/>
                <c:pt idx="0">
                  <c:v>2022</c:v>
                </c:pt>
                <c:pt idx="1">
                  <c:v>2023</c:v>
                </c:pt>
                <c:pt idx="2">
                  <c:v>2024</c:v>
                </c:pt>
                <c:pt idx="3">
                  <c:v>2025</c:v>
                </c:pt>
              </c:strCache>
            </c:strRef>
          </c:cat>
          <c:val>
            <c:numRef>
              <c:f>'Gráfico 6.5'!$U$33:$X$33</c:f>
              <c:numCache>
                <c:formatCode>0.0</c:formatCode>
                <c:ptCount val="4"/>
                <c:pt idx="0">
                  <c:v>-3.3160684917769774</c:v>
                </c:pt>
                <c:pt idx="1">
                  <c:v>-0.94791966174232589</c:v>
                </c:pt>
                <c:pt idx="2">
                  <c:v>-0.69483391438156317</c:v>
                </c:pt>
                <c:pt idx="3">
                  <c:v>-4.9714639153884885</c:v>
                </c:pt>
              </c:numCache>
            </c:numRef>
          </c:val>
          <c:extLst>
            <c:ext xmlns:c16="http://schemas.microsoft.com/office/drawing/2014/chart" uri="{C3380CC4-5D6E-409C-BE32-E72D297353CC}">
              <c16:uniqueId val="{00000000-2434-4506-8FC6-DCCEEAFB999D}"/>
            </c:ext>
          </c:extLst>
        </c:ser>
        <c:ser>
          <c:idx val="1"/>
          <c:order val="1"/>
          <c:tx>
            <c:strRef>
              <c:f>'Gráfico 6.5'!$N$34</c:f>
              <c:strCache>
                <c:ptCount val="1"/>
                <c:pt idx="0">
                  <c:v>Disponibilidades</c:v>
                </c:pt>
              </c:strCache>
            </c:strRef>
          </c:tx>
          <c:spPr>
            <a:solidFill>
              <a:srgbClr val="FFDE0A">
                <a:alpha val="74902"/>
              </a:srgbClr>
            </a:solidFill>
            <a:ln>
              <a:noFill/>
            </a:ln>
          </c:spPr>
          <c:invertIfNegative val="1"/>
          <c:dLbls>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6.5'!$U$5:$X$6</c:f>
              <c:strCache>
                <c:ptCount val="4"/>
                <c:pt idx="0">
                  <c:v>2022</c:v>
                </c:pt>
                <c:pt idx="1">
                  <c:v>2023</c:v>
                </c:pt>
                <c:pt idx="2">
                  <c:v>2024</c:v>
                </c:pt>
                <c:pt idx="3">
                  <c:v>2025</c:v>
                </c:pt>
              </c:strCache>
            </c:strRef>
          </c:cat>
          <c:val>
            <c:numRef>
              <c:f>'Gráfico 6.5'!$U$34:$X$34</c:f>
              <c:numCache>
                <c:formatCode>0.0</c:formatCode>
                <c:ptCount val="4"/>
                <c:pt idx="0">
                  <c:v>5.4347581768869206</c:v>
                </c:pt>
                <c:pt idx="1">
                  <c:v>4.4550985115448531</c:v>
                </c:pt>
                <c:pt idx="2">
                  <c:v>4.7016492400317249</c:v>
                </c:pt>
                <c:pt idx="3">
                  <c:v>3.847641863185705</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2434-4506-8FC6-DCCEEAFB999D}"/>
            </c:ext>
          </c:extLst>
        </c:ser>
        <c:ser>
          <c:idx val="2"/>
          <c:order val="2"/>
          <c:tx>
            <c:strRef>
              <c:f>'Gráfico 6.5'!$N$35</c:f>
              <c:strCache>
                <c:ptCount val="1"/>
                <c:pt idx="0">
                  <c:v>Financiamiento</c:v>
                </c:pt>
              </c:strCache>
            </c:strRef>
          </c:tx>
          <c:spPr>
            <a:solidFill>
              <a:srgbClr val="A6A6A6">
                <a:alpha val="74902"/>
              </a:srgbClr>
            </a:solidFill>
            <a:ln>
              <a:noFill/>
            </a:ln>
          </c:spPr>
          <c:invertIfNegative val="0"/>
          <c:dLbls>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6.5'!$U$5:$X$6</c:f>
              <c:strCache>
                <c:ptCount val="4"/>
                <c:pt idx="0">
                  <c:v>2022</c:v>
                </c:pt>
                <c:pt idx="1">
                  <c:v>2023</c:v>
                </c:pt>
                <c:pt idx="2">
                  <c:v>2024</c:v>
                </c:pt>
                <c:pt idx="3">
                  <c:v>2025</c:v>
                </c:pt>
              </c:strCache>
            </c:strRef>
          </c:cat>
          <c:val>
            <c:numRef>
              <c:f>'Gráfico 6.5'!$U$35:$X$35</c:f>
              <c:numCache>
                <c:formatCode>0.0</c:formatCode>
                <c:ptCount val="4"/>
                <c:pt idx="3">
                  <c:v>-1.1238220522027835</c:v>
                </c:pt>
              </c:numCache>
            </c:numRef>
          </c:val>
          <c:extLst>
            <c:ext xmlns:c16="http://schemas.microsoft.com/office/drawing/2014/chart" uri="{C3380CC4-5D6E-409C-BE32-E72D297353CC}">
              <c16:uniqueId val="{00000002-2434-4506-8FC6-DCCEEAFB999D}"/>
            </c:ext>
          </c:extLst>
        </c:ser>
        <c:dLbls>
          <c:showLegendKey val="0"/>
          <c:showVal val="1"/>
          <c:showCatName val="0"/>
          <c:showSerName val="0"/>
          <c:showPercent val="0"/>
          <c:showBubbleSize val="0"/>
        </c:dLbls>
        <c:gapWidth val="95"/>
        <c:overlap val="100"/>
        <c:axId val="351825648"/>
        <c:axId val="351826208"/>
      </c:barChart>
      <c:catAx>
        <c:axId val="351825648"/>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351826208"/>
        <c:crosses val="autoZero"/>
        <c:auto val="1"/>
        <c:lblAlgn val="ctr"/>
        <c:lblOffset val="100"/>
        <c:noMultiLvlLbl val="1"/>
      </c:catAx>
      <c:valAx>
        <c:axId val="351826208"/>
        <c:scaling>
          <c:orientation val="minMax"/>
        </c:scaling>
        <c:delete val="1"/>
        <c:axPos val="l"/>
        <c:numFmt formatCode="0.0" sourceLinked="1"/>
        <c:majorTickMark val="out"/>
        <c:minorTickMark val="none"/>
        <c:tickLblPos val="nextTo"/>
        <c:crossAx val="351825648"/>
        <c:crosses val="autoZero"/>
        <c:crossBetween val="between"/>
      </c:valAx>
      <c:spPr>
        <a:noFill/>
        <a:ln>
          <a:noFill/>
        </a:ln>
      </c:spPr>
    </c:plotArea>
    <c:legend>
      <c:legendPos val="t"/>
      <c:overlay val="0"/>
      <c:spPr>
        <a:noFill/>
      </c:spPr>
      <c:txPr>
        <a:bodyPr rot="0" vert="horz" anchor="ctr" anchorCtr="1"/>
        <a:lstStyle/>
        <a:p>
          <a:pPr>
            <a:defRPr sz="900" b="0"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60639031123082E-2"/>
          <c:y val="6.0714565485809779E-2"/>
          <c:w val="0.88780773719591533"/>
          <c:h val="0.66720203452829263"/>
        </c:manualLayout>
      </c:layout>
      <c:barChart>
        <c:barDir val="col"/>
        <c:grouping val="percentStacked"/>
        <c:varyColors val="0"/>
        <c:ser>
          <c:idx val="0"/>
          <c:order val="0"/>
          <c:tx>
            <c:strRef>
              <c:f>'Gráfico 6.6'!$R$26</c:f>
              <c:strCache>
                <c:ptCount val="1"/>
                <c:pt idx="0">
                  <c:v>Balance fiscal</c:v>
                </c:pt>
              </c:strCache>
            </c:strRef>
          </c:tx>
          <c:spPr>
            <a:solidFill>
              <a:srgbClr val="A6A6A6">
                <a:alpha val="74902"/>
              </a:srgbClr>
            </a:solidFill>
            <a:ln>
              <a:noFill/>
            </a:ln>
          </c:spPr>
          <c:invertIfNegative val="0"/>
          <c:dLbls>
            <c:spPr>
              <a:noFill/>
              <a:ln>
                <a:noFill/>
              </a:ln>
            </c:spPr>
            <c:txPr>
              <a:bodyPr anchorCtr="1"/>
              <a:lstStyle/>
              <a:p>
                <a:pPr>
                  <a:defRPr sz="900" b="1" i="0" u="none">
                    <a:solidFill>
                      <a:sysClr val="windowText" lastClr="000000"/>
                    </a:solidFill>
                    <a:latin typeface="+mn-lt"/>
                    <a:ea typeface="+mn-lt"/>
                    <a:cs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6.6'!$Y$14:$AB$15</c:f>
              <c:strCache>
                <c:ptCount val="4"/>
                <c:pt idx="0">
                  <c:v>2022</c:v>
                </c:pt>
                <c:pt idx="1">
                  <c:v>2023</c:v>
                </c:pt>
                <c:pt idx="2">
                  <c:v>2024</c:v>
                </c:pt>
                <c:pt idx="3">
                  <c:v>2025</c:v>
                </c:pt>
              </c:strCache>
            </c:strRef>
          </c:cat>
          <c:val>
            <c:numRef>
              <c:f>'Gráfico 6.6'!$Y$26:$AB$26</c:f>
              <c:numCache>
                <c:formatCode>0.0</c:formatCode>
                <c:ptCount val="4"/>
                <c:pt idx="0">
                  <c:v>-6.7814560590920312</c:v>
                </c:pt>
                <c:pt idx="1">
                  <c:v>-6.4735236324509202</c:v>
                </c:pt>
                <c:pt idx="2">
                  <c:v>-5.1280070880926099</c:v>
                </c:pt>
                <c:pt idx="3">
                  <c:v>-2.9200828661672777</c:v>
                </c:pt>
              </c:numCache>
            </c:numRef>
          </c:val>
          <c:extLst>
            <c:ext xmlns:c16="http://schemas.microsoft.com/office/drawing/2014/chart" uri="{C3380CC4-5D6E-409C-BE32-E72D297353CC}">
              <c16:uniqueId val="{00000000-421E-487F-B298-2558D7017553}"/>
            </c:ext>
          </c:extLst>
        </c:ser>
        <c:ser>
          <c:idx val="1"/>
          <c:order val="1"/>
          <c:tx>
            <c:strRef>
              <c:f>'Gráfico 6.6'!$R$27</c:f>
              <c:strCache>
                <c:ptCount val="1"/>
                <c:pt idx="0">
                  <c:v>Disponibilidades</c:v>
                </c:pt>
              </c:strCache>
            </c:strRef>
          </c:tx>
          <c:spPr>
            <a:solidFill>
              <a:srgbClr val="E64823">
                <a:alpha val="74902"/>
              </a:srgbClr>
            </a:solidFill>
            <a:ln>
              <a:noFill/>
            </a:ln>
          </c:spPr>
          <c:invertIfNegative val="1"/>
          <c:dLbls>
            <c:spPr>
              <a:noFill/>
              <a:ln>
                <a:noFill/>
              </a:ln>
            </c:spPr>
            <c:txPr>
              <a:bodyPr anchorCtr="1"/>
              <a:lstStyle/>
              <a:p>
                <a:pPr>
                  <a:defRPr sz="900" b="1" i="0" u="none">
                    <a:solidFill>
                      <a:sysClr val="windowText" lastClr="000000"/>
                    </a:solidFill>
                    <a:latin typeface="+mn-lt"/>
                    <a:ea typeface="+mn-lt"/>
                    <a:cs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6.6'!$Y$14:$AB$15</c:f>
              <c:strCache>
                <c:ptCount val="4"/>
                <c:pt idx="0">
                  <c:v>2022</c:v>
                </c:pt>
                <c:pt idx="1">
                  <c:v>2023</c:v>
                </c:pt>
                <c:pt idx="2">
                  <c:v>2024</c:v>
                </c:pt>
                <c:pt idx="3">
                  <c:v>2025</c:v>
                </c:pt>
              </c:strCache>
            </c:strRef>
          </c:cat>
          <c:val>
            <c:numRef>
              <c:f>'Gráfico 6.6'!$Y$27:$AB$27</c:f>
              <c:numCache>
                <c:formatCode>0.0</c:formatCode>
                <c:ptCount val="4"/>
                <c:pt idx="0">
                  <c:v>4.9732751047995452</c:v>
                </c:pt>
                <c:pt idx="1">
                  <c:v>4.8684755486175053</c:v>
                </c:pt>
                <c:pt idx="2">
                  <c:v>3.4849794195536057</c:v>
                </c:pt>
                <c:pt idx="3">
                  <c:v>2.8181558698775384</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421E-487F-B298-2558D7017553}"/>
            </c:ext>
          </c:extLst>
        </c:ser>
        <c:ser>
          <c:idx val="2"/>
          <c:order val="2"/>
          <c:tx>
            <c:strRef>
              <c:f>'Gráfico 6.6'!$R$28</c:f>
              <c:strCache>
                <c:ptCount val="1"/>
                <c:pt idx="0">
                  <c:v>Resultado fiscal (incluye CXC)</c:v>
                </c:pt>
              </c:strCache>
            </c:strRef>
          </c:tx>
          <c:spPr>
            <a:solidFill>
              <a:srgbClr val="FFCA08">
                <a:alpha val="74902"/>
              </a:srgbClr>
            </a:solidFill>
            <a:ln>
              <a:noFill/>
            </a:ln>
          </c:spPr>
          <c:invertIfNegative val="1"/>
          <c:dLbls>
            <c:spPr>
              <a:noFill/>
              <a:ln>
                <a:noFill/>
              </a:ln>
            </c:spPr>
            <c:txPr>
              <a:bodyPr anchorCtr="1"/>
              <a:lstStyle/>
              <a:p>
                <a:pPr>
                  <a:defRPr sz="900" b="1" i="0" u="none">
                    <a:solidFill>
                      <a:sysClr val="windowText" lastClr="000000"/>
                    </a:solidFill>
                    <a:latin typeface="+mn-lt"/>
                    <a:ea typeface="+mn-lt"/>
                    <a:cs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6.6'!$Y$14:$AB$15</c:f>
              <c:strCache>
                <c:ptCount val="4"/>
                <c:pt idx="0">
                  <c:v>2022</c:v>
                </c:pt>
                <c:pt idx="1">
                  <c:v>2023</c:v>
                </c:pt>
                <c:pt idx="2">
                  <c:v>2024</c:v>
                </c:pt>
                <c:pt idx="3">
                  <c:v>2025</c:v>
                </c:pt>
              </c:strCache>
            </c:strRef>
          </c:cat>
          <c:val>
            <c:numRef>
              <c:f>'Gráfico 6.6'!$Y$28:$AB$28</c:f>
              <c:numCache>
                <c:formatCode>0.0</c:formatCode>
                <c:ptCount val="4"/>
                <c:pt idx="0">
                  <c:v>0.28072132886020018</c:v>
                </c:pt>
                <c:pt idx="1">
                  <c:v>0.42365875892324639</c:v>
                </c:pt>
                <c:pt idx="2">
                  <c:v>0.91396691077856052</c:v>
                </c:pt>
                <c:pt idx="3">
                  <c:v>2.6252938382230488</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421E-487F-B298-2558D7017553}"/>
            </c:ext>
          </c:extLst>
        </c:ser>
        <c:dLbls>
          <c:showLegendKey val="0"/>
          <c:showVal val="1"/>
          <c:showCatName val="0"/>
          <c:showSerName val="0"/>
          <c:showPercent val="0"/>
          <c:showBubbleSize val="0"/>
        </c:dLbls>
        <c:gapWidth val="82"/>
        <c:overlap val="100"/>
        <c:axId val="351830128"/>
        <c:axId val="351830688"/>
      </c:barChart>
      <c:catAx>
        <c:axId val="351830128"/>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mn-lt"/>
                <a:ea typeface="+mn-lt"/>
                <a:cs typeface="+mn-lt"/>
              </a:defRPr>
            </a:pPr>
            <a:endParaRPr lang="es-CO"/>
          </a:p>
        </c:txPr>
        <c:crossAx val="351830688"/>
        <c:crosses val="autoZero"/>
        <c:auto val="1"/>
        <c:lblAlgn val="ctr"/>
        <c:lblOffset val="100"/>
        <c:noMultiLvlLbl val="1"/>
      </c:catAx>
      <c:valAx>
        <c:axId val="351830688"/>
        <c:scaling>
          <c:orientation val="minMax"/>
        </c:scaling>
        <c:delete val="1"/>
        <c:axPos val="l"/>
        <c:numFmt formatCode="0%" sourceLinked="0"/>
        <c:majorTickMark val="none"/>
        <c:minorTickMark val="none"/>
        <c:tickLblPos val="nextTo"/>
        <c:crossAx val="351830128"/>
        <c:crosses val="autoZero"/>
        <c:crossBetween val="between"/>
      </c:valAx>
      <c:spPr>
        <a:noFill/>
        <a:ln>
          <a:noFill/>
        </a:ln>
      </c:spPr>
    </c:plotArea>
    <c:legend>
      <c:legendPos val="b"/>
      <c:overlay val="0"/>
      <c:spPr>
        <a:noFill/>
      </c:spPr>
      <c:txPr>
        <a:bodyPr rot="0" vert="horz" anchor="ctr" anchorCtr="1"/>
        <a:lstStyle/>
        <a:p>
          <a:pPr>
            <a:defRPr sz="900" b="0"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9227467811159E-2"/>
          <c:y val="0.18113012732912517"/>
          <c:w val="0.9527896995708155"/>
          <c:h val="0.68554608359905422"/>
        </c:manualLayout>
      </c:layout>
      <c:barChart>
        <c:barDir val="col"/>
        <c:grouping val="stacked"/>
        <c:varyColors val="0"/>
        <c:ser>
          <c:idx val="0"/>
          <c:order val="0"/>
          <c:tx>
            <c:strRef>
              <c:f>'Gráfico 6.7'!$O$17</c:f>
              <c:strCache>
                <c:ptCount val="1"/>
                <c:pt idx="0">
                  <c:v>Balance Fiscal</c:v>
                </c:pt>
              </c:strCache>
            </c:strRef>
          </c:tx>
          <c:spPr>
            <a:solidFill>
              <a:srgbClr val="ED8778">
                <a:alpha val="74902"/>
              </a:srgbClr>
            </a:solidFill>
            <a:ln>
              <a:noFill/>
            </a:ln>
          </c:spPr>
          <c:invertIfNegative val="0"/>
          <c:dLbls>
            <c:spPr>
              <a:noFill/>
              <a:ln>
                <a:noFill/>
              </a:ln>
            </c:spPr>
            <c:txPr>
              <a:bodyPr anchorCtr="1"/>
              <a:lstStyle/>
              <a:p>
                <a:pPr>
                  <a:defRPr sz="900" b="0" i="0" u="none">
                    <a:solidFill>
                      <a:sysClr val="windowText" lastClr="000000"/>
                    </a:solidFill>
                    <a:latin typeface="+mn-lt"/>
                    <a:ea typeface="+mn-lt"/>
                    <a:cs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6.7'!$T$5:$Y$5</c:f>
              <c:numCache>
                <c:formatCode>General</c:formatCode>
                <c:ptCount val="6"/>
                <c:pt idx="0">
                  <c:v>2020</c:v>
                </c:pt>
                <c:pt idx="1">
                  <c:v>2021</c:v>
                </c:pt>
                <c:pt idx="2">
                  <c:v>2022</c:v>
                </c:pt>
                <c:pt idx="3">
                  <c:v>2023</c:v>
                </c:pt>
                <c:pt idx="4">
                  <c:v>2024</c:v>
                </c:pt>
                <c:pt idx="5">
                  <c:v>2025</c:v>
                </c:pt>
              </c:numCache>
            </c:numRef>
          </c:cat>
          <c:val>
            <c:numRef>
              <c:f>'Gráfico 6.7'!$T$17:$Y$17</c:f>
              <c:numCache>
                <c:formatCode>_-* #,##0.0_-;\-* #,##0.0_-;_-* "-"??_-;_-@_-</c:formatCode>
                <c:ptCount val="6"/>
                <c:pt idx="0">
                  <c:v>-40.037173943956347</c:v>
                </c:pt>
                <c:pt idx="1">
                  <c:v>-31.928075669587884</c:v>
                </c:pt>
                <c:pt idx="2">
                  <c:v>-29.222291043537833</c:v>
                </c:pt>
                <c:pt idx="3">
                  <c:v>-36.17679338866467</c:v>
                </c:pt>
                <c:pt idx="4">
                  <c:v>-28.538714275789395</c:v>
                </c:pt>
                <c:pt idx="5">
                  <c:v>-78.427422644044469</c:v>
                </c:pt>
              </c:numCache>
            </c:numRef>
          </c:val>
          <c:extLst>
            <c:ext xmlns:c16="http://schemas.microsoft.com/office/drawing/2014/chart" uri="{C3380CC4-5D6E-409C-BE32-E72D297353CC}">
              <c16:uniqueId val="{00000000-3F99-4CF2-A71B-B48200488DFE}"/>
            </c:ext>
          </c:extLst>
        </c:ser>
        <c:ser>
          <c:idx val="1"/>
          <c:order val="1"/>
          <c:tx>
            <c:strRef>
              <c:f>'Gráfico 6.7'!$O$18</c:f>
              <c:strCache>
                <c:ptCount val="1"/>
                <c:pt idx="0">
                  <c:v>Disponibilidades </c:v>
                </c:pt>
              </c:strCache>
            </c:strRef>
          </c:tx>
          <c:spPr>
            <a:solidFill>
              <a:srgbClr val="FFCA08">
                <a:alpha val="74902"/>
              </a:srgbClr>
            </a:solidFill>
            <a:ln>
              <a:noFill/>
            </a:ln>
          </c:spPr>
          <c:invertIfNegative val="1"/>
          <c:dLbls>
            <c:spPr>
              <a:noFill/>
              <a:ln>
                <a:noFill/>
              </a:ln>
            </c:spPr>
            <c:txPr>
              <a:bodyPr anchorCtr="1"/>
              <a:lstStyle/>
              <a:p>
                <a:pPr>
                  <a:defRPr sz="900" b="0" i="0" u="none">
                    <a:solidFill>
                      <a:sysClr val="windowText" lastClr="000000"/>
                    </a:solidFill>
                    <a:latin typeface="+mn-lt"/>
                    <a:ea typeface="+mn-lt"/>
                    <a:cs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6.7'!$T$5:$Y$5</c:f>
              <c:numCache>
                <c:formatCode>General</c:formatCode>
                <c:ptCount val="6"/>
                <c:pt idx="0">
                  <c:v>2020</c:v>
                </c:pt>
                <c:pt idx="1">
                  <c:v>2021</c:v>
                </c:pt>
                <c:pt idx="2">
                  <c:v>2022</c:v>
                </c:pt>
                <c:pt idx="3">
                  <c:v>2023</c:v>
                </c:pt>
                <c:pt idx="4">
                  <c:v>2024</c:v>
                </c:pt>
                <c:pt idx="5">
                  <c:v>2025</c:v>
                </c:pt>
              </c:numCache>
            </c:numRef>
          </c:cat>
          <c:val>
            <c:numRef>
              <c:f>'Gráfico 6.7'!$T$18:$Y$18</c:f>
              <c:numCache>
                <c:formatCode>_-* #,##0.0_-;\-* #,##0.0_-;_-* "-"??_-;_-@_-</c:formatCode>
                <c:ptCount val="6"/>
                <c:pt idx="0">
                  <c:v>44.214331417843589</c:v>
                </c:pt>
                <c:pt idx="1">
                  <c:v>36.485602181186536</c:v>
                </c:pt>
                <c:pt idx="2">
                  <c:v>24.757431008998033</c:v>
                </c:pt>
                <c:pt idx="3">
                  <c:v>28.184016156917728</c:v>
                </c:pt>
                <c:pt idx="4">
                  <c:v>27.94385825647344</c:v>
                </c:pt>
                <c:pt idx="5">
                  <c:v>28.708151442914104</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3F99-4CF2-A71B-B48200488DFE}"/>
            </c:ext>
          </c:extLst>
        </c:ser>
        <c:ser>
          <c:idx val="2"/>
          <c:order val="2"/>
          <c:tx>
            <c:strRef>
              <c:f>'Gráfico 6.7'!$O$20</c:f>
              <c:strCache>
                <c:ptCount val="1"/>
                <c:pt idx="0">
                  <c:v>Deuda</c:v>
                </c:pt>
              </c:strCache>
            </c:strRef>
          </c:tx>
          <c:spPr>
            <a:solidFill>
              <a:srgbClr val="7F7F7F">
                <a:alpha val="74902"/>
              </a:srgbClr>
            </a:solidFill>
            <a:ln>
              <a:noFill/>
            </a:ln>
          </c:spPr>
          <c:invertIfNegative val="0"/>
          <c:dLbls>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99-4CF2-A71B-B48200488DFE}"/>
                </c:ext>
              </c:extLst>
            </c:dLbl>
            <c:spPr>
              <a:noFill/>
              <a:ln>
                <a:noFill/>
              </a:ln>
            </c:spPr>
            <c:txPr>
              <a:bodyPr anchorCtr="1"/>
              <a:lstStyle/>
              <a:p>
                <a:pPr>
                  <a:defRPr sz="900" b="0" i="0" u="none">
                    <a:solidFill>
                      <a:sysClr val="windowText" lastClr="000000"/>
                    </a:solidFill>
                    <a:latin typeface="+mn-lt"/>
                    <a:ea typeface="+mn-lt"/>
                    <a:cs typeface="+mn-lt"/>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6.7'!$T$5:$Y$5</c:f>
              <c:numCache>
                <c:formatCode>General</c:formatCode>
                <c:ptCount val="6"/>
                <c:pt idx="0">
                  <c:v>2020</c:v>
                </c:pt>
                <c:pt idx="1">
                  <c:v>2021</c:v>
                </c:pt>
                <c:pt idx="2">
                  <c:v>2022</c:v>
                </c:pt>
                <c:pt idx="3">
                  <c:v>2023</c:v>
                </c:pt>
                <c:pt idx="4">
                  <c:v>2024</c:v>
                </c:pt>
                <c:pt idx="5">
                  <c:v>2025</c:v>
                </c:pt>
              </c:numCache>
            </c:numRef>
          </c:cat>
          <c:val>
            <c:numRef>
              <c:f>'Gráfico 6.7'!$T$20:$Y$20</c:f>
              <c:numCache>
                <c:formatCode>_-* #,##0.0_-;\-* #,##0.0_-;_-* "-"??_-;_-@_-</c:formatCode>
                <c:ptCount val="6"/>
                <c:pt idx="2">
                  <c:v>-4.4648600345398002</c:v>
                </c:pt>
                <c:pt idx="3">
                  <c:v>-7.9927772317469419</c:v>
                </c:pt>
                <c:pt idx="4">
                  <c:v>-0.59485601931595511</c:v>
                </c:pt>
                <c:pt idx="5">
                  <c:v>-49.719271201130368</c:v>
                </c:pt>
              </c:numCache>
            </c:numRef>
          </c:val>
          <c:extLst>
            <c:ext xmlns:c16="http://schemas.microsoft.com/office/drawing/2014/chart" uri="{C3380CC4-5D6E-409C-BE32-E72D297353CC}">
              <c16:uniqueId val="{00000003-3F99-4CF2-A71B-B48200488DFE}"/>
            </c:ext>
          </c:extLst>
        </c:ser>
        <c:dLbls>
          <c:showLegendKey val="0"/>
          <c:showVal val="0"/>
          <c:showCatName val="0"/>
          <c:showSerName val="0"/>
          <c:showPercent val="0"/>
          <c:showBubbleSize val="0"/>
        </c:dLbls>
        <c:gapWidth val="150"/>
        <c:overlap val="100"/>
        <c:axId val="1095111023"/>
        <c:axId val="1095109103"/>
      </c:barChart>
      <c:catAx>
        <c:axId val="1095111023"/>
        <c:scaling>
          <c:orientation val="minMax"/>
        </c:scaling>
        <c:delete val="0"/>
        <c:axPos val="b"/>
        <c:numFmt formatCode="General" sourceLinked="1"/>
        <c:majorTickMark val="out"/>
        <c:minorTickMark val="none"/>
        <c:tickLblPos val="low"/>
        <c:spPr>
          <a:ln w="9525" cmpd="sng">
            <a:solidFill>
              <a:schemeClr val="tx1">
                <a:lumMod val="15000"/>
                <a:lumOff val="85000"/>
              </a:schemeClr>
            </a:solidFill>
          </a:ln>
        </c:spPr>
        <c:txPr>
          <a:bodyPr rot="0" spcFirstLastPara="1" wrap="square" anchor="ctr" anchorCtr="1"/>
          <a:lstStyle/>
          <a:p>
            <a:pPr>
              <a:defRPr sz="900" b="0" i="0" u="none">
                <a:solidFill>
                  <a:sysClr val="windowText" lastClr="000000"/>
                </a:solidFill>
                <a:latin typeface="+mn-lt"/>
                <a:ea typeface="+mn-lt"/>
                <a:cs typeface="+mn-lt"/>
              </a:defRPr>
            </a:pPr>
            <a:endParaRPr lang="es-CO"/>
          </a:p>
        </c:txPr>
        <c:crossAx val="1095109103"/>
        <c:crosses val="autoZero"/>
        <c:auto val="1"/>
        <c:lblAlgn val="ctr"/>
        <c:lblOffset val="100"/>
        <c:noMultiLvlLbl val="1"/>
      </c:catAx>
      <c:valAx>
        <c:axId val="1095109103"/>
        <c:scaling>
          <c:orientation val="minMax"/>
          <c:max val="30"/>
          <c:min val="-130"/>
        </c:scaling>
        <c:delete val="1"/>
        <c:axPos val="l"/>
        <c:numFmt formatCode="_-* #,##0.0_-;\-* #,##0.0_-;_-* &quot;-&quot;??_-;_-@_-" sourceLinked="1"/>
        <c:majorTickMark val="out"/>
        <c:minorTickMark val="none"/>
        <c:tickLblPos val="nextTo"/>
        <c:crossAx val="1095111023"/>
        <c:crosses val="autoZero"/>
        <c:crossBetween val="between"/>
      </c:valAx>
      <c:spPr>
        <a:noFill/>
        <a:ln>
          <a:noFill/>
        </a:ln>
      </c:spPr>
    </c:plotArea>
    <c:legend>
      <c:legendPos val="t"/>
      <c:overlay val="0"/>
      <c:spPr>
        <a:noFill/>
      </c:spPr>
      <c:txPr>
        <a:bodyPr rot="0" vert="horz" anchor="ctr" anchorCtr="1"/>
        <a:lstStyle/>
        <a:p>
          <a:pPr>
            <a:defRPr sz="900" b="0"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59161520993811E-3"/>
          <c:y val="7.5520210939255417E-3"/>
          <c:w val="0.97603205878171762"/>
          <c:h val="0.79050898174877959"/>
        </c:manualLayout>
      </c:layout>
      <c:barChart>
        <c:barDir val="col"/>
        <c:grouping val="clustered"/>
        <c:varyColors val="0"/>
        <c:ser>
          <c:idx val="0"/>
          <c:order val="0"/>
          <c:tx>
            <c:v>Empresas Industriales y Comerciales</c:v>
          </c:tx>
          <c:spPr>
            <a:solidFill>
              <a:srgbClr val="E85C4D">
                <a:alpha val="74902"/>
              </a:srgbClr>
            </a:solidFill>
            <a:ln>
              <a:noFill/>
            </a:ln>
          </c:spPr>
          <c:invertIfNegative val="1"/>
          <c:dLbls>
            <c:numFmt formatCode="0.0%" sourceLinked="0"/>
            <c:spPr>
              <a:noFill/>
              <a:ln>
                <a:noFill/>
              </a:ln>
            </c:spPr>
            <c:txPr>
              <a:bodyPr anchorCtr="1"/>
              <a:lstStyle/>
              <a:p>
                <a:pPr>
                  <a:defRPr sz="900" b="0" i="0" u="none">
                    <a:solidFill>
                      <a:sysClr val="windowText" lastClr="000000"/>
                    </a:solidFill>
                    <a:latin typeface="+mn-lt"/>
                    <a:ea typeface="+mn-lt"/>
                    <a:cs typeface="+mn-l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 - 2024</c:v>
              </c:pt>
              <c:pt idx="3">
                <c:v>jun - 2025</c:v>
              </c:pt>
            </c:strLit>
          </c:cat>
          <c:val>
            <c:numLit>
              <c:formatCode>General</c:formatCode>
              <c:ptCount val="4"/>
              <c:pt idx="0">
                <c:v>0.48605574729031853</c:v>
              </c:pt>
              <c:pt idx="1">
                <c:v>0.50238711054610785</c:v>
              </c:pt>
              <c:pt idx="2">
                <c:v>0.49783160352149963</c:v>
              </c:pt>
              <c:pt idx="3">
                <c:v>0.46635830587483496</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0-2E4E-4C54-A011-5CEFDA82ACF9}"/>
            </c:ext>
          </c:extLst>
        </c:ser>
        <c:ser>
          <c:idx val="1"/>
          <c:order val="1"/>
          <c:tx>
            <c:v>Subredes Integradas</c:v>
          </c:tx>
          <c:spPr>
            <a:solidFill>
              <a:srgbClr val="FCB43B">
                <a:alpha val="74902"/>
              </a:srgbClr>
            </a:solidFill>
            <a:ln>
              <a:noFill/>
            </a:ln>
          </c:spPr>
          <c:invertIfNegative val="1"/>
          <c:dLbls>
            <c:numFmt formatCode="0.0%" sourceLinked="0"/>
            <c:spPr>
              <a:noFill/>
              <a:ln>
                <a:noFill/>
              </a:ln>
            </c:spPr>
            <c:txPr>
              <a:bodyPr anchorCtr="1"/>
              <a:lstStyle/>
              <a:p>
                <a:pPr>
                  <a:defRPr sz="900" b="0" i="0" u="none">
                    <a:solidFill>
                      <a:sysClr val="windowText" lastClr="000000"/>
                    </a:solidFill>
                    <a:latin typeface="+mn-lt"/>
                    <a:ea typeface="+mn-lt"/>
                    <a:cs typeface="+mn-l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 - 2024</c:v>
              </c:pt>
              <c:pt idx="3">
                <c:v>jun - 2025</c:v>
              </c:pt>
            </c:strLit>
          </c:cat>
          <c:val>
            <c:numLit>
              <c:formatCode>General</c:formatCode>
              <c:ptCount val="4"/>
              <c:pt idx="0">
                <c:v>0.48965489811887247</c:v>
              </c:pt>
              <c:pt idx="1">
                <c:v>0.49212733756970845</c:v>
              </c:pt>
              <c:pt idx="2">
                <c:v>0.51111577278400122</c:v>
              </c:pt>
              <c:pt idx="3">
                <c:v>0.49958203403690504</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2E4E-4C54-A011-5CEFDA82ACF9}"/>
            </c:ext>
          </c:extLst>
        </c:ser>
        <c:ser>
          <c:idx val="2"/>
          <c:order val="2"/>
          <c:tx>
            <c:v>Establecimientos Públicos</c:v>
          </c:tx>
          <c:spPr>
            <a:solidFill>
              <a:srgbClr val="7F7F7F">
                <a:alpha val="74902"/>
              </a:srgbClr>
            </a:solidFill>
            <a:ln>
              <a:noFill/>
            </a:ln>
          </c:spPr>
          <c:invertIfNegative val="1"/>
          <c:dLbls>
            <c:numFmt formatCode="0.0%" sourceLinked="0"/>
            <c:spPr>
              <a:noFill/>
              <a:ln>
                <a:noFill/>
              </a:ln>
            </c:spPr>
            <c:txPr>
              <a:bodyPr anchorCtr="1"/>
              <a:lstStyle/>
              <a:p>
                <a:pPr>
                  <a:defRPr sz="900" b="0" i="0" u="none">
                    <a:solidFill>
                      <a:sysClr val="windowText" lastClr="000000"/>
                    </a:solidFill>
                    <a:latin typeface="+mn-lt"/>
                    <a:ea typeface="+mn-lt"/>
                    <a:cs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 - 2024</c:v>
              </c:pt>
              <c:pt idx="3">
                <c:v>jun - 2025</c:v>
              </c:pt>
            </c:strLit>
          </c:cat>
          <c:val>
            <c:numLit>
              <c:formatCode>General</c:formatCode>
              <c:ptCount val="4"/>
              <c:pt idx="0">
                <c:v>8.7332704425909055E-2</c:v>
              </c:pt>
              <c:pt idx="1">
                <c:v>8.7060452848341963E-2</c:v>
              </c:pt>
              <c:pt idx="2">
                <c:v>8.095644083473183E-2</c:v>
              </c:pt>
              <c:pt idx="3">
                <c:v>7.5050736069950247E-2</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2E4E-4C54-A011-5CEFDA82ACF9}"/>
            </c:ext>
          </c:extLst>
        </c:ser>
        <c:ser>
          <c:idx val="3"/>
          <c:order val="3"/>
          <c:tx>
            <c:v>Total</c:v>
          </c:tx>
          <c:spPr>
            <a:solidFill>
              <a:srgbClr val="FCCA79">
                <a:alpha val="74902"/>
              </a:srgbClr>
            </a:solidFill>
            <a:ln>
              <a:noFill/>
            </a:ln>
          </c:spPr>
          <c:invertIfNegative val="1"/>
          <c:dLbls>
            <c:numFmt formatCode="0.0%" sourceLinked="0"/>
            <c:spPr>
              <a:noFill/>
              <a:ln>
                <a:noFill/>
              </a:ln>
            </c:spPr>
            <c:txPr>
              <a:bodyPr anchorCtr="1"/>
              <a:lstStyle/>
              <a:p>
                <a:pPr>
                  <a:defRPr sz="900" b="1" i="0" u="none">
                    <a:solidFill>
                      <a:sysClr val="windowText" lastClr="000000"/>
                    </a:solidFill>
                    <a:latin typeface="+mn-lt"/>
                    <a:ea typeface="+mn-lt"/>
                    <a:cs typeface="+mn-l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 - 2024</c:v>
              </c:pt>
              <c:pt idx="3">
                <c:v>jun - 2025</c:v>
              </c:pt>
            </c:strLit>
          </c:cat>
          <c:val>
            <c:numLit>
              <c:formatCode>General</c:formatCode>
              <c:ptCount val="4"/>
              <c:pt idx="0">
                <c:v>0.22949595144162338</c:v>
              </c:pt>
              <c:pt idx="1">
                <c:v>0.24635219034666769</c:v>
              </c:pt>
              <c:pt idx="2">
                <c:v>0.24153335926444738</c:v>
              </c:pt>
              <c:pt idx="3">
                <c:v>0.23228324922732171</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3-2E4E-4C54-A011-5CEFDA82ACF9}"/>
            </c:ext>
          </c:extLst>
        </c:ser>
        <c:dLbls>
          <c:showLegendKey val="0"/>
          <c:showVal val="0"/>
          <c:showCatName val="0"/>
          <c:showSerName val="0"/>
          <c:showPercent val="0"/>
          <c:showBubbleSize val="0"/>
        </c:dLbls>
        <c:gapWidth val="219"/>
        <c:overlap val="-27"/>
        <c:axId val="904193519"/>
        <c:axId val="904177199"/>
      </c:barChart>
      <c:catAx>
        <c:axId val="904193519"/>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mn-lt"/>
                <a:ea typeface="+mn-lt"/>
                <a:cs typeface="+mn-lt"/>
              </a:defRPr>
            </a:pPr>
            <a:endParaRPr lang="es-CO"/>
          </a:p>
        </c:txPr>
        <c:crossAx val="904177199"/>
        <c:crosses val="autoZero"/>
        <c:auto val="1"/>
        <c:lblAlgn val="ctr"/>
        <c:lblOffset val="100"/>
        <c:noMultiLvlLbl val="1"/>
      </c:catAx>
      <c:valAx>
        <c:axId val="904177199"/>
        <c:scaling>
          <c:orientation val="minMax"/>
          <c:max val="0.60000000000000009"/>
          <c:min val="0"/>
        </c:scaling>
        <c:delete val="1"/>
        <c:axPos val="l"/>
        <c:numFmt formatCode="0%" sourceLinked="0"/>
        <c:majorTickMark val="out"/>
        <c:minorTickMark val="none"/>
        <c:tickLblPos val="nextTo"/>
        <c:crossAx val="904193519"/>
        <c:crosses val="autoZero"/>
        <c:crossBetween val="between"/>
        <c:majorUnit val="5.000000000000001E-2"/>
      </c:valAx>
      <c:spPr>
        <a:noFill/>
        <a:ln>
          <a:noFill/>
        </a:ln>
      </c:spPr>
    </c:plotArea>
    <c:legend>
      <c:legendPos val="b"/>
      <c:overlay val="0"/>
      <c:spPr>
        <a:noFill/>
      </c:spPr>
      <c:txPr>
        <a:bodyPr rot="0" vert="horz" anchor="ctr" anchorCtr="1"/>
        <a:lstStyle/>
        <a:p>
          <a:pPr>
            <a:defRPr sz="800" b="0"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697945789305252E-2"/>
          <c:y val="7.5520210939255417E-3"/>
          <c:w val="0.97025006040782713"/>
          <c:h val="0.78164615137393545"/>
        </c:manualLayout>
      </c:layout>
      <c:barChart>
        <c:barDir val="col"/>
        <c:grouping val="clustered"/>
        <c:varyColors val="0"/>
        <c:ser>
          <c:idx val="0"/>
          <c:order val="0"/>
          <c:tx>
            <c:v>Establecimientos Públicos</c:v>
          </c:tx>
          <c:spPr>
            <a:solidFill>
              <a:srgbClr val="ED8778">
                <a:alpha val="74902"/>
              </a:srgbClr>
            </a:solidFill>
            <a:ln>
              <a:noFill/>
            </a:ln>
          </c:spPr>
          <c:invertIfNegative val="1"/>
          <c:dLbls>
            <c:numFmt formatCode="#,##0.0" sourceLinked="0"/>
            <c:spPr>
              <a:noFill/>
              <a:ln>
                <a:noFill/>
              </a:ln>
            </c:spPr>
            <c:txPr>
              <a:bodyPr anchorCtr="1"/>
              <a:lstStyle/>
              <a:p>
                <a:pPr>
                  <a:defRPr sz="900" b="0" i="0" u="none">
                    <a:solidFill>
                      <a:sysClr val="windowText" lastClr="000000"/>
                    </a:solidFill>
                    <a:latin typeface="+mn-lt"/>
                    <a:ea typeface="+mn-lt"/>
                    <a:cs typeface="+mn-l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jun-24</c:v>
              </c:pt>
              <c:pt idx="3">
                <c:v>jun-25</c:v>
              </c:pt>
            </c:strLit>
          </c:cat>
          <c:val>
            <c:numLit>
              <c:formatCode>General</c:formatCode>
              <c:ptCount val="4"/>
              <c:pt idx="0">
                <c:v>2.0427937532162899</c:v>
              </c:pt>
              <c:pt idx="1">
                <c:v>1.8448920564386999</c:v>
              </c:pt>
              <c:pt idx="2">
                <c:v>2.3654316707407101</c:v>
              </c:pt>
              <c:pt idx="3">
                <c:v>2.63706576784783</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0-930F-4A8D-8152-BB168689D85D}"/>
            </c:ext>
          </c:extLst>
        </c:ser>
        <c:ser>
          <c:idx val="1"/>
          <c:order val="1"/>
          <c:tx>
            <c:v>Empresas Industriales y Comerciales</c:v>
          </c:tx>
          <c:spPr>
            <a:solidFill>
              <a:srgbClr val="E85C4D">
                <a:alpha val="74902"/>
              </a:srgbClr>
            </a:solidFill>
            <a:ln>
              <a:noFill/>
            </a:ln>
          </c:spPr>
          <c:invertIfNegative val="1"/>
          <c:dLbls>
            <c:numFmt formatCode="#,##0.0" sourceLinked="0"/>
            <c:spPr>
              <a:noFill/>
              <a:ln>
                <a:noFill/>
              </a:ln>
            </c:spPr>
            <c:txPr>
              <a:bodyPr anchorCtr="1"/>
              <a:lstStyle/>
              <a:p>
                <a:pPr>
                  <a:defRPr sz="900" b="0" i="0" u="none">
                    <a:solidFill>
                      <a:sysClr val="windowText" lastClr="000000"/>
                    </a:solidFill>
                    <a:latin typeface="+mn-lt"/>
                    <a:ea typeface="+mn-lt"/>
                    <a:cs typeface="+mn-l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jun-24</c:v>
              </c:pt>
              <c:pt idx="3">
                <c:v>jun-25</c:v>
              </c:pt>
            </c:strLit>
          </c:cat>
          <c:val>
            <c:numLit>
              <c:formatCode>General</c:formatCode>
              <c:ptCount val="4"/>
              <c:pt idx="0">
                <c:v>1.3249673722935595</c:v>
              </c:pt>
              <c:pt idx="1">
                <c:v>1.7144376762946838</c:v>
              </c:pt>
              <c:pt idx="2">
                <c:v>1.7340848491701522</c:v>
              </c:pt>
              <c:pt idx="3">
                <c:v>2.4040931556099459</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930F-4A8D-8152-BB168689D85D}"/>
            </c:ext>
          </c:extLst>
        </c:ser>
        <c:ser>
          <c:idx val="2"/>
          <c:order val="2"/>
          <c:tx>
            <c:v>Subredes Integradas</c:v>
          </c:tx>
          <c:spPr>
            <a:solidFill>
              <a:srgbClr val="FCB43B">
                <a:alpha val="74902"/>
              </a:srgbClr>
            </a:solidFill>
            <a:ln>
              <a:noFill/>
            </a:ln>
          </c:spPr>
          <c:invertIfNegative val="1"/>
          <c:dLbls>
            <c:numFmt formatCode="#,##0.0" sourceLinked="0"/>
            <c:spPr>
              <a:noFill/>
              <a:ln>
                <a:noFill/>
              </a:ln>
            </c:spPr>
            <c:txPr>
              <a:bodyPr anchorCtr="1"/>
              <a:lstStyle/>
              <a:p>
                <a:pPr>
                  <a:defRPr sz="900" b="0" i="0" u="none">
                    <a:solidFill>
                      <a:sysClr val="windowText" lastClr="000000"/>
                    </a:solidFill>
                    <a:latin typeface="+mn-lt"/>
                    <a:ea typeface="+mn-lt"/>
                    <a:cs typeface="+mn-l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jun-24</c:v>
              </c:pt>
              <c:pt idx="3">
                <c:v>jun-25</c:v>
              </c:pt>
            </c:strLit>
          </c:cat>
          <c:val>
            <c:numLit>
              <c:formatCode>General</c:formatCode>
              <c:ptCount val="4"/>
              <c:pt idx="0">
                <c:v>0.98897162238160041</c:v>
              </c:pt>
              <c:pt idx="1">
                <c:v>0.9144689348535987</c:v>
              </c:pt>
              <c:pt idx="2">
                <c:v>0.86325894466676767</c:v>
              </c:pt>
              <c:pt idx="3">
                <c:v>0.92539751006024962</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930F-4A8D-8152-BB168689D85D}"/>
            </c:ext>
          </c:extLst>
        </c:ser>
        <c:ser>
          <c:idx val="3"/>
          <c:order val="3"/>
          <c:tx>
            <c:v>Total</c:v>
          </c:tx>
          <c:spPr>
            <a:solidFill>
              <a:srgbClr val="FCCA79">
                <a:alpha val="74902"/>
              </a:srgbClr>
            </a:solidFill>
            <a:ln>
              <a:noFill/>
            </a:ln>
          </c:spPr>
          <c:invertIfNegative val="1"/>
          <c:dLbls>
            <c:numFmt formatCode="#,##0.0" sourceLinked="0"/>
            <c:spPr>
              <a:noFill/>
              <a:ln>
                <a:noFill/>
              </a:ln>
            </c:spPr>
            <c:txPr>
              <a:bodyPr anchorCtr="1"/>
              <a:lstStyle/>
              <a:p>
                <a:pPr>
                  <a:defRPr sz="900" b="1" i="0" u="none">
                    <a:solidFill>
                      <a:sysClr val="windowText" lastClr="000000"/>
                    </a:solidFill>
                    <a:latin typeface="+mn-lt"/>
                    <a:ea typeface="+mn-lt"/>
                    <a:cs typeface="+mn-lt"/>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2022</c:v>
              </c:pt>
              <c:pt idx="1">
                <c:v>2023</c:v>
              </c:pt>
              <c:pt idx="2">
                <c:v>jun-24</c:v>
              </c:pt>
              <c:pt idx="3">
                <c:v>jun-25</c:v>
              </c:pt>
            </c:strLit>
          </c:cat>
          <c:val>
            <c:numLit>
              <c:formatCode>General</c:formatCode>
              <c:ptCount val="4"/>
              <c:pt idx="0">
                <c:v>1.5160953725639816</c:v>
              </c:pt>
              <c:pt idx="1">
                <c:v>1.6145628694299348</c:v>
              </c:pt>
              <c:pt idx="2">
                <c:v>1.7846541878334725</c:v>
              </c:pt>
              <c:pt idx="3">
                <c:v>2.0896162516055599</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3-930F-4A8D-8152-BB168689D85D}"/>
            </c:ext>
          </c:extLst>
        </c:ser>
        <c:dLbls>
          <c:showLegendKey val="0"/>
          <c:showVal val="0"/>
          <c:showCatName val="0"/>
          <c:showSerName val="0"/>
          <c:showPercent val="0"/>
          <c:showBubbleSize val="0"/>
        </c:dLbls>
        <c:gapWidth val="219"/>
        <c:overlap val="-27"/>
        <c:axId val="904193519"/>
        <c:axId val="904177199"/>
      </c:barChart>
      <c:catAx>
        <c:axId val="904193519"/>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mn-lt"/>
                <a:ea typeface="+mn-lt"/>
                <a:cs typeface="+mn-lt"/>
              </a:defRPr>
            </a:pPr>
            <a:endParaRPr lang="es-CO"/>
          </a:p>
        </c:txPr>
        <c:crossAx val="904177199"/>
        <c:crosses val="autoZero"/>
        <c:auto val="1"/>
        <c:lblAlgn val="ctr"/>
        <c:lblOffset val="100"/>
        <c:noMultiLvlLbl val="1"/>
      </c:catAx>
      <c:valAx>
        <c:axId val="904177199"/>
        <c:scaling>
          <c:orientation val="minMax"/>
          <c:max val="3"/>
          <c:min val="0"/>
        </c:scaling>
        <c:delete val="1"/>
        <c:axPos val="l"/>
        <c:numFmt formatCode="#,##0.0" sourceLinked="0"/>
        <c:majorTickMark val="out"/>
        <c:minorTickMark val="none"/>
        <c:tickLblPos val="nextTo"/>
        <c:crossAx val="904193519"/>
        <c:crosses val="autoZero"/>
        <c:crossBetween val="between"/>
        <c:majorUnit val="0.30000000000000004"/>
      </c:valAx>
      <c:spPr>
        <a:noFill/>
        <a:ln w="25400">
          <a:noFill/>
        </a:ln>
      </c:spPr>
    </c:plotArea>
    <c:legend>
      <c:legendPos val="b"/>
      <c:overlay val="0"/>
      <c:spPr>
        <a:noFill/>
      </c:spPr>
      <c:txPr>
        <a:bodyPr rot="0" vert="horz" anchor="ctr" anchorCtr="1"/>
        <a:lstStyle/>
        <a:p>
          <a:pPr>
            <a:defRPr sz="900" b="0" i="0" u="none">
              <a:solidFill>
                <a:sysClr val="windowText" lastClr="000000"/>
              </a:solidFill>
              <a:latin typeface="+mn-lt"/>
              <a:ea typeface="+mn-lt"/>
              <a:cs typeface="+mn-lt"/>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273601905455408E-2"/>
          <c:y val="8.4865303492780264E-2"/>
          <c:w val="0.80461190043768416"/>
          <c:h val="0.75344069166016392"/>
        </c:manualLayout>
      </c:layout>
      <c:barChart>
        <c:barDir val="col"/>
        <c:grouping val="clustered"/>
        <c:varyColors val="0"/>
        <c:ser>
          <c:idx val="0"/>
          <c:order val="0"/>
          <c:tx>
            <c:strRef>
              <c:f>'Gráfico 7.2'!$L$14</c:f>
              <c:strCache>
                <c:ptCount val="1"/>
                <c:pt idx="0">
                  <c:v>Vr. Pret Totales procesos activos</c:v>
                </c:pt>
              </c:strCache>
            </c:strRef>
          </c:tx>
          <c:spPr>
            <a:solidFill>
              <a:srgbClr val="084F6A"/>
            </a:solidFill>
            <a:ln>
              <a:noFill/>
            </a:ln>
          </c:spPr>
          <c:invertIfNegative val="0"/>
          <c:dLbls>
            <c:spPr>
              <a:noFill/>
              <a:ln>
                <a:noFill/>
              </a:ln>
            </c:spPr>
            <c:txPr>
              <a:bodyPr anchorCtr="1"/>
              <a:lstStyle/>
              <a:p>
                <a:pPr>
                  <a:defRPr sz="800" b="1" i="0" u="none" kern="1200" baseline="0">
                    <a:solidFill>
                      <a:schemeClr val="bg1"/>
                    </a:solidFill>
                    <a:latin typeface="Arial"/>
                    <a:ea typeface="Arial"/>
                    <a:cs typeface="Arial"/>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7.2'!$M$13:$V$13</c:f>
              <c:strCache>
                <c:ptCount val="10"/>
                <c:pt idx="0">
                  <c:v>2023 I</c:v>
                </c:pt>
                <c:pt idx="1">
                  <c:v>2023 II</c:v>
                </c:pt>
                <c:pt idx="2">
                  <c:v>2023 III</c:v>
                </c:pt>
                <c:pt idx="3">
                  <c:v>2023 IV</c:v>
                </c:pt>
                <c:pt idx="4">
                  <c:v>2024 I</c:v>
                </c:pt>
                <c:pt idx="5">
                  <c:v>2024 II</c:v>
                </c:pt>
                <c:pt idx="6">
                  <c:v>2024 III</c:v>
                </c:pt>
                <c:pt idx="7">
                  <c:v>2024 IV</c:v>
                </c:pt>
                <c:pt idx="8">
                  <c:v>2025 I</c:v>
                </c:pt>
                <c:pt idx="9">
                  <c:v>2025 II</c:v>
                </c:pt>
              </c:strCache>
            </c:strRef>
          </c:cat>
          <c:val>
            <c:numRef>
              <c:f>'Gráfico 7.2'!$M$14:$V$14</c:f>
              <c:numCache>
                <c:formatCode>_("$"\ * #,##0_);_("$"\ * \(#,##0\);_("$"\ * "-"??_);_(@_)</c:formatCode>
                <c:ptCount val="10"/>
                <c:pt idx="0">
                  <c:v>24105.862838054007</c:v>
                </c:pt>
                <c:pt idx="1">
                  <c:v>19714.854909811067</c:v>
                </c:pt>
                <c:pt idx="2">
                  <c:v>19344.306629420571</c:v>
                </c:pt>
                <c:pt idx="3">
                  <c:v>18070.338024346489</c:v>
                </c:pt>
                <c:pt idx="4">
                  <c:v>19155.680317089616</c:v>
                </c:pt>
                <c:pt idx="5">
                  <c:v>18812.01850597715</c:v>
                </c:pt>
                <c:pt idx="6">
                  <c:v>19316.04950642246</c:v>
                </c:pt>
                <c:pt idx="7">
                  <c:v>19641.069676788487</c:v>
                </c:pt>
                <c:pt idx="8">
                  <c:v>19290.727028657122</c:v>
                </c:pt>
                <c:pt idx="9">
                  <c:v>19325.002623772609</c:v>
                </c:pt>
              </c:numCache>
            </c:numRef>
          </c:val>
          <c:extLst>
            <c:ext xmlns:c16="http://schemas.microsoft.com/office/drawing/2014/chart" uri="{C3380CC4-5D6E-409C-BE32-E72D297353CC}">
              <c16:uniqueId val="{00000000-E1B3-4B40-831B-1B6832A91F5D}"/>
            </c:ext>
          </c:extLst>
        </c:ser>
        <c:ser>
          <c:idx val="1"/>
          <c:order val="1"/>
          <c:tx>
            <c:strRef>
              <c:f>'Gráfico 7.2'!$L$15</c:f>
              <c:strCache>
                <c:ptCount val="1"/>
                <c:pt idx="0">
                  <c:v>Vr. Cont procesos valorados</c:v>
                </c:pt>
              </c:strCache>
            </c:strRef>
          </c:tx>
          <c:spPr>
            <a:solidFill>
              <a:srgbClr val="F7B326"/>
            </a:solidFill>
            <a:ln>
              <a:solidFill>
                <a:srgbClr val="FAD6D1"/>
              </a:solidFill>
            </a:ln>
          </c:spPr>
          <c:invertIfNegative val="0"/>
          <c:dLbls>
            <c:spPr>
              <a:noFill/>
              <a:ln>
                <a:noFill/>
              </a:ln>
            </c:spPr>
            <c:txPr>
              <a:bodyPr anchorCtr="1"/>
              <a:lstStyle/>
              <a:p>
                <a:pPr>
                  <a:defRPr sz="800" b="1" i="0" u="none" kern="1200" baseline="0">
                    <a:solidFill>
                      <a:schemeClr val="tx1">
                        <a:lumMod val="75000"/>
                        <a:lumOff val="25000"/>
                      </a:schemeClr>
                    </a:solidFill>
                    <a:latin typeface="Arial"/>
                    <a:ea typeface="Arial"/>
                    <a:cs typeface="Arial"/>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7.2'!$M$13:$V$13</c:f>
              <c:strCache>
                <c:ptCount val="10"/>
                <c:pt idx="0">
                  <c:v>2023 I</c:v>
                </c:pt>
                <c:pt idx="1">
                  <c:v>2023 II</c:v>
                </c:pt>
                <c:pt idx="2">
                  <c:v>2023 III</c:v>
                </c:pt>
                <c:pt idx="3">
                  <c:v>2023 IV</c:v>
                </c:pt>
                <c:pt idx="4">
                  <c:v>2024 I</c:v>
                </c:pt>
                <c:pt idx="5">
                  <c:v>2024 II</c:v>
                </c:pt>
                <c:pt idx="6">
                  <c:v>2024 III</c:v>
                </c:pt>
                <c:pt idx="7">
                  <c:v>2024 IV</c:v>
                </c:pt>
                <c:pt idx="8">
                  <c:v>2025 I</c:v>
                </c:pt>
                <c:pt idx="9">
                  <c:v>2025 II</c:v>
                </c:pt>
              </c:strCache>
            </c:strRef>
          </c:cat>
          <c:val>
            <c:numRef>
              <c:f>'Gráfico 7.2'!$M$15:$V$15</c:f>
              <c:numCache>
                <c:formatCode>_("$"\ * #,##0_);_("$"\ * \(#,##0\);_("$"\ * "-"??_);_(@_)</c:formatCode>
                <c:ptCount val="10"/>
                <c:pt idx="0">
                  <c:v>3857.3569157440534</c:v>
                </c:pt>
                <c:pt idx="1">
                  <c:v>3290.8115984496558</c:v>
                </c:pt>
                <c:pt idx="2">
                  <c:v>3087.8791013773339</c:v>
                </c:pt>
                <c:pt idx="3">
                  <c:v>2859.2581694284308</c:v>
                </c:pt>
                <c:pt idx="4">
                  <c:v>3028.3492235443009</c:v>
                </c:pt>
                <c:pt idx="5">
                  <c:v>2895.6872903962931</c:v>
                </c:pt>
                <c:pt idx="6">
                  <c:v>2897.2292371524718</c:v>
                </c:pt>
                <c:pt idx="7">
                  <c:v>2929.5778229664688</c:v>
                </c:pt>
                <c:pt idx="8">
                  <c:v>2831.3344134627969</c:v>
                </c:pt>
                <c:pt idx="9">
                  <c:v>2909.3974010859315</c:v>
                </c:pt>
              </c:numCache>
            </c:numRef>
          </c:val>
          <c:extLst>
            <c:ext xmlns:c16="http://schemas.microsoft.com/office/drawing/2014/chart" uri="{C3380CC4-5D6E-409C-BE32-E72D297353CC}">
              <c16:uniqueId val="{00000001-E1B3-4B40-831B-1B6832A91F5D}"/>
            </c:ext>
          </c:extLst>
        </c:ser>
        <c:dLbls>
          <c:dLblPos val="ctr"/>
          <c:showLegendKey val="0"/>
          <c:showVal val="1"/>
          <c:showCatName val="0"/>
          <c:showSerName val="0"/>
          <c:showPercent val="0"/>
          <c:showBubbleSize val="0"/>
        </c:dLbls>
        <c:gapWidth val="50"/>
        <c:axId val="1813699776"/>
        <c:axId val="1813691872"/>
      </c:barChart>
      <c:lineChart>
        <c:grouping val="standard"/>
        <c:varyColors val="0"/>
        <c:ser>
          <c:idx val="2"/>
          <c:order val="2"/>
          <c:tx>
            <c:strRef>
              <c:f>'Gráfico 7.2'!$L$17</c:f>
              <c:strCache>
                <c:ptCount val="1"/>
                <c:pt idx="0">
                  <c:v>No. Procesos Valorados</c:v>
                </c:pt>
              </c:strCache>
            </c:strRef>
          </c:tx>
          <c:spPr>
            <a:ln w="28575">
              <a:solidFill>
                <a:srgbClr val="FFDE0A"/>
              </a:solidFill>
            </a:ln>
          </c:spPr>
          <c:marker>
            <c:symbol val="circle"/>
            <c:size val="6"/>
            <c:spPr>
              <a:solidFill>
                <a:srgbClr val="FFDE0A"/>
              </a:solidFill>
              <a:ln>
                <a:noFill/>
              </a:ln>
            </c:spPr>
          </c:marker>
          <c:dLbls>
            <c:spPr>
              <a:solidFill>
                <a:srgbClr val="D9D9D9">
                  <a:alpha val="82000"/>
                </a:srgbClr>
              </a:solidFill>
              <a:ln>
                <a:noFill/>
              </a:ln>
            </c:spPr>
            <c:txPr>
              <a:bodyPr anchorCtr="1"/>
              <a:lstStyle/>
              <a:p>
                <a:pPr>
                  <a:defRPr sz="800" b="1" i="0" u="none" kern="1200" baseline="0">
                    <a:solidFill>
                      <a:schemeClr val="tx1">
                        <a:lumMod val="75000"/>
                        <a:lumOff val="2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7.2'!$M$13:$V$13</c:f>
              <c:strCache>
                <c:ptCount val="10"/>
                <c:pt idx="0">
                  <c:v>2023 I</c:v>
                </c:pt>
                <c:pt idx="1">
                  <c:v>2023 II</c:v>
                </c:pt>
                <c:pt idx="2">
                  <c:v>2023 III</c:v>
                </c:pt>
                <c:pt idx="3">
                  <c:v>2023 IV</c:v>
                </c:pt>
                <c:pt idx="4">
                  <c:v>2024 I</c:v>
                </c:pt>
                <c:pt idx="5">
                  <c:v>2024 II</c:v>
                </c:pt>
                <c:pt idx="6">
                  <c:v>2024 III</c:v>
                </c:pt>
                <c:pt idx="7">
                  <c:v>2024 IV</c:v>
                </c:pt>
                <c:pt idx="8">
                  <c:v>2025 I</c:v>
                </c:pt>
                <c:pt idx="9">
                  <c:v>2025 II</c:v>
                </c:pt>
              </c:strCache>
            </c:strRef>
          </c:cat>
          <c:val>
            <c:numRef>
              <c:f>'Gráfico 7.2'!$M$17:$V$17</c:f>
              <c:numCache>
                <c:formatCode>#,##0</c:formatCode>
                <c:ptCount val="10"/>
                <c:pt idx="0">
                  <c:v>10956</c:v>
                </c:pt>
                <c:pt idx="1">
                  <c:v>11476</c:v>
                </c:pt>
                <c:pt idx="2">
                  <c:v>11915</c:v>
                </c:pt>
                <c:pt idx="3">
                  <c:v>11289</c:v>
                </c:pt>
                <c:pt idx="4">
                  <c:v>10565</c:v>
                </c:pt>
                <c:pt idx="5">
                  <c:v>10474</c:v>
                </c:pt>
                <c:pt idx="6">
                  <c:v>10031</c:v>
                </c:pt>
                <c:pt idx="7">
                  <c:v>10408</c:v>
                </c:pt>
                <c:pt idx="8">
                  <c:v>9605</c:v>
                </c:pt>
                <c:pt idx="9">
                  <c:v>10069</c:v>
                </c:pt>
              </c:numCache>
            </c:numRef>
          </c:val>
          <c:smooth val="0"/>
          <c:extLst>
            <c:ext xmlns:c16="http://schemas.microsoft.com/office/drawing/2014/chart" uri="{C3380CC4-5D6E-409C-BE32-E72D297353CC}">
              <c16:uniqueId val="{00000002-E1B3-4B40-831B-1B6832A91F5D}"/>
            </c:ext>
          </c:extLst>
        </c:ser>
        <c:dLbls>
          <c:dLblPos val="ctr"/>
          <c:showLegendKey val="0"/>
          <c:showVal val="1"/>
          <c:showCatName val="0"/>
          <c:showSerName val="0"/>
          <c:showPercent val="0"/>
          <c:showBubbleSize val="0"/>
        </c:dLbls>
        <c:marker val="1"/>
        <c:smooth val="0"/>
        <c:axId val="1993932288"/>
        <c:axId val="1993932704"/>
      </c:lineChart>
      <c:catAx>
        <c:axId val="1813699776"/>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800" b="0" i="0" u="none" kern="1200" baseline="0">
                <a:solidFill>
                  <a:schemeClr val="tx1">
                    <a:lumMod val="65000"/>
                    <a:lumOff val="35000"/>
                  </a:schemeClr>
                </a:solidFill>
                <a:latin typeface="Arial"/>
                <a:ea typeface="Arial"/>
                <a:cs typeface="Arial"/>
              </a:defRPr>
            </a:pPr>
            <a:endParaRPr lang="es-CO"/>
          </a:p>
        </c:txPr>
        <c:crossAx val="1813691872"/>
        <c:crosses val="autoZero"/>
        <c:auto val="1"/>
        <c:lblAlgn val="ctr"/>
        <c:lblOffset val="100"/>
        <c:noMultiLvlLbl val="0"/>
      </c:catAx>
      <c:valAx>
        <c:axId val="1813691872"/>
        <c:scaling>
          <c:orientation val="minMax"/>
          <c:max val="25000"/>
        </c:scaling>
        <c:delete val="0"/>
        <c:axPos val="l"/>
        <c:numFmt formatCode="_(&quot;$&quot;\ * #,##0_);_(&quot;$&quot;\ * \(#,##0\);_(&quot;$&quot;\ * &quot;-&quot;??_);_(@_)" sourceLinked="1"/>
        <c:majorTickMark val="none"/>
        <c:minorTickMark val="none"/>
        <c:tickLblPos val="nextTo"/>
        <c:spPr>
          <a:ln>
            <a:noFill/>
          </a:ln>
        </c:spPr>
        <c:txPr>
          <a:bodyPr rot="-60000000" vert="horz" anchor="ctr" anchorCtr="1"/>
          <a:lstStyle/>
          <a:p>
            <a:pPr>
              <a:defRPr sz="800" b="0" i="0" u="none" kern="1200" baseline="0">
                <a:solidFill>
                  <a:schemeClr val="tx1">
                    <a:lumMod val="65000"/>
                    <a:lumOff val="35000"/>
                  </a:schemeClr>
                </a:solidFill>
                <a:latin typeface="Arial"/>
                <a:ea typeface="Arial"/>
                <a:cs typeface="Arial"/>
              </a:defRPr>
            </a:pPr>
            <a:endParaRPr lang="es-CO"/>
          </a:p>
        </c:txPr>
        <c:crossAx val="1813699776"/>
        <c:crosses val="autoZero"/>
        <c:crossBetween val="between"/>
      </c:valAx>
      <c:valAx>
        <c:axId val="1993932704"/>
        <c:scaling>
          <c:orientation val="minMax"/>
          <c:max val="14500"/>
          <c:min val="6000"/>
        </c:scaling>
        <c:delete val="0"/>
        <c:axPos val="r"/>
        <c:numFmt formatCode="#,##0" sourceLinked="1"/>
        <c:majorTickMark val="out"/>
        <c:minorTickMark val="none"/>
        <c:tickLblPos val="nextTo"/>
        <c:spPr>
          <a:ln>
            <a:noFill/>
          </a:ln>
        </c:spPr>
        <c:txPr>
          <a:bodyPr rot="-60000000" vert="horz" anchor="ctr" anchorCtr="1"/>
          <a:lstStyle/>
          <a:p>
            <a:pPr>
              <a:defRPr sz="800" b="0" i="0" u="none" kern="1200" baseline="0">
                <a:solidFill>
                  <a:schemeClr val="tx1">
                    <a:lumMod val="65000"/>
                    <a:lumOff val="35000"/>
                  </a:schemeClr>
                </a:solidFill>
                <a:latin typeface="Arial"/>
                <a:ea typeface="Arial"/>
                <a:cs typeface="Arial"/>
              </a:defRPr>
            </a:pPr>
            <a:endParaRPr lang="es-CO"/>
          </a:p>
        </c:txPr>
        <c:crossAx val="1993932288"/>
        <c:crosses val="max"/>
        <c:crossBetween val="between"/>
        <c:majorUnit val="2000"/>
      </c:valAx>
      <c:catAx>
        <c:axId val="1993932288"/>
        <c:scaling>
          <c:orientation val="minMax"/>
        </c:scaling>
        <c:delete val="1"/>
        <c:axPos val="b"/>
        <c:numFmt formatCode="General" sourceLinked="1"/>
        <c:majorTickMark val="out"/>
        <c:minorTickMark val="none"/>
        <c:tickLblPos val="nextTo"/>
        <c:crossAx val="1993932704"/>
        <c:crosses val="autoZero"/>
        <c:auto val="1"/>
        <c:lblAlgn val="ctr"/>
        <c:lblOffset val="100"/>
        <c:noMultiLvlLbl val="0"/>
      </c:catAx>
      <c:spPr>
        <a:noFill/>
        <a:ln>
          <a:noFill/>
        </a:ln>
      </c:spPr>
    </c:plotArea>
    <c:legend>
      <c:legendPos val="b"/>
      <c:overlay val="0"/>
      <c:spPr>
        <a:noFill/>
      </c:spPr>
      <c:txPr>
        <a:bodyPr rot="0" vert="horz" anchor="ctr" anchorCtr="1"/>
        <a:lstStyle/>
        <a:p>
          <a:pPr>
            <a:defRPr sz="8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7.3'!$M$11</c:f>
              <c:strCache>
                <c:ptCount val="1"/>
                <c:pt idx="0">
                  <c:v>distribución contingente</c:v>
                </c:pt>
              </c:strCache>
            </c:strRef>
          </c:tx>
          <c:spPr>
            <a:solidFill>
              <a:srgbClr val="F7B326"/>
            </a:solidFill>
            <a:ln>
              <a:noFill/>
            </a:ln>
          </c:spPr>
          <c:invertIfNegative val="1"/>
          <c:dLbls>
            <c:numFmt formatCode="&quot;$&quot;\ #,##0" sourceLinked="0"/>
            <c:spPr>
              <a:noFill/>
              <a:ln>
                <a:noFill/>
              </a:ln>
            </c:spPr>
            <c:txPr>
              <a:bodyPr anchorCtr="1"/>
              <a:lstStyle/>
              <a:p>
                <a:pPr>
                  <a:defRPr sz="900" b="1" i="0" u="none">
                    <a:solidFill>
                      <a:schemeClr val="tx1">
                        <a:lumMod val="75000"/>
                        <a:lumOff val="25000"/>
                      </a:schemeClr>
                    </a:solidFill>
                    <a:latin typeface="+mn-lt"/>
                    <a:ea typeface="+mn-lt"/>
                    <a:cs typeface="+mn-lt"/>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7.3'!$L$12:$L$21</c:f>
              <c:numCache>
                <c:formatCode>General</c:formatCode>
                <c:ptCount val="10"/>
                <c:pt idx="0">
                  <c:v>2026</c:v>
                </c:pt>
                <c:pt idx="1">
                  <c:v>2027</c:v>
                </c:pt>
                <c:pt idx="2">
                  <c:v>2028</c:v>
                </c:pt>
                <c:pt idx="3">
                  <c:v>2029</c:v>
                </c:pt>
                <c:pt idx="4">
                  <c:v>2030</c:v>
                </c:pt>
                <c:pt idx="5">
                  <c:v>2031</c:v>
                </c:pt>
                <c:pt idx="6">
                  <c:v>2032</c:v>
                </c:pt>
                <c:pt idx="7">
                  <c:v>2033</c:v>
                </c:pt>
                <c:pt idx="8">
                  <c:v>2034</c:v>
                </c:pt>
                <c:pt idx="9">
                  <c:v>2035</c:v>
                </c:pt>
              </c:numCache>
            </c:numRef>
          </c:cat>
          <c:val>
            <c:numRef>
              <c:f>'Gráfico 7.3'!$M$12:$M$21</c:f>
              <c:numCache>
                <c:formatCode>_-* #,##0_-;\-* #,##0_-;_-* "-"??_-;_-@_-</c:formatCode>
                <c:ptCount val="10"/>
                <c:pt idx="0">
                  <c:v>277056</c:v>
                </c:pt>
                <c:pt idx="1">
                  <c:v>561647</c:v>
                </c:pt>
                <c:pt idx="2">
                  <c:v>537268</c:v>
                </c:pt>
                <c:pt idx="3">
                  <c:v>122714</c:v>
                </c:pt>
                <c:pt idx="4">
                  <c:v>45621</c:v>
                </c:pt>
                <c:pt idx="5">
                  <c:v>25504</c:v>
                </c:pt>
                <c:pt idx="6">
                  <c:v>43278</c:v>
                </c:pt>
                <c:pt idx="7">
                  <c:v>2843</c:v>
                </c:pt>
                <c:pt idx="8">
                  <c:v>15325</c:v>
                </c:pt>
                <c:pt idx="9">
                  <c:v>6961</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0-6176-4C9E-BE96-80E8A2EF2843}"/>
            </c:ext>
          </c:extLst>
        </c:ser>
        <c:dLbls>
          <c:dLblPos val="outEnd"/>
          <c:showLegendKey val="0"/>
          <c:showVal val="1"/>
          <c:showCatName val="0"/>
          <c:showSerName val="0"/>
          <c:showPercent val="0"/>
          <c:showBubbleSize val="0"/>
        </c:dLbls>
        <c:gapWidth val="50"/>
        <c:overlap val="-27"/>
        <c:axId val="1260344303"/>
        <c:axId val="1260343343"/>
      </c:barChart>
      <c:catAx>
        <c:axId val="1260344303"/>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mn-lt"/>
                <a:ea typeface="+mn-lt"/>
                <a:cs typeface="+mn-lt"/>
              </a:defRPr>
            </a:pPr>
            <a:endParaRPr lang="es-CO"/>
          </a:p>
        </c:txPr>
        <c:crossAx val="1260343343"/>
        <c:crosses val="autoZero"/>
        <c:auto val="1"/>
        <c:lblAlgn val="ctr"/>
        <c:lblOffset val="100"/>
        <c:noMultiLvlLbl val="1"/>
      </c:catAx>
      <c:valAx>
        <c:axId val="1260343343"/>
        <c:scaling>
          <c:orientation val="minMax"/>
        </c:scaling>
        <c:delete val="1"/>
        <c:axPos val="l"/>
        <c:numFmt formatCode="&quot;$&quot;\ #,##0" sourceLinked="0"/>
        <c:majorTickMark val="none"/>
        <c:minorTickMark val="none"/>
        <c:tickLblPos val="nextTo"/>
        <c:crossAx val="1260344303"/>
        <c:crosses val="autoZero"/>
        <c:crossBetween val="between"/>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sz="1000"/>
              <a:t>Total  Ordinaria  $29.434</a:t>
            </a:r>
          </a:p>
        </c:rich>
      </c:tx>
      <c:layout>
        <c:manualLayout>
          <c:xMode val="edge"/>
          <c:yMode val="edge"/>
          <c:x val="0.13117850243214821"/>
          <c:y val="4.1621592881000376E-2"/>
        </c:manualLayout>
      </c:layout>
      <c:overlay val="0"/>
    </c:title>
    <c:autoTitleDeleted val="0"/>
    <c:plotArea>
      <c:layout>
        <c:manualLayout>
          <c:layoutTarget val="inner"/>
          <c:xMode val="edge"/>
          <c:yMode val="edge"/>
          <c:x val="6.7249900518312903E-3"/>
          <c:y val="0.11142285114555107"/>
          <c:w val="0.98809566147831052"/>
          <c:h val="0.6840633255256573"/>
        </c:manualLayout>
      </c:layout>
      <c:barChart>
        <c:barDir val="col"/>
        <c:grouping val="clustered"/>
        <c:varyColors val="0"/>
        <c:ser>
          <c:idx val="0"/>
          <c:order val="0"/>
          <c:tx>
            <c:v>2026-2027</c:v>
          </c:tx>
          <c:spPr>
            <a:solidFill>
              <a:srgbClr val="E85C4D"/>
            </a:solidFill>
            <a:ln>
              <a:noFill/>
            </a:ln>
          </c:spPr>
          <c:invertIfNegative val="1"/>
          <c:dLbls>
            <c:numFmt formatCode="#,##0,,," sourceLinked="0"/>
            <c:spPr>
              <a:noFill/>
              <a:ln>
                <a:noFill/>
              </a:ln>
            </c:spPr>
            <c:txPr>
              <a:bodyPr anchorCtr="1"/>
              <a:lstStyle/>
              <a:p>
                <a:pPr>
                  <a:defRPr sz="8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Ordinaria</c:v>
              </c:pt>
              <c:pt idx="1">
                <c:v>Excepcional</c:v>
              </c:pt>
            </c:strLit>
          </c:cat>
          <c:val>
            <c:numLit>
              <c:formatCode>General</c:formatCode>
              <c:ptCount val="2"/>
              <c:pt idx="0">
                <c:v>10604724067674.352</c:v>
              </c:pt>
              <c:pt idx="1">
                <c:v>1290365850685.6509</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0-477E-4EAA-A74B-815637EF6A95}"/>
            </c:ext>
          </c:extLst>
        </c:ser>
        <c:ser>
          <c:idx val="1"/>
          <c:order val="1"/>
          <c:tx>
            <c:v>2028-2031</c:v>
          </c:tx>
          <c:spPr>
            <a:solidFill>
              <a:srgbClr val="ED8778"/>
            </a:solidFill>
            <a:ln>
              <a:noFill/>
            </a:ln>
          </c:spPr>
          <c:invertIfNegative val="1"/>
          <c:dLbls>
            <c:numFmt formatCode="#,##0,,," sourceLinked="0"/>
            <c:spPr>
              <a:noFill/>
              <a:ln>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Ordinaria</c:v>
              </c:pt>
              <c:pt idx="1">
                <c:v>Excepcional</c:v>
              </c:pt>
            </c:strLit>
          </c:cat>
          <c:val>
            <c:numLit>
              <c:formatCode>General</c:formatCode>
              <c:ptCount val="2"/>
              <c:pt idx="0">
                <c:v>6860659036553.4336</c:v>
              </c:pt>
              <c:pt idx="1">
                <c:v>1051929682628.7367</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477E-4EAA-A74B-815637EF6A95}"/>
            </c:ext>
          </c:extLst>
        </c:ser>
        <c:ser>
          <c:idx val="2"/>
          <c:order val="2"/>
          <c:tx>
            <c:v>2032-2035</c:v>
          </c:tx>
          <c:spPr>
            <a:solidFill>
              <a:srgbClr val="F5ADA6"/>
            </a:solidFill>
            <a:ln>
              <a:noFill/>
            </a:ln>
          </c:spPr>
          <c:invertIfNegative val="1"/>
          <c:dLbls>
            <c:numFmt formatCode="#,##0,,," sourceLinked="0"/>
            <c:spPr>
              <a:noFill/>
              <a:ln>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Ordinaria</c:v>
              </c:pt>
              <c:pt idx="1">
                <c:v>Excepcional</c:v>
              </c:pt>
            </c:strLit>
          </c:cat>
          <c:val>
            <c:numLit>
              <c:formatCode>General</c:formatCode>
              <c:ptCount val="2"/>
              <c:pt idx="0">
                <c:v>7003806768652.0449</c:v>
              </c:pt>
              <c:pt idx="1">
                <c:v>1307751004990.9556</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477E-4EAA-A74B-815637EF6A95}"/>
            </c:ext>
          </c:extLst>
        </c:ser>
        <c:ser>
          <c:idx val="3"/>
          <c:order val="3"/>
          <c:tx>
            <c:v>2036-2039</c:v>
          </c:tx>
          <c:spPr>
            <a:solidFill>
              <a:srgbClr val="FCB43B"/>
            </a:solidFill>
            <a:ln>
              <a:noFill/>
            </a:ln>
          </c:spPr>
          <c:invertIfNegative val="1"/>
          <c:dLbls>
            <c:numFmt formatCode="#,##0,,," sourceLinked="0"/>
            <c:spPr>
              <a:noFill/>
              <a:ln>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Ordinaria</c:v>
              </c:pt>
              <c:pt idx="1">
                <c:v>Excepcional</c:v>
              </c:pt>
            </c:strLit>
          </c:cat>
          <c:val>
            <c:numLit>
              <c:formatCode>General</c:formatCode>
              <c:ptCount val="2"/>
              <c:pt idx="0">
                <c:v>4156054177600.4653</c:v>
              </c:pt>
              <c:pt idx="1">
                <c:v>1096077811770.9449</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3-477E-4EAA-A74B-815637EF6A95}"/>
            </c:ext>
          </c:extLst>
        </c:ser>
        <c:ser>
          <c:idx val="4"/>
          <c:order val="4"/>
          <c:tx>
            <c:v>2040-2041</c:v>
          </c:tx>
          <c:spPr>
            <a:solidFill>
              <a:srgbClr val="FCCA79"/>
            </a:solidFill>
          </c:spPr>
          <c:invertIfNegative val="1"/>
          <c:dLbls>
            <c:numFmt formatCode="#,##0,,," sourceLinked="0"/>
            <c:spPr>
              <a:noFill/>
              <a:ln>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Ordinaria</c:v>
              </c:pt>
              <c:pt idx="1">
                <c:v>Excepcional</c:v>
              </c:pt>
            </c:strLit>
          </c:cat>
          <c:val>
            <c:numLit>
              <c:formatCode>General</c:formatCode>
              <c:ptCount val="2"/>
              <c:pt idx="0">
                <c:v>808399920005.45056</c:v>
              </c:pt>
              <c:pt idx="1">
                <c:v>220782736679.36069</c:v>
              </c:pt>
            </c:numLit>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4-477E-4EAA-A74B-815637EF6A95}"/>
            </c:ext>
          </c:extLst>
        </c:ser>
        <c:dLbls>
          <c:showLegendKey val="0"/>
          <c:showVal val="0"/>
          <c:showCatName val="0"/>
          <c:showSerName val="0"/>
          <c:showPercent val="0"/>
          <c:showBubbleSize val="0"/>
        </c:dLbls>
        <c:gapWidth val="219"/>
        <c:overlap val="-27"/>
        <c:axId val="1949991184"/>
        <c:axId val="1949991664"/>
      </c:barChart>
      <c:catAx>
        <c:axId val="1949991184"/>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vert="horz" anchorCtr="1"/>
          <a:lstStyle/>
          <a:p>
            <a:pPr>
              <a:defRPr/>
            </a:pPr>
            <a:endParaRPr lang="es-CO"/>
          </a:p>
        </c:txPr>
        <c:crossAx val="1949991664"/>
        <c:crosses val="autoZero"/>
        <c:auto val="1"/>
        <c:lblAlgn val="ctr"/>
        <c:lblOffset val="100"/>
        <c:noMultiLvlLbl val="1"/>
      </c:catAx>
      <c:valAx>
        <c:axId val="1949991664"/>
        <c:scaling>
          <c:orientation val="minMax"/>
        </c:scaling>
        <c:delete val="1"/>
        <c:axPos val="l"/>
        <c:numFmt formatCode="#,##0" sourceLinked="0"/>
        <c:majorTickMark val="none"/>
        <c:minorTickMark val="none"/>
        <c:tickLblPos val="nextTo"/>
        <c:crossAx val="1949991184"/>
        <c:crosses val="autoZero"/>
        <c:crossBetween val="between"/>
      </c:valAx>
    </c:plotArea>
    <c:legend>
      <c:legendPos val="b"/>
      <c:overlay val="0"/>
      <c:spPr>
        <a:noFill/>
      </c:spPr>
      <c:txPr>
        <a:bodyPr rot="0" vert="horz" anchorCtr="1"/>
        <a:lstStyle/>
        <a:p>
          <a:pPr>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03149606299212E-2"/>
          <c:y val="0.15682925051035287"/>
          <c:w val="0.80169685039370076"/>
          <c:h val="0.61315543890347035"/>
        </c:manualLayout>
      </c:layout>
      <c:lineChart>
        <c:grouping val="standard"/>
        <c:varyColors val="0"/>
        <c:ser>
          <c:idx val="0"/>
          <c:order val="0"/>
          <c:tx>
            <c:strRef>
              <c:f>'Gráfico 1.5'!$C$3</c:f>
              <c:strCache>
                <c:ptCount val="1"/>
                <c:pt idx="0">
                  <c:v>Colombia</c:v>
                </c:pt>
              </c:strCache>
            </c:strRef>
          </c:tx>
          <c:spPr>
            <a:ln w="12700">
              <a:solidFill>
                <a:srgbClr val="FF9900"/>
              </a:solidFill>
            </a:ln>
          </c:spPr>
          <c:marker>
            <c:symbol val="none"/>
          </c:marker>
          <c:dLbls>
            <c:dLbl>
              <c:idx val="46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50-4EB3-AAC6-9E14B8DE918A}"/>
                </c:ext>
              </c:extLst>
            </c:dLbl>
            <c:numFmt formatCode="#,##0.0" sourceLinked="0"/>
            <c:spPr>
              <a:noFill/>
              <a:ln>
                <a:noFill/>
              </a:ln>
            </c:spPr>
            <c:txPr>
              <a:bodyPr anchorCtr="1"/>
              <a:lstStyle/>
              <a:p>
                <a:pPr>
                  <a:defRPr sz="900" b="1" i="0" u="none">
                    <a:solidFill>
                      <a:srgbClr val="FF9900"/>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1.5'!$B$1048:$B$1508</c:f>
              <c:numCache>
                <c:formatCode>m/d/yyyy</c:formatCode>
                <c:ptCount val="46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numCache>
            </c:numRef>
          </c:cat>
          <c:val>
            <c:numRef>
              <c:f>'Gráfico 1.5'!$C$1048:$C$1508</c:f>
              <c:numCache>
                <c:formatCode>#,##0.00</c:formatCode>
                <c:ptCount val="461"/>
                <c:pt idx="0">
                  <c:v>100</c:v>
                </c:pt>
                <c:pt idx="1">
                  <c:v>100.6895084722899</c:v>
                </c:pt>
                <c:pt idx="2">
                  <c:v>101.69808971392401</c:v>
                </c:pt>
                <c:pt idx="3">
                  <c:v>102.0384340012244</c:v>
                </c:pt>
                <c:pt idx="4">
                  <c:v>100.5867826050865</c:v>
                </c:pt>
                <c:pt idx="5">
                  <c:v>100.5867826050865</c:v>
                </c:pt>
                <c:pt idx="6">
                  <c:v>102.1891504882073</c:v>
                </c:pt>
                <c:pt idx="7">
                  <c:v>102.2394757867868</c:v>
                </c:pt>
                <c:pt idx="8">
                  <c:v>101.8109325225945</c:v>
                </c:pt>
                <c:pt idx="9">
                  <c:v>101.494453840806</c:v>
                </c:pt>
                <c:pt idx="10">
                  <c:v>101.3315451423116</c:v>
                </c:pt>
                <c:pt idx="11">
                  <c:v>102.276830647588</c:v>
                </c:pt>
                <c:pt idx="12">
                  <c:v>102.8843659531197</c:v>
                </c:pt>
                <c:pt idx="13">
                  <c:v>101.6446515102778</c:v>
                </c:pt>
                <c:pt idx="14">
                  <c:v>101.4454255860044</c:v>
                </c:pt>
                <c:pt idx="15">
                  <c:v>101.2052130783518</c:v>
                </c:pt>
                <c:pt idx="16">
                  <c:v>102.5523227459973</c:v>
                </c:pt>
                <c:pt idx="17">
                  <c:v>101.61378186836561</c:v>
                </c:pt>
                <c:pt idx="18">
                  <c:v>102.23765992549779</c:v>
                </c:pt>
                <c:pt idx="19">
                  <c:v>101.49626970209501</c:v>
                </c:pt>
                <c:pt idx="20">
                  <c:v>101.94764093677691</c:v>
                </c:pt>
                <c:pt idx="21">
                  <c:v>101.55852780343039</c:v>
                </c:pt>
                <c:pt idx="22">
                  <c:v>101.5559337158748</c:v>
                </c:pt>
                <c:pt idx="23">
                  <c:v>100.8646093822959</c:v>
                </c:pt>
                <c:pt idx="24">
                  <c:v>102.0980980150042</c:v>
                </c:pt>
                <c:pt idx="25">
                  <c:v>102.8968175733867</c:v>
                </c:pt>
                <c:pt idx="26">
                  <c:v>102.55725151235301</c:v>
                </c:pt>
                <c:pt idx="27">
                  <c:v>102.68410239382401</c:v>
                </c:pt>
                <c:pt idx="28">
                  <c:v>102.4278065433265</c:v>
                </c:pt>
                <c:pt idx="29">
                  <c:v>101.74893383001459</c:v>
                </c:pt>
                <c:pt idx="30">
                  <c:v>101.5686447448974</c:v>
                </c:pt>
                <c:pt idx="31">
                  <c:v>101.823124734106</c:v>
                </c:pt>
                <c:pt idx="32">
                  <c:v>101.6233799923215</c:v>
                </c:pt>
                <c:pt idx="33">
                  <c:v>101.41585298787</c:v>
                </c:pt>
                <c:pt idx="34">
                  <c:v>101.3909497473359</c:v>
                </c:pt>
                <c:pt idx="35">
                  <c:v>101.4988637896506</c:v>
                </c:pt>
                <c:pt idx="36">
                  <c:v>101.73751984476981</c:v>
                </c:pt>
                <c:pt idx="37">
                  <c:v>101.8303881792618</c:v>
                </c:pt>
                <c:pt idx="38">
                  <c:v>101.9222188787316</c:v>
                </c:pt>
                <c:pt idx="39">
                  <c:v>102.8314465669845</c:v>
                </c:pt>
                <c:pt idx="40">
                  <c:v>102.69655401409111</c:v>
                </c:pt>
                <c:pt idx="41">
                  <c:v>102.02650119846849</c:v>
                </c:pt>
                <c:pt idx="42">
                  <c:v>101.8179365589947</c:v>
                </c:pt>
                <c:pt idx="43">
                  <c:v>101.8376516244176</c:v>
                </c:pt>
                <c:pt idx="44">
                  <c:v>102.4044597553257</c:v>
                </c:pt>
                <c:pt idx="45">
                  <c:v>102.2578938084318</c:v>
                </c:pt>
                <c:pt idx="46">
                  <c:v>102.3372728876345</c:v>
                </c:pt>
                <c:pt idx="47">
                  <c:v>101.7211770931693</c:v>
                </c:pt>
                <c:pt idx="48">
                  <c:v>101.6026272918763</c:v>
                </c:pt>
                <c:pt idx="49">
                  <c:v>101.2148112023077</c:v>
                </c:pt>
                <c:pt idx="50">
                  <c:v>101.5613812997416</c:v>
                </c:pt>
                <c:pt idx="51">
                  <c:v>101.80185321614979</c:v>
                </c:pt>
                <c:pt idx="52">
                  <c:v>101.2817386612433</c:v>
                </c:pt>
                <c:pt idx="53">
                  <c:v>101.0088406503896</c:v>
                </c:pt>
                <c:pt idx="54">
                  <c:v>100.72556628931341</c:v>
                </c:pt>
                <c:pt idx="55">
                  <c:v>101.0786216056364</c:v>
                </c:pt>
                <c:pt idx="56">
                  <c:v>100.6428148962884</c:v>
                </c:pt>
                <c:pt idx="57">
                  <c:v>101.0067653803451</c:v>
                </c:pt>
                <c:pt idx="58">
                  <c:v>101.2218152387079</c:v>
                </c:pt>
                <c:pt idx="59">
                  <c:v>101.0251834019902</c:v>
                </c:pt>
                <c:pt idx="60">
                  <c:v>101.0251834019902</c:v>
                </c:pt>
                <c:pt idx="61">
                  <c:v>100.0508441160906</c:v>
                </c:pt>
                <c:pt idx="62">
                  <c:v>99.932294314797716</c:v>
                </c:pt>
                <c:pt idx="63">
                  <c:v>99.932294314797716</c:v>
                </c:pt>
                <c:pt idx="64">
                  <c:v>99.932294314797716</c:v>
                </c:pt>
                <c:pt idx="65">
                  <c:v>100.2415095514304</c:v>
                </c:pt>
                <c:pt idx="66">
                  <c:v>99.346549344733475</c:v>
                </c:pt>
                <c:pt idx="67">
                  <c:v>98.912558496674379</c:v>
                </c:pt>
                <c:pt idx="68">
                  <c:v>97.74392205285713</c:v>
                </c:pt>
                <c:pt idx="69">
                  <c:v>97.694634389299907</c:v>
                </c:pt>
                <c:pt idx="70">
                  <c:v>97.797360256503381</c:v>
                </c:pt>
                <c:pt idx="71">
                  <c:v>97.900604941217978</c:v>
                </c:pt>
                <c:pt idx="72">
                  <c:v>98.856785614228045</c:v>
                </c:pt>
                <c:pt idx="73">
                  <c:v>99.287922965975937</c:v>
                </c:pt>
                <c:pt idx="74">
                  <c:v>100.17328504871701</c:v>
                </c:pt>
                <c:pt idx="75">
                  <c:v>101.2306351363971</c:v>
                </c:pt>
                <c:pt idx="76">
                  <c:v>101.61170659832111</c:v>
                </c:pt>
                <c:pt idx="77">
                  <c:v>101.21429238479659</c:v>
                </c:pt>
                <c:pt idx="78">
                  <c:v>102.1603561163396</c:v>
                </c:pt>
                <c:pt idx="79">
                  <c:v>101.4376433233374</c:v>
                </c:pt>
                <c:pt idx="80">
                  <c:v>101.58031813889779</c:v>
                </c:pt>
                <c:pt idx="81">
                  <c:v>101.4127400828033</c:v>
                </c:pt>
                <c:pt idx="82">
                  <c:v>102.1865564006516</c:v>
                </c:pt>
                <c:pt idx="83">
                  <c:v>102.609652080977</c:v>
                </c:pt>
                <c:pt idx="84">
                  <c:v>101.2446432091976</c:v>
                </c:pt>
                <c:pt idx="85">
                  <c:v>100.2978012513878</c:v>
                </c:pt>
                <c:pt idx="86">
                  <c:v>101.67707760472329</c:v>
                </c:pt>
                <c:pt idx="87">
                  <c:v>101.67707760472329</c:v>
                </c:pt>
                <c:pt idx="88">
                  <c:v>101.3004160916439</c:v>
                </c:pt>
                <c:pt idx="89">
                  <c:v>101.5131312712067</c:v>
                </c:pt>
                <c:pt idx="90">
                  <c:v>101.066948211636</c:v>
                </c:pt>
                <c:pt idx="91">
                  <c:v>100.8467101781619</c:v>
                </c:pt>
                <c:pt idx="92">
                  <c:v>101.1502184221722</c:v>
                </c:pt>
                <c:pt idx="93">
                  <c:v>101.1369885756384</c:v>
                </c:pt>
                <c:pt idx="94">
                  <c:v>100.88951262283</c:v>
                </c:pt>
                <c:pt idx="95">
                  <c:v>100.88951262283</c:v>
                </c:pt>
                <c:pt idx="96">
                  <c:v>99.794548265593065</c:v>
                </c:pt>
                <c:pt idx="97">
                  <c:v>99.176377201083284</c:v>
                </c:pt>
                <c:pt idx="98">
                  <c:v>99.347068162244611</c:v>
                </c:pt>
                <c:pt idx="99">
                  <c:v>99.338767082066553</c:v>
                </c:pt>
                <c:pt idx="100">
                  <c:v>99.040187604412026</c:v>
                </c:pt>
                <c:pt idx="101">
                  <c:v>98.942390503564283</c:v>
                </c:pt>
                <c:pt idx="102">
                  <c:v>99.300633994998606</c:v>
                </c:pt>
                <c:pt idx="103">
                  <c:v>100.3118093241883</c:v>
                </c:pt>
                <c:pt idx="104">
                  <c:v>100.51648283232851</c:v>
                </c:pt>
                <c:pt idx="105">
                  <c:v>100.5053282558393</c:v>
                </c:pt>
                <c:pt idx="106">
                  <c:v>99.782356054081546</c:v>
                </c:pt>
                <c:pt idx="107">
                  <c:v>100.5208927811732</c:v>
                </c:pt>
                <c:pt idx="108">
                  <c:v>100.3629128490345</c:v>
                </c:pt>
                <c:pt idx="109">
                  <c:v>100.314403411744</c:v>
                </c:pt>
                <c:pt idx="110">
                  <c:v>100.314403411744</c:v>
                </c:pt>
                <c:pt idx="111">
                  <c:v>102.11807248918269</c:v>
                </c:pt>
                <c:pt idx="112">
                  <c:v>102.0843493509593</c:v>
                </c:pt>
                <c:pt idx="113">
                  <c:v>102.1450509997613</c:v>
                </c:pt>
                <c:pt idx="114">
                  <c:v>102.0643748767808</c:v>
                </c:pt>
                <c:pt idx="115">
                  <c:v>102.0643748767808</c:v>
                </c:pt>
                <c:pt idx="116">
                  <c:v>103.3824307638031</c:v>
                </c:pt>
                <c:pt idx="117">
                  <c:v>104.4797297998402</c:v>
                </c:pt>
                <c:pt idx="118">
                  <c:v>107.59963890301221</c:v>
                </c:pt>
                <c:pt idx="119">
                  <c:v>107.3806979133159</c:v>
                </c:pt>
                <c:pt idx="120">
                  <c:v>107.150861755886</c:v>
                </c:pt>
                <c:pt idx="121">
                  <c:v>107.3174021769583</c:v>
                </c:pt>
                <c:pt idx="122">
                  <c:v>107.9360920589792</c:v>
                </c:pt>
                <c:pt idx="123">
                  <c:v>108.2489390181897</c:v>
                </c:pt>
                <c:pt idx="124">
                  <c:v>107.55061064821059</c:v>
                </c:pt>
                <c:pt idx="125">
                  <c:v>106.128531850207</c:v>
                </c:pt>
                <c:pt idx="126">
                  <c:v>106.3402093947475</c:v>
                </c:pt>
                <c:pt idx="127">
                  <c:v>107.3101387318025</c:v>
                </c:pt>
                <c:pt idx="128">
                  <c:v>108.1210505016965</c:v>
                </c:pt>
                <c:pt idx="129">
                  <c:v>107.7345314559057</c:v>
                </c:pt>
                <c:pt idx="130">
                  <c:v>107.7345314559057</c:v>
                </c:pt>
                <c:pt idx="131">
                  <c:v>107.0997582310398</c:v>
                </c:pt>
                <c:pt idx="132">
                  <c:v>106.4182914301724</c:v>
                </c:pt>
                <c:pt idx="133">
                  <c:v>106.2896246874125</c:v>
                </c:pt>
                <c:pt idx="134">
                  <c:v>106.03099415811479</c:v>
                </c:pt>
                <c:pt idx="135">
                  <c:v>105.00970188745811</c:v>
                </c:pt>
                <c:pt idx="136">
                  <c:v>104.1793344608967</c:v>
                </c:pt>
                <c:pt idx="137">
                  <c:v>102.9832006889897</c:v>
                </c:pt>
                <c:pt idx="138">
                  <c:v>103.2031793137082</c:v>
                </c:pt>
                <c:pt idx="139">
                  <c:v>101.74270801988111</c:v>
                </c:pt>
                <c:pt idx="140">
                  <c:v>102.4091291129258</c:v>
                </c:pt>
                <c:pt idx="141">
                  <c:v>103.3084992684673</c:v>
                </c:pt>
                <c:pt idx="142">
                  <c:v>103.833801998485</c:v>
                </c:pt>
                <c:pt idx="143">
                  <c:v>104.9220217280774</c:v>
                </c:pt>
                <c:pt idx="144">
                  <c:v>104.7378415116267</c:v>
                </c:pt>
                <c:pt idx="145">
                  <c:v>103.6516970520789</c:v>
                </c:pt>
                <c:pt idx="146">
                  <c:v>104.0470359955589</c:v>
                </c:pt>
                <c:pt idx="147">
                  <c:v>104.8719558382535</c:v>
                </c:pt>
                <c:pt idx="148">
                  <c:v>104.5871250246438</c:v>
                </c:pt>
                <c:pt idx="149">
                  <c:v>104.38763969161489</c:v>
                </c:pt>
                <c:pt idx="150">
                  <c:v>105.47352474240709</c:v>
                </c:pt>
                <c:pt idx="151">
                  <c:v>105.96666078673491</c:v>
                </c:pt>
                <c:pt idx="152">
                  <c:v>105.4211241737831</c:v>
                </c:pt>
                <c:pt idx="153">
                  <c:v>106.0374793770039</c:v>
                </c:pt>
                <c:pt idx="154">
                  <c:v>107.18769779917611</c:v>
                </c:pt>
                <c:pt idx="155">
                  <c:v>107.82324925030871</c:v>
                </c:pt>
                <c:pt idx="156">
                  <c:v>107.3827731833605</c:v>
                </c:pt>
                <c:pt idx="157">
                  <c:v>107.3827731833605</c:v>
                </c:pt>
                <c:pt idx="158">
                  <c:v>105.6571861413466</c:v>
                </c:pt>
                <c:pt idx="159">
                  <c:v>105.63357994459029</c:v>
                </c:pt>
                <c:pt idx="160">
                  <c:v>105.1975138264867</c:v>
                </c:pt>
                <c:pt idx="161">
                  <c:v>104.6042460025111</c:v>
                </c:pt>
                <c:pt idx="162">
                  <c:v>104.2727216128999</c:v>
                </c:pt>
                <c:pt idx="163">
                  <c:v>104.06726987849289</c:v>
                </c:pt>
                <c:pt idx="164">
                  <c:v>104.5482137113092</c:v>
                </c:pt>
                <c:pt idx="165">
                  <c:v>104.5482137113092</c:v>
                </c:pt>
                <c:pt idx="166">
                  <c:v>104.03717846284751</c:v>
                </c:pt>
                <c:pt idx="167">
                  <c:v>104.5297956896641</c:v>
                </c:pt>
                <c:pt idx="168">
                  <c:v>105.4234588525832</c:v>
                </c:pt>
                <c:pt idx="169">
                  <c:v>104.50307658784099</c:v>
                </c:pt>
                <c:pt idx="170">
                  <c:v>104.40968943583781</c:v>
                </c:pt>
                <c:pt idx="171">
                  <c:v>104.7583348033163</c:v>
                </c:pt>
                <c:pt idx="172">
                  <c:v>106.2667967169228</c:v>
                </c:pt>
                <c:pt idx="173">
                  <c:v>106.87874197129899</c:v>
                </c:pt>
                <c:pt idx="174">
                  <c:v>108.3700829070383</c:v>
                </c:pt>
                <c:pt idx="175">
                  <c:v>108.0598300353834</c:v>
                </c:pt>
                <c:pt idx="176">
                  <c:v>108.5807228165565</c:v>
                </c:pt>
                <c:pt idx="177">
                  <c:v>108.2471231569008</c:v>
                </c:pt>
                <c:pt idx="178">
                  <c:v>107.8631981986656</c:v>
                </c:pt>
                <c:pt idx="179">
                  <c:v>108.2875909227688</c:v>
                </c:pt>
                <c:pt idx="180">
                  <c:v>110.08451537256281</c:v>
                </c:pt>
                <c:pt idx="181">
                  <c:v>111.03602668797279</c:v>
                </c:pt>
                <c:pt idx="182">
                  <c:v>110.7623504508524</c:v>
                </c:pt>
                <c:pt idx="183">
                  <c:v>109.1791788156434</c:v>
                </c:pt>
                <c:pt idx="184">
                  <c:v>108.5527066709556</c:v>
                </c:pt>
                <c:pt idx="185">
                  <c:v>109.8310730183765</c:v>
                </c:pt>
                <c:pt idx="186">
                  <c:v>109.2541479460015</c:v>
                </c:pt>
                <c:pt idx="187">
                  <c:v>108.4865574382867</c:v>
                </c:pt>
                <c:pt idx="188">
                  <c:v>107.9301256576012</c:v>
                </c:pt>
                <c:pt idx="189">
                  <c:v>107.6958795513266</c:v>
                </c:pt>
                <c:pt idx="190">
                  <c:v>107.84919012586511</c:v>
                </c:pt>
                <c:pt idx="191">
                  <c:v>107.76488228030669</c:v>
                </c:pt>
                <c:pt idx="192">
                  <c:v>108.9109501623899</c:v>
                </c:pt>
                <c:pt idx="193">
                  <c:v>107.8870638041775</c:v>
                </c:pt>
                <c:pt idx="194">
                  <c:v>108.38486920610541</c:v>
                </c:pt>
                <c:pt idx="195">
                  <c:v>109.13066937835281</c:v>
                </c:pt>
                <c:pt idx="196">
                  <c:v>109.51952310294379</c:v>
                </c:pt>
                <c:pt idx="197">
                  <c:v>108.51379535762089</c:v>
                </c:pt>
                <c:pt idx="198">
                  <c:v>108.7252134934058</c:v>
                </c:pt>
                <c:pt idx="199">
                  <c:v>108.14984487356421</c:v>
                </c:pt>
                <c:pt idx="200">
                  <c:v>109.3394934265821</c:v>
                </c:pt>
                <c:pt idx="201">
                  <c:v>109.661679100993</c:v>
                </c:pt>
                <c:pt idx="202">
                  <c:v>109.85338217135509</c:v>
                </c:pt>
                <c:pt idx="203">
                  <c:v>108.9846222489702</c:v>
                </c:pt>
                <c:pt idx="204">
                  <c:v>109.19604038475509</c:v>
                </c:pt>
                <c:pt idx="205">
                  <c:v>109.19604038475509</c:v>
                </c:pt>
                <c:pt idx="206">
                  <c:v>110.19035414483309</c:v>
                </c:pt>
                <c:pt idx="207">
                  <c:v>110.6152656864474</c:v>
                </c:pt>
                <c:pt idx="208">
                  <c:v>110.42356261608541</c:v>
                </c:pt>
                <c:pt idx="209">
                  <c:v>110.8220144646322</c:v>
                </c:pt>
                <c:pt idx="210">
                  <c:v>110.9296690981914</c:v>
                </c:pt>
                <c:pt idx="211">
                  <c:v>110.63965010947049</c:v>
                </c:pt>
                <c:pt idx="212">
                  <c:v>111.9823498282714</c:v>
                </c:pt>
                <c:pt idx="213">
                  <c:v>111.57170576821311</c:v>
                </c:pt>
                <c:pt idx="214">
                  <c:v>112.25913897045849</c:v>
                </c:pt>
                <c:pt idx="215">
                  <c:v>112.48897512788849</c:v>
                </c:pt>
                <c:pt idx="216">
                  <c:v>113.83504716051181</c:v>
                </c:pt>
                <c:pt idx="217">
                  <c:v>114.5873325516483</c:v>
                </c:pt>
                <c:pt idx="218">
                  <c:v>114.7580235128096</c:v>
                </c:pt>
                <c:pt idx="219">
                  <c:v>115.0682763844645</c:v>
                </c:pt>
                <c:pt idx="220">
                  <c:v>115.0682763844645</c:v>
                </c:pt>
                <c:pt idx="221">
                  <c:v>114.3567181679516</c:v>
                </c:pt>
                <c:pt idx="222">
                  <c:v>114.4563311300883</c:v>
                </c:pt>
                <c:pt idx="223">
                  <c:v>111.7543295321304</c:v>
                </c:pt>
                <c:pt idx="224">
                  <c:v>113.14657632324401</c:v>
                </c:pt>
                <c:pt idx="225">
                  <c:v>113.14657632324401</c:v>
                </c:pt>
                <c:pt idx="226">
                  <c:v>115.48877797723431</c:v>
                </c:pt>
                <c:pt idx="227">
                  <c:v>116.1777676320131</c:v>
                </c:pt>
                <c:pt idx="228">
                  <c:v>116.37076774615301</c:v>
                </c:pt>
                <c:pt idx="229">
                  <c:v>114.9121123136148</c:v>
                </c:pt>
                <c:pt idx="230">
                  <c:v>114.21118985608</c:v>
                </c:pt>
                <c:pt idx="231">
                  <c:v>113.9320660350928</c:v>
                </c:pt>
                <c:pt idx="232">
                  <c:v>114.1932906519461</c:v>
                </c:pt>
                <c:pt idx="233">
                  <c:v>113.9439988378488</c:v>
                </c:pt>
                <c:pt idx="234">
                  <c:v>114.5676174862254</c:v>
                </c:pt>
                <c:pt idx="235">
                  <c:v>113.77149201539849</c:v>
                </c:pt>
                <c:pt idx="236">
                  <c:v>114.2015917321241</c:v>
                </c:pt>
                <c:pt idx="237">
                  <c:v>113.8013240222884</c:v>
                </c:pt>
                <c:pt idx="238">
                  <c:v>114.2044452284353</c:v>
                </c:pt>
                <c:pt idx="239">
                  <c:v>115.00524005686241</c:v>
                </c:pt>
                <c:pt idx="240">
                  <c:v>115.6983802517302</c:v>
                </c:pt>
                <c:pt idx="241">
                  <c:v>115.19849957975779</c:v>
                </c:pt>
                <c:pt idx="242">
                  <c:v>114.5479024208025</c:v>
                </c:pt>
                <c:pt idx="243">
                  <c:v>114.53596961804659</c:v>
                </c:pt>
                <c:pt idx="244">
                  <c:v>114.3460824089735</c:v>
                </c:pt>
                <c:pt idx="245">
                  <c:v>113.4202525603644</c:v>
                </c:pt>
                <c:pt idx="246">
                  <c:v>113.392495823519</c:v>
                </c:pt>
                <c:pt idx="247">
                  <c:v>112.71569838025169</c:v>
                </c:pt>
                <c:pt idx="248">
                  <c:v>112.7642078175423</c:v>
                </c:pt>
                <c:pt idx="249">
                  <c:v>112.0103659738724</c:v>
                </c:pt>
                <c:pt idx="250">
                  <c:v>112.09700849823081</c:v>
                </c:pt>
                <c:pt idx="251">
                  <c:v>112.7338569931412</c:v>
                </c:pt>
                <c:pt idx="252">
                  <c:v>113.4352982681871</c:v>
                </c:pt>
                <c:pt idx="253">
                  <c:v>113.58445830263661</c:v>
                </c:pt>
                <c:pt idx="254">
                  <c:v>113.7865377232212</c:v>
                </c:pt>
                <c:pt idx="255">
                  <c:v>114.6581511419173</c:v>
                </c:pt>
                <c:pt idx="256">
                  <c:v>113.45734801241009</c:v>
                </c:pt>
                <c:pt idx="257">
                  <c:v>113.45734801241009</c:v>
                </c:pt>
                <c:pt idx="258">
                  <c:v>113.7209073080635</c:v>
                </c:pt>
                <c:pt idx="259">
                  <c:v>114.348157679018</c:v>
                </c:pt>
                <c:pt idx="260">
                  <c:v>114.2643686509707</c:v>
                </c:pt>
                <c:pt idx="261">
                  <c:v>114.28953130026041</c:v>
                </c:pt>
                <c:pt idx="262">
                  <c:v>114.28953130026041</c:v>
                </c:pt>
                <c:pt idx="263">
                  <c:v>113.49911282205601</c:v>
                </c:pt>
                <c:pt idx="264">
                  <c:v>112.7610949124755</c:v>
                </c:pt>
                <c:pt idx="265">
                  <c:v>112.7610949124755</c:v>
                </c:pt>
                <c:pt idx="266">
                  <c:v>112.5849563674473</c:v>
                </c:pt>
                <c:pt idx="267">
                  <c:v>112.2513567077916</c:v>
                </c:pt>
                <c:pt idx="268">
                  <c:v>112.3758729104625</c:v>
                </c:pt>
                <c:pt idx="269">
                  <c:v>112.7131042926961</c:v>
                </c:pt>
                <c:pt idx="270">
                  <c:v>111.7208658026626</c:v>
                </c:pt>
                <c:pt idx="271">
                  <c:v>111.40309007709629</c:v>
                </c:pt>
                <c:pt idx="272">
                  <c:v>111.6012783663474</c:v>
                </c:pt>
                <c:pt idx="273">
                  <c:v>112.6801593807394</c:v>
                </c:pt>
                <c:pt idx="274">
                  <c:v>112.4627748435765</c:v>
                </c:pt>
                <c:pt idx="275">
                  <c:v>112.0321563093398</c:v>
                </c:pt>
                <c:pt idx="276">
                  <c:v>111.7055606860843</c:v>
                </c:pt>
                <c:pt idx="277">
                  <c:v>110.66896329884921</c:v>
                </c:pt>
                <c:pt idx="278">
                  <c:v>109.7527315741961</c:v>
                </c:pt>
                <c:pt idx="279">
                  <c:v>108.3874632936611</c:v>
                </c:pt>
                <c:pt idx="280">
                  <c:v>108.91224720616771</c:v>
                </c:pt>
                <c:pt idx="281">
                  <c:v>109.44455397258569</c:v>
                </c:pt>
                <c:pt idx="282">
                  <c:v>108.1514013260976</c:v>
                </c:pt>
                <c:pt idx="283">
                  <c:v>107.7851161632407</c:v>
                </c:pt>
                <c:pt idx="284">
                  <c:v>109.193705705955</c:v>
                </c:pt>
                <c:pt idx="285">
                  <c:v>107.95840121195771</c:v>
                </c:pt>
                <c:pt idx="286">
                  <c:v>107.91767403733409</c:v>
                </c:pt>
                <c:pt idx="287">
                  <c:v>108.33999149139279</c:v>
                </c:pt>
                <c:pt idx="288">
                  <c:v>107.2829008124682</c:v>
                </c:pt>
                <c:pt idx="289">
                  <c:v>106.93814657632321</c:v>
                </c:pt>
                <c:pt idx="290">
                  <c:v>107.3251844396252</c:v>
                </c:pt>
                <c:pt idx="291">
                  <c:v>107.38121673082711</c:v>
                </c:pt>
                <c:pt idx="292">
                  <c:v>108.09666607867349</c:v>
                </c:pt>
                <c:pt idx="293">
                  <c:v>107.3713591981156</c:v>
                </c:pt>
                <c:pt idx="294">
                  <c:v>107.0385377647266</c:v>
                </c:pt>
                <c:pt idx="295">
                  <c:v>107.0541022900605</c:v>
                </c:pt>
                <c:pt idx="296">
                  <c:v>106.1760036524753</c:v>
                </c:pt>
                <c:pt idx="297">
                  <c:v>106.39312878088261</c:v>
                </c:pt>
                <c:pt idx="298">
                  <c:v>105.7536861984166</c:v>
                </c:pt>
                <c:pt idx="299">
                  <c:v>105.8971392402436</c:v>
                </c:pt>
                <c:pt idx="300">
                  <c:v>106.8312701690308</c:v>
                </c:pt>
                <c:pt idx="301">
                  <c:v>107.1010552748176</c:v>
                </c:pt>
                <c:pt idx="302">
                  <c:v>106.4582403785293</c:v>
                </c:pt>
                <c:pt idx="303">
                  <c:v>107.1736897263756</c:v>
                </c:pt>
                <c:pt idx="304">
                  <c:v>107.7620287839955</c:v>
                </c:pt>
                <c:pt idx="305">
                  <c:v>106.5684890996441</c:v>
                </c:pt>
                <c:pt idx="306">
                  <c:v>107.90107187697799</c:v>
                </c:pt>
                <c:pt idx="307">
                  <c:v>106.68833594471479</c:v>
                </c:pt>
                <c:pt idx="308">
                  <c:v>106.435152999284</c:v>
                </c:pt>
                <c:pt idx="309">
                  <c:v>107.15734697477509</c:v>
                </c:pt>
                <c:pt idx="310">
                  <c:v>108.4268934245069</c:v>
                </c:pt>
                <c:pt idx="311">
                  <c:v>107.1954800618431</c:v>
                </c:pt>
                <c:pt idx="312">
                  <c:v>106.5402135452876</c:v>
                </c:pt>
                <c:pt idx="313">
                  <c:v>106.99002832743609</c:v>
                </c:pt>
                <c:pt idx="314">
                  <c:v>106.3632967739927</c:v>
                </c:pt>
                <c:pt idx="315">
                  <c:v>105.6413622072572</c:v>
                </c:pt>
                <c:pt idx="316">
                  <c:v>106.8273790376973</c:v>
                </c:pt>
                <c:pt idx="317">
                  <c:v>107.9887520363587</c:v>
                </c:pt>
                <c:pt idx="318">
                  <c:v>108.2144376536997</c:v>
                </c:pt>
                <c:pt idx="319">
                  <c:v>107.51844396252061</c:v>
                </c:pt>
                <c:pt idx="320">
                  <c:v>107.51844396252061</c:v>
                </c:pt>
                <c:pt idx="321">
                  <c:v>106.5601880194661</c:v>
                </c:pt>
                <c:pt idx="322">
                  <c:v>107.1098751725068</c:v>
                </c:pt>
                <c:pt idx="323">
                  <c:v>108.1877185518766</c:v>
                </c:pt>
                <c:pt idx="324">
                  <c:v>108.9957768254594</c:v>
                </c:pt>
                <c:pt idx="325">
                  <c:v>108.508347773754</c:v>
                </c:pt>
                <c:pt idx="326">
                  <c:v>107.5378996191879</c:v>
                </c:pt>
                <c:pt idx="327">
                  <c:v>107.8136511263528</c:v>
                </c:pt>
                <c:pt idx="328">
                  <c:v>107.8154669876418</c:v>
                </c:pt>
                <c:pt idx="329">
                  <c:v>110.8772685295674</c:v>
                </c:pt>
                <c:pt idx="330">
                  <c:v>113.74555113984211</c:v>
                </c:pt>
                <c:pt idx="331">
                  <c:v>114.79485955609969</c:v>
                </c:pt>
                <c:pt idx="332">
                  <c:v>112.04590497338469</c:v>
                </c:pt>
                <c:pt idx="333">
                  <c:v>112.4108930924637</c:v>
                </c:pt>
                <c:pt idx="334">
                  <c:v>110.948346528592</c:v>
                </c:pt>
                <c:pt idx="335">
                  <c:v>111.50192481296629</c:v>
                </c:pt>
                <c:pt idx="336">
                  <c:v>112.9730318657715</c:v>
                </c:pt>
                <c:pt idx="337">
                  <c:v>111.69544374461729</c:v>
                </c:pt>
                <c:pt idx="338">
                  <c:v>111.69544374461729</c:v>
                </c:pt>
                <c:pt idx="339">
                  <c:v>111.69544374461729</c:v>
                </c:pt>
                <c:pt idx="340">
                  <c:v>111.0668963298849</c:v>
                </c:pt>
                <c:pt idx="341">
                  <c:v>111.40620298216299</c:v>
                </c:pt>
                <c:pt idx="342">
                  <c:v>111.712305313729</c:v>
                </c:pt>
                <c:pt idx="343">
                  <c:v>110.68556545920541</c:v>
                </c:pt>
                <c:pt idx="344">
                  <c:v>109.4121278781401</c:v>
                </c:pt>
                <c:pt idx="345">
                  <c:v>109.39474749151729</c:v>
                </c:pt>
                <c:pt idx="346">
                  <c:v>108.6051072395796</c:v>
                </c:pt>
                <c:pt idx="347">
                  <c:v>109.6489680719704</c:v>
                </c:pt>
                <c:pt idx="348">
                  <c:v>110.0580556794953</c:v>
                </c:pt>
                <c:pt idx="349">
                  <c:v>110.25287165492411</c:v>
                </c:pt>
                <c:pt idx="350">
                  <c:v>111.5514718852791</c:v>
                </c:pt>
                <c:pt idx="351">
                  <c:v>111.6928496570616</c:v>
                </c:pt>
                <c:pt idx="352">
                  <c:v>111.1522418104656</c:v>
                </c:pt>
                <c:pt idx="353">
                  <c:v>110.2920423770143</c:v>
                </c:pt>
                <c:pt idx="354">
                  <c:v>109.5859317443682</c:v>
                </c:pt>
                <c:pt idx="355">
                  <c:v>109.6393699480145</c:v>
                </c:pt>
                <c:pt idx="356">
                  <c:v>109.4590808628973</c:v>
                </c:pt>
                <c:pt idx="357">
                  <c:v>108.4632106502859</c:v>
                </c:pt>
                <c:pt idx="358">
                  <c:v>108.96620422732509</c:v>
                </c:pt>
                <c:pt idx="359">
                  <c:v>108.3355815425482</c:v>
                </c:pt>
                <c:pt idx="360">
                  <c:v>108.2520519232565</c:v>
                </c:pt>
                <c:pt idx="361">
                  <c:v>108.10081661876249</c:v>
                </c:pt>
                <c:pt idx="362">
                  <c:v>108.3438826227263</c:v>
                </c:pt>
                <c:pt idx="363">
                  <c:v>108.31301298081409</c:v>
                </c:pt>
                <c:pt idx="364">
                  <c:v>107.6792773909705</c:v>
                </c:pt>
                <c:pt idx="365">
                  <c:v>107.6533365154141</c:v>
                </c:pt>
                <c:pt idx="366">
                  <c:v>106.6691396968031</c:v>
                </c:pt>
                <c:pt idx="367">
                  <c:v>107.0040364002366</c:v>
                </c:pt>
                <c:pt idx="368">
                  <c:v>106.862658628454</c:v>
                </c:pt>
                <c:pt idx="369">
                  <c:v>107.91974930737859</c:v>
                </c:pt>
                <c:pt idx="370">
                  <c:v>107.91974930737859</c:v>
                </c:pt>
                <c:pt idx="371">
                  <c:v>106.5638197420439</c:v>
                </c:pt>
                <c:pt idx="372">
                  <c:v>106.58976061760031</c:v>
                </c:pt>
                <c:pt idx="373">
                  <c:v>106.5858694862669</c:v>
                </c:pt>
                <c:pt idx="374">
                  <c:v>106.7568198561838</c:v>
                </c:pt>
                <c:pt idx="375">
                  <c:v>107.43517375198449</c:v>
                </c:pt>
                <c:pt idx="376">
                  <c:v>109.0997997364407</c:v>
                </c:pt>
                <c:pt idx="377">
                  <c:v>108.43778859224059</c:v>
                </c:pt>
                <c:pt idx="378">
                  <c:v>107.73894140475031</c:v>
                </c:pt>
                <c:pt idx="379">
                  <c:v>107.17628381393131</c:v>
                </c:pt>
                <c:pt idx="380">
                  <c:v>106.4859971153746</c:v>
                </c:pt>
                <c:pt idx="381">
                  <c:v>106.3539580587924</c:v>
                </c:pt>
                <c:pt idx="382">
                  <c:v>105.5326699386758</c:v>
                </c:pt>
                <c:pt idx="383">
                  <c:v>105.779627073973</c:v>
                </c:pt>
                <c:pt idx="384">
                  <c:v>106.223216045988</c:v>
                </c:pt>
                <c:pt idx="385">
                  <c:v>106.223216045988</c:v>
                </c:pt>
                <c:pt idx="386">
                  <c:v>105.7739200813506</c:v>
                </c:pt>
                <c:pt idx="387">
                  <c:v>105.36535129133679</c:v>
                </c:pt>
                <c:pt idx="388">
                  <c:v>104.8076224668735</c:v>
                </c:pt>
                <c:pt idx="389">
                  <c:v>106.3448787523477</c:v>
                </c:pt>
                <c:pt idx="390">
                  <c:v>106.3448787523477</c:v>
                </c:pt>
                <c:pt idx="391">
                  <c:v>104.47298517219549</c:v>
                </c:pt>
                <c:pt idx="392">
                  <c:v>103.6182333226111</c:v>
                </c:pt>
                <c:pt idx="393">
                  <c:v>103.3442976767352</c:v>
                </c:pt>
                <c:pt idx="394">
                  <c:v>103.36012161082461</c:v>
                </c:pt>
                <c:pt idx="395">
                  <c:v>104.8802569184315</c:v>
                </c:pt>
                <c:pt idx="396">
                  <c:v>104.9886897782574</c:v>
                </c:pt>
                <c:pt idx="397">
                  <c:v>103.96843514262289</c:v>
                </c:pt>
                <c:pt idx="398">
                  <c:v>104.04236663795881</c:v>
                </c:pt>
                <c:pt idx="399">
                  <c:v>103.78036379483881</c:v>
                </c:pt>
                <c:pt idx="400">
                  <c:v>103.80319176532851</c:v>
                </c:pt>
                <c:pt idx="401">
                  <c:v>104.4641652745063</c:v>
                </c:pt>
                <c:pt idx="402">
                  <c:v>104.1290091623172</c:v>
                </c:pt>
                <c:pt idx="403">
                  <c:v>104.2755751092111</c:v>
                </c:pt>
                <c:pt idx="404">
                  <c:v>104.16610461436289</c:v>
                </c:pt>
                <c:pt idx="405">
                  <c:v>104.9238375893663</c:v>
                </c:pt>
                <c:pt idx="406">
                  <c:v>105.7259294615712</c:v>
                </c:pt>
                <c:pt idx="407">
                  <c:v>104.9238375893663</c:v>
                </c:pt>
                <c:pt idx="408">
                  <c:v>105.648625652413</c:v>
                </c:pt>
                <c:pt idx="409">
                  <c:v>107.4048229275834</c:v>
                </c:pt>
                <c:pt idx="410">
                  <c:v>108.0772104220061</c:v>
                </c:pt>
                <c:pt idx="411">
                  <c:v>107.4504788685628</c:v>
                </c:pt>
                <c:pt idx="412">
                  <c:v>108.4769593143308</c:v>
                </c:pt>
                <c:pt idx="413">
                  <c:v>108.5776099114897</c:v>
                </c:pt>
                <c:pt idx="414">
                  <c:v>107.0631815965052</c:v>
                </c:pt>
                <c:pt idx="415">
                  <c:v>106.29325640999041</c:v>
                </c:pt>
                <c:pt idx="416">
                  <c:v>106.0901393543835</c:v>
                </c:pt>
                <c:pt idx="417">
                  <c:v>104.96171126767869</c:v>
                </c:pt>
                <c:pt idx="418">
                  <c:v>104.96171126767869</c:v>
                </c:pt>
                <c:pt idx="419">
                  <c:v>105.0633994998599</c:v>
                </c:pt>
                <c:pt idx="420">
                  <c:v>104.65093957851271</c:v>
                </c:pt>
                <c:pt idx="421">
                  <c:v>104.2242121756094</c:v>
                </c:pt>
                <c:pt idx="422">
                  <c:v>104.5025577703299</c:v>
                </c:pt>
                <c:pt idx="423">
                  <c:v>105.1228041048842</c:v>
                </c:pt>
                <c:pt idx="424">
                  <c:v>104.1448330964067</c:v>
                </c:pt>
                <c:pt idx="425">
                  <c:v>104.1448330964067</c:v>
                </c:pt>
                <c:pt idx="426">
                  <c:v>104.5975013748664</c:v>
                </c:pt>
                <c:pt idx="427">
                  <c:v>104.2947713571228</c:v>
                </c:pt>
                <c:pt idx="428">
                  <c:v>104.55729301775391</c:v>
                </c:pt>
                <c:pt idx="429">
                  <c:v>104.0436636817366</c:v>
                </c:pt>
                <c:pt idx="430">
                  <c:v>104.44055907775</c:v>
                </c:pt>
                <c:pt idx="431">
                  <c:v>105.1702759071524</c:v>
                </c:pt>
                <c:pt idx="432">
                  <c:v>104.52175401824159</c:v>
                </c:pt>
                <c:pt idx="433">
                  <c:v>104.45223247175041</c:v>
                </c:pt>
                <c:pt idx="434">
                  <c:v>104.20579415396431</c:v>
                </c:pt>
                <c:pt idx="435">
                  <c:v>104.1928237161861</c:v>
                </c:pt>
                <c:pt idx="436">
                  <c:v>103.8423624874187</c:v>
                </c:pt>
                <c:pt idx="437">
                  <c:v>103.9035829537319</c:v>
                </c:pt>
                <c:pt idx="438">
                  <c:v>103.42886493104911</c:v>
                </c:pt>
                <c:pt idx="439">
                  <c:v>102.71315617444721</c:v>
                </c:pt>
                <c:pt idx="440">
                  <c:v>102.216128998786</c:v>
                </c:pt>
                <c:pt idx="441">
                  <c:v>101.74270801988111</c:v>
                </c:pt>
                <c:pt idx="442">
                  <c:v>101.7984809023274</c:v>
                </c:pt>
                <c:pt idx="443">
                  <c:v>100.9883473587001</c:v>
                </c:pt>
                <c:pt idx="444">
                  <c:v>101.0786216056364</c:v>
                </c:pt>
                <c:pt idx="445">
                  <c:v>101.3237628796447</c:v>
                </c:pt>
                <c:pt idx="446">
                  <c:v>100.4057152937026</c:v>
                </c:pt>
                <c:pt idx="447">
                  <c:v>100.5904143276644</c:v>
                </c:pt>
                <c:pt idx="448">
                  <c:v>101.0391914747907</c:v>
                </c:pt>
                <c:pt idx="449">
                  <c:v>100.27108214956471</c:v>
                </c:pt>
                <c:pt idx="450">
                  <c:v>99.773795565147907</c:v>
                </c:pt>
                <c:pt idx="451">
                  <c:v>100.05032529857949</c:v>
                </c:pt>
                <c:pt idx="452">
                  <c:v>100.73594263953601</c:v>
                </c:pt>
                <c:pt idx="453">
                  <c:v>101.2822574787544</c:v>
                </c:pt>
                <c:pt idx="454">
                  <c:v>101.1849791954178</c:v>
                </c:pt>
                <c:pt idx="455">
                  <c:v>101.6705923858342</c:v>
                </c:pt>
                <c:pt idx="456">
                  <c:v>101.70016498396851</c:v>
                </c:pt>
                <c:pt idx="457">
                  <c:v>100.6345138161103</c:v>
                </c:pt>
                <c:pt idx="458">
                  <c:v>100.7976819233603</c:v>
                </c:pt>
                <c:pt idx="459">
                  <c:v>100.3860002282797</c:v>
                </c:pt>
                <c:pt idx="460">
                  <c:v>99.999221773733311</c:v>
                </c:pt>
              </c:numCache>
            </c:numRef>
          </c:val>
          <c:smooth val="0"/>
          <c:extLst>
            <c:ext xmlns:c16="http://schemas.microsoft.com/office/drawing/2014/chart" uri="{C3380CC4-5D6E-409C-BE32-E72D297353CC}">
              <c16:uniqueId val="{00000001-DF50-4EB3-AAC6-9E14B8DE918A}"/>
            </c:ext>
          </c:extLst>
        </c:ser>
        <c:ser>
          <c:idx val="1"/>
          <c:order val="1"/>
          <c:tx>
            <c:strRef>
              <c:f>'Gráfico 1.5'!$D$3</c:f>
              <c:strCache>
                <c:ptCount val="1"/>
                <c:pt idx="0">
                  <c:v>Brasil</c:v>
                </c:pt>
              </c:strCache>
            </c:strRef>
          </c:tx>
          <c:spPr>
            <a:ln w="12700">
              <a:solidFill>
                <a:schemeClr val="bg1">
                  <a:lumMod val="50000"/>
                </a:schemeClr>
              </a:solidFill>
            </a:ln>
          </c:spPr>
          <c:marker>
            <c:symbol val="none"/>
          </c:marker>
          <c:dLbls>
            <c:dLbl>
              <c:idx val="45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50-4EB3-AAC6-9E14B8DE918A}"/>
                </c:ext>
              </c:extLst>
            </c:dLbl>
            <c:spPr>
              <a:noFill/>
              <a:ln>
                <a:noFill/>
              </a:ln>
            </c:spPr>
            <c:txPr>
              <a:bodyPr anchorCtr="1"/>
              <a:lstStyle/>
              <a:p>
                <a:pPr>
                  <a:defRPr sz="900" b="1" i="0" u="none">
                    <a:solidFill>
                      <a:schemeClr val="bg2">
                        <a:lumMod val="50000"/>
                      </a:schemeClr>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1.5'!$B$1048:$B$1508</c:f>
              <c:numCache>
                <c:formatCode>m/d/yyyy</c:formatCode>
                <c:ptCount val="46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numCache>
            </c:numRef>
          </c:cat>
          <c:val>
            <c:numRef>
              <c:f>'Gráfico 1.5'!$D$1048:$D$1508</c:f>
              <c:numCache>
                <c:formatCode>#,##0.00</c:formatCode>
                <c:ptCount val="461"/>
                <c:pt idx="0">
                  <c:v>100</c:v>
                </c:pt>
                <c:pt idx="1">
                  <c:v>101.2373383842543</c:v>
                </c:pt>
                <c:pt idx="2">
                  <c:v>101.2743967718027</c:v>
                </c:pt>
                <c:pt idx="3">
                  <c:v>100.9038128963189</c:v>
                </c:pt>
                <c:pt idx="4">
                  <c:v>100.3849954706415</c:v>
                </c:pt>
                <c:pt idx="5">
                  <c:v>100.3458782837849</c:v>
                </c:pt>
                <c:pt idx="6">
                  <c:v>101.0293996541217</c:v>
                </c:pt>
                <c:pt idx="7">
                  <c:v>100.7370501523511</c:v>
                </c:pt>
                <c:pt idx="8">
                  <c:v>100.2882319031541</c:v>
                </c:pt>
                <c:pt idx="9">
                  <c:v>99.9423536193692</c:v>
                </c:pt>
                <c:pt idx="10">
                  <c:v>100.1729391418924</c:v>
                </c:pt>
                <c:pt idx="11">
                  <c:v>101.43704191715391</c:v>
                </c:pt>
                <c:pt idx="12">
                  <c:v>101.5255702874084</c:v>
                </c:pt>
                <c:pt idx="13">
                  <c:v>101.49674709709301</c:v>
                </c:pt>
                <c:pt idx="14">
                  <c:v>101.49674709709301</c:v>
                </c:pt>
                <c:pt idx="15">
                  <c:v>102.63526311455161</c:v>
                </c:pt>
                <c:pt idx="16">
                  <c:v>101.9167421559746</c:v>
                </c:pt>
                <c:pt idx="17">
                  <c:v>101.55645227703209</c:v>
                </c:pt>
                <c:pt idx="18">
                  <c:v>101.2229267890966</c:v>
                </c:pt>
                <c:pt idx="19">
                  <c:v>101.1055752285267</c:v>
                </c:pt>
                <c:pt idx="20">
                  <c:v>101.869389771885</c:v>
                </c:pt>
                <c:pt idx="21">
                  <c:v>101.9126245573581</c:v>
                </c:pt>
                <c:pt idx="22">
                  <c:v>102.02174092069509</c:v>
                </c:pt>
                <c:pt idx="23">
                  <c:v>101.1426336160751</c:v>
                </c:pt>
                <c:pt idx="24">
                  <c:v>102.33056081693159</c:v>
                </c:pt>
                <c:pt idx="25">
                  <c:v>102.57761673392081</c:v>
                </c:pt>
                <c:pt idx="26">
                  <c:v>102.09791649510009</c:v>
                </c:pt>
                <c:pt idx="27">
                  <c:v>102.3573252079387</c:v>
                </c:pt>
                <c:pt idx="28">
                  <c:v>102.8823190315408</c:v>
                </c:pt>
                <c:pt idx="29">
                  <c:v>102.00115292761259</c:v>
                </c:pt>
                <c:pt idx="30">
                  <c:v>102.00115292761259</c:v>
                </c:pt>
                <c:pt idx="31">
                  <c:v>102.00115292761259</c:v>
                </c:pt>
                <c:pt idx="32">
                  <c:v>102.40467759202831</c:v>
                </c:pt>
                <c:pt idx="33">
                  <c:v>102.40261879272011</c:v>
                </c:pt>
                <c:pt idx="34">
                  <c:v>102.2420324466771</c:v>
                </c:pt>
                <c:pt idx="35">
                  <c:v>102.1287984847237</c:v>
                </c:pt>
                <c:pt idx="36">
                  <c:v>101.43704191715391</c:v>
                </c:pt>
                <c:pt idx="37">
                  <c:v>101.6676274396772</c:v>
                </c:pt>
                <c:pt idx="38">
                  <c:v>102.207032858437</c:v>
                </c:pt>
                <c:pt idx="39">
                  <c:v>102.8226138516017</c:v>
                </c:pt>
                <c:pt idx="40">
                  <c:v>102.5467347442971</c:v>
                </c:pt>
                <c:pt idx="41">
                  <c:v>101.5852754673474</c:v>
                </c:pt>
                <c:pt idx="42">
                  <c:v>102.3367372148563</c:v>
                </c:pt>
                <c:pt idx="43">
                  <c:v>102.3387960141645</c:v>
                </c:pt>
                <c:pt idx="44">
                  <c:v>102.0135057234621</c:v>
                </c:pt>
                <c:pt idx="45">
                  <c:v>101.8714485711933</c:v>
                </c:pt>
                <c:pt idx="46">
                  <c:v>102.0814461006341</c:v>
                </c:pt>
                <c:pt idx="47">
                  <c:v>101.817919789179</c:v>
                </c:pt>
                <c:pt idx="48">
                  <c:v>101.6017458618134</c:v>
                </c:pt>
                <c:pt idx="49">
                  <c:v>102.59614592769501</c:v>
                </c:pt>
                <c:pt idx="50">
                  <c:v>102.48497076504979</c:v>
                </c:pt>
                <c:pt idx="51">
                  <c:v>102.3635016058635</c:v>
                </c:pt>
                <c:pt idx="52">
                  <c:v>102.3635016058635</c:v>
                </c:pt>
                <c:pt idx="53">
                  <c:v>102.7299678827308</c:v>
                </c:pt>
                <c:pt idx="54">
                  <c:v>102.8555546405336</c:v>
                </c:pt>
                <c:pt idx="55">
                  <c:v>103.4649592357737</c:v>
                </c:pt>
                <c:pt idx="56">
                  <c:v>103.5720167998024</c:v>
                </c:pt>
                <c:pt idx="57">
                  <c:v>102.283208432842</c:v>
                </c:pt>
                <c:pt idx="58">
                  <c:v>102.5076175574405</c:v>
                </c:pt>
                <c:pt idx="59">
                  <c:v>102.9708474017953</c:v>
                </c:pt>
                <c:pt idx="60">
                  <c:v>102.4293831837273</c:v>
                </c:pt>
                <c:pt idx="61">
                  <c:v>102.56114633945479</c:v>
                </c:pt>
                <c:pt idx="62">
                  <c:v>102.63526311455161</c:v>
                </c:pt>
                <c:pt idx="63">
                  <c:v>103.2302561146339</c:v>
                </c:pt>
                <c:pt idx="64">
                  <c:v>103.2302561146339</c:v>
                </c:pt>
                <c:pt idx="65">
                  <c:v>104.0784814296303</c:v>
                </c:pt>
                <c:pt idx="66">
                  <c:v>104.14230420818581</c:v>
                </c:pt>
                <c:pt idx="67">
                  <c:v>103.7449559416948</c:v>
                </c:pt>
                <c:pt idx="68">
                  <c:v>104.08465782755501</c:v>
                </c:pt>
                <c:pt idx="69">
                  <c:v>104.3090669521535</c:v>
                </c:pt>
                <c:pt idx="70">
                  <c:v>103.54731120810339</c:v>
                </c:pt>
                <c:pt idx="71">
                  <c:v>103.1314337478383</c:v>
                </c:pt>
                <c:pt idx="72">
                  <c:v>104.4799472947377</c:v>
                </c:pt>
                <c:pt idx="73">
                  <c:v>104.8443547722968</c:v>
                </c:pt>
                <c:pt idx="74">
                  <c:v>105.3734661945154</c:v>
                </c:pt>
                <c:pt idx="75">
                  <c:v>106.7610969282714</c:v>
                </c:pt>
                <c:pt idx="76">
                  <c:v>108.76430865519229</c:v>
                </c:pt>
                <c:pt idx="77">
                  <c:v>107.924318537429</c:v>
                </c:pt>
                <c:pt idx="78">
                  <c:v>108.0560816931565</c:v>
                </c:pt>
                <c:pt idx="79">
                  <c:v>107.10079881413159</c:v>
                </c:pt>
                <c:pt idx="80">
                  <c:v>106.36374866178041</c:v>
                </c:pt>
                <c:pt idx="81">
                  <c:v>105.5422877377913</c:v>
                </c:pt>
                <c:pt idx="82">
                  <c:v>105.9890471876802</c:v>
                </c:pt>
                <c:pt idx="83">
                  <c:v>106.2175739108952</c:v>
                </c:pt>
                <c:pt idx="84">
                  <c:v>105.34052540558351</c:v>
                </c:pt>
                <c:pt idx="85">
                  <c:v>105.42081857860499</c:v>
                </c:pt>
                <c:pt idx="86">
                  <c:v>106.9216832743144</c:v>
                </c:pt>
                <c:pt idx="87">
                  <c:v>106.9216832743144</c:v>
                </c:pt>
                <c:pt idx="88">
                  <c:v>105.24376183809601</c:v>
                </c:pt>
                <c:pt idx="89">
                  <c:v>104.43259491064811</c:v>
                </c:pt>
                <c:pt idx="90">
                  <c:v>104.51082928436141</c:v>
                </c:pt>
                <c:pt idx="91">
                  <c:v>104.41612451618219</c:v>
                </c:pt>
                <c:pt idx="92">
                  <c:v>104.8114139833649</c:v>
                </c:pt>
                <c:pt idx="93">
                  <c:v>105.8552252326443</c:v>
                </c:pt>
                <c:pt idx="94">
                  <c:v>106.19492711850449</c:v>
                </c:pt>
                <c:pt idx="95">
                  <c:v>106.0508111669274</c:v>
                </c:pt>
                <c:pt idx="96">
                  <c:v>105.6040517170386</c:v>
                </c:pt>
                <c:pt idx="97">
                  <c:v>105.7522852672322</c:v>
                </c:pt>
                <c:pt idx="98">
                  <c:v>105.6081693156551</c:v>
                </c:pt>
                <c:pt idx="99">
                  <c:v>105.09141068928599</c:v>
                </c:pt>
                <c:pt idx="100">
                  <c:v>105.09141068928599</c:v>
                </c:pt>
                <c:pt idx="101">
                  <c:v>105.4722885613111</c:v>
                </c:pt>
                <c:pt idx="102">
                  <c:v>106.0611051634687</c:v>
                </c:pt>
                <c:pt idx="103">
                  <c:v>105.92316560981639</c:v>
                </c:pt>
                <c:pt idx="104">
                  <c:v>106.3987482500206</c:v>
                </c:pt>
                <c:pt idx="105">
                  <c:v>106.4666886271926</c:v>
                </c:pt>
                <c:pt idx="106">
                  <c:v>106.24845590051881</c:v>
                </c:pt>
                <c:pt idx="107">
                  <c:v>107.13579840237171</c:v>
                </c:pt>
                <c:pt idx="108">
                  <c:v>107.13579840237171</c:v>
                </c:pt>
                <c:pt idx="109">
                  <c:v>108.00667050975871</c:v>
                </c:pt>
                <c:pt idx="110">
                  <c:v>107.9963765132175</c:v>
                </c:pt>
                <c:pt idx="111">
                  <c:v>108.86107222267979</c:v>
                </c:pt>
                <c:pt idx="112">
                  <c:v>109.08342254797</c:v>
                </c:pt>
                <c:pt idx="113">
                  <c:v>108.1713744544182</c:v>
                </c:pt>
                <c:pt idx="114">
                  <c:v>110.0489994235362</c:v>
                </c:pt>
                <c:pt idx="115">
                  <c:v>110.2425265585111</c:v>
                </c:pt>
                <c:pt idx="116">
                  <c:v>110.4669356831096</c:v>
                </c:pt>
                <c:pt idx="117">
                  <c:v>111.4695709462242</c:v>
                </c:pt>
                <c:pt idx="118">
                  <c:v>110.44017129210251</c:v>
                </c:pt>
                <c:pt idx="119">
                  <c:v>110.6892860083999</c:v>
                </c:pt>
                <c:pt idx="120">
                  <c:v>111.59927530264351</c:v>
                </c:pt>
                <c:pt idx="121">
                  <c:v>111.899860001647</c:v>
                </c:pt>
                <c:pt idx="122">
                  <c:v>111.89368360372229</c:v>
                </c:pt>
                <c:pt idx="123">
                  <c:v>112.2066210985753</c:v>
                </c:pt>
                <c:pt idx="124">
                  <c:v>111.83397842378329</c:v>
                </c:pt>
                <c:pt idx="125">
                  <c:v>110.9795767108622</c:v>
                </c:pt>
                <c:pt idx="126">
                  <c:v>112.23750308819901</c:v>
                </c:pt>
                <c:pt idx="127">
                  <c:v>113.67042740673639</c:v>
                </c:pt>
                <c:pt idx="128">
                  <c:v>113.24219715062181</c:v>
                </c:pt>
                <c:pt idx="129">
                  <c:v>115.1692333031376</c:v>
                </c:pt>
                <c:pt idx="130">
                  <c:v>116.52804084657831</c:v>
                </c:pt>
                <c:pt idx="131">
                  <c:v>116.8656839331302</c:v>
                </c:pt>
                <c:pt idx="132">
                  <c:v>114.32718438606599</c:v>
                </c:pt>
                <c:pt idx="133">
                  <c:v>112.931318455077</c:v>
                </c:pt>
                <c:pt idx="134">
                  <c:v>112.41250102939971</c:v>
                </c:pt>
                <c:pt idx="135">
                  <c:v>112.6224985588405</c:v>
                </c:pt>
                <c:pt idx="136">
                  <c:v>111.611628098493</c:v>
                </c:pt>
                <c:pt idx="137">
                  <c:v>111.50662933377259</c:v>
                </c:pt>
                <c:pt idx="138">
                  <c:v>111.96985917812729</c:v>
                </c:pt>
                <c:pt idx="139">
                  <c:v>111.77633204315239</c:v>
                </c:pt>
                <c:pt idx="140">
                  <c:v>112.1077987317796</c:v>
                </c:pt>
                <c:pt idx="141">
                  <c:v>111.7701556452277</c:v>
                </c:pt>
                <c:pt idx="142">
                  <c:v>112.87573087375441</c:v>
                </c:pt>
                <c:pt idx="143">
                  <c:v>114.15012764555711</c:v>
                </c:pt>
                <c:pt idx="144">
                  <c:v>115.2474676768509</c:v>
                </c:pt>
                <c:pt idx="145">
                  <c:v>114.8151198221198</c:v>
                </c:pt>
                <c:pt idx="146">
                  <c:v>114.9962941612452</c:v>
                </c:pt>
                <c:pt idx="147">
                  <c:v>116.4168656839331</c:v>
                </c:pt>
                <c:pt idx="148">
                  <c:v>116.213044552417</c:v>
                </c:pt>
                <c:pt idx="149">
                  <c:v>116.45186527217329</c:v>
                </c:pt>
                <c:pt idx="150">
                  <c:v>115.6056987564852</c:v>
                </c:pt>
                <c:pt idx="151">
                  <c:v>115.5583463723956</c:v>
                </c:pt>
                <c:pt idx="152">
                  <c:v>116.3324549122952</c:v>
                </c:pt>
                <c:pt idx="153">
                  <c:v>118.30272585028411</c:v>
                </c:pt>
                <c:pt idx="154">
                  <c:v>117.9300831754921</c:v>
                </c:pt>
                <c:pt idx="155">
                  <c:v>117.82096681215521</c:v>
                </c:pt>
                <c:pt idx="156">
                  <c:v>116.5836284279009</c:v>
                </c:pt>
                <c:pt idx="157">
                  <c:v>115.976282631969</c:v>
                </c:pt>
                <c:pt idx="158">
                  <c:v>114.2015976282632</c:v>
                </c:pt>
                <c:pt idx="159">
                  <c:v>113.413077493206</c:v>
                </c:pt>
                <c:pt idx="160">
                  <c:v>113.1619039776003</c:v>
                </c:pt>
                <c:pt idx="161">
                  <c:v>112.31573746191221</c:v>
                </c:pt>
                <c:pt idx="162">
                  <c:v>112.6904389360125</c:v>
                </c:pt>
                <c:pt idx="163">
                  <c:v>112.89837766614509</c:v>
                </c:pt>
                <c:pt idx="164">
                  <c:v>112.64720415053939</c:v>
                </c:pt>
                <c:pt idx="165">
                  <c:v>111.4181009635181</c:v>
                </c:pt>
                <c:pt idx="166">
                  <c:v>112.75837931318451</c:v>
                </c:pt>
                <c:pt idx="167">
                  <c:v>113.0033764308655</c:v>
                </c:pt>
                <c:pt idx="168">
                  <c:v>114.96335337231331</c:v>
                </c:pt>
                <c:pt idx="169">
                  <c:v>112.9436712509265</c:v>
                </c:pt>
                <c:pt idx="170">
                  <c:v>113.12690438936011</c:v>
                </c:pt>
                <c:pt idx="171">
                  <c:v>113.41719509182241</c:v>
                </c:pt>
                <c:pt idx="172">
                  <c:v>114.6257102857613</c:v>
                </c:pt>
                <c:pt idx="173">
                  <c:v>115.8651074693239</c:v>
                </c:pt>
                <c:pt idx="174">
                  <c:v>115.4327596145928</c:v>
                </c:pt>
                <c:pt idx="175">
                  <c:v>115.65922753849959</c:v>
                </c:pt>
                <c:pt idx="176">
                  <c:v>116.2048093551841</c:v>
                </c:pt>
                <c:pt idx="177">
                  <c:v>116.153339372478</c:v>
                </c:pt>
                <c:pt idx="178">
                  <c:v>114.7368854484065</c:v>
                </c:pt>
                <c:pt idx="179">
                  <c:v>115.2804084657828</c:v>
                </c:pt>
                <c:pt idx="180">
                  <c:v>114.98188256608751</c:v>
                </c:pt>
                <c:pt idx="181">
                  <c:v>116.5321584451948</c:v>
                </c:pt>
                <c:pt idx="182">
                  <c:v>116.5774520299761</c:v>
                </c:pt>
                <c:pt idx="183">
                  <c:v>115.8218726838508</c:v>
                </c:pt>
                <c:pt idx="184">
                  <c:v>114.5639463065141</c:v>
                </c:pt>
                <c:pt idx="185">
                  <c:v>113.4624886766038</c:v>
                </c:pt>
                <c:pt idx="186">
                  <c:v>112.8901424689121</c:v>
                </c:pt>
                <c:pt idx="187">
                  <c:v>112.43103022317391</c:v>
                </c:pt>
                <c:pt idx="188">
                  <c:v>111.70015646874749</c:v>
                </c:pt>
                <c:pt idx="189">
                  <c:v>113.45425347937081</c:v>
                </c:pt>
                <c:pt idx="190">
                  <c:v>114.0060116939801</c:v>
                </c:pt>
                <c:pt idx="191">
                  <c:v>112.31573746191221</c:v>
                </c:pt>
                <c:pt idx="192">
                  <c:v>112.70073293255371</c:v>
                </c:pt>
                <c:pt idx="193">
                  <c:v>111.94927118504491</c:v>
                </c:pt>
                <c:pt idx="194">
                  <c:v>111.8792720085646</c:v>
                </c:pt>
                <c:pt idx="195">
                  <c:v>112.1963271020341</c:v>
                </c:pt>
                <c:pt idx="196">
                  <c:v>111.984270773285</c:v>
                </c:pt>
                <c:pt idx="197">
                  <c:v>112.0419171539158</c:v>
                </c:pt>
                <c:pt idx="198">
                  <c:v>112.75837931318451</c:v>
                </c:pt>
                <c:pt idx="199">
                  <c:v>112.3260314584534</c:v>
                </c:pt>
                <c:pt idx="200">
                  <c:v>113.0219056246397</c:v>
                </c:pt>
                <c:pt idx="201">
                  <c:v>113.9421889154245</c:v>
                </c:pt>
                <c:pt idx="202">
                  <c:v>115.15893930659639</c:v>
                </c:pt>
                <c:pt idx="203">
                  <c:v>114.953059375772</c:v>
                </c:pt>
                <c:pt idx="204">
                  <c:v>115.519229185539</c:v>
                </c:pt>
                <c:pt idx="205">
                  <c:v>115.1630569052129</c:v>
                </c:pt>
                <c:pt idx="206">
                  <c:v>116.381866095693</c:v>
                </c:pt>
                <c:pt idx="207">
                  <c:v>116.6165692168327</c:v>
                </c:pt>
                <c:pt idx="208">
                  <c:v>116.4230420818579</c:v>
                </c:pt>
                <c:pt idx="209">
                  <c:v>117.2074446182986</c:v>
                </c:pt>
                <c:pt idx="210">
                  <c:v>117.2589146010047</c:v>
                </c:pt>
                <c:pt idx="211">
                  <c:v>117.1580334349008</c:v>
                </c:pt>
                <c:pt idx="212">
                  <c:v>117.1127398501194</c:v>
                </c:pt>
                <c:pt idx="213">
                  <c:v>116.62274561475751</c:v>
                </c:pt>
                <c:pt idx="214">
                  <c:v>117.51214691591861</c:v>
                </c:pt>
                <c:pt idx="215">
                  <c:v>117.5368525076176</c:v>
                </c:pt>
                <c:pt idx="216">
                  <c:v>118.6238985423701</c:v>
                </c:pt>
                <c:pt idx="217">
                  <c:v>118.6465453347608</c:v>
                </c:pt>
                <c:pt idx="218">
                  <c:v>119.15712756320519</c:v>
                </c:pt>
                <c:pt idx="219">
                  <c:v>120.85769579181419</c:v>
                </c:pt>
                <c:pt idx="220">
                  <c:v>119.08095198880009</c:v>
                </c:pt>
                <c:pt idx="221">
                  <c:v>118.30684344890059</c:v>
                </c:pt>
                <c:pt idx="222">
                  <c:v>116.8862719262126</c:v>
                </c:pt>
                <c:pt idx="223">
                  <c:v>117.151857036976</c:v>
                </c:pt>
                <c:pt idx="224">
                  <c:v>118.07625792637739</c:v>
                </c:pt>
                <c:pt idx="225">
                  <c:v>118.51684097834141</c:v>
                </c:pt>
                <c:pt idx="226">
                  <c:v>118.5312525734991</c:v>
                </c:pt>
                <c:pt idx="227">
                  <c:v>119.3568310961048</c:v>
                </c:pt>
                <c:pt idx="228">
                  <c:v>119.3362431030223</c:v>
                </c:pt>
                <c:pt idx="229">
                  <c:v>119.3362431030223</c:v>
                </c:pt>
                <c:pt idx="230">
                  <c:v>118.4365478053199</c:v>
                </c:pt>
                <c:pt idx="231">
                  <c:v>118.8565428642016</c:v>
                </c:pt>
                <c:pt idx="232">
                  <c:v>118.8565428642016</c:v>
                </c:pt>
                <c:pt idx="233">
                  <c:v>119.7027093798897</c:v>
                </c:pt>
                <c:pt idx="234">
                  <c:v>119.5503582310796</c:v>
                </c:pt>
                <c:pt idx="235">
                  <c:v>119.63888660133409</c:v>
                </c:pt>
                <c:pt idx="236">
                  <c:v>119.6615333937248</c:v>
                </c:pt>
                <c:pt idx="237">
                  <c:v>122.16915095116531</c:v>
                </c:pt>
                <c:pt idx="238">
                  <c:v>123.75236761920451</c:v>
                </c:pt>
                <c:pt idx="239">
                  <c:v>122.9370830931401</c:v>
                </c:pt>
                <c:pt idx="240">
                  <c:v>124.9279420242115</c:v>
                </c:pt>
                <c:pt idx="241">
                  <c:v>124.5697109445771</c:v>
                </c:pt>
                <c:pt idx="242">
                  <c:v>124.3473606192868</c:v>
                </c:pt>
                <c:pt idx="243">
                  <c:v>123.672074446183</c:v>
                </c:pt>
                <c:pt idx="244">
                  <c:v>125.312937494853</c:v>
                </c:pt>
                <c:pt idx="245">
                  <c:v>125.2491147162975</c:v>
                </c:pt>
                <c:pt idx="246">
                  <c:v>124.5800049411183</c:v>
                </c:pt>
                <c:pt idx="247">
                  <c:v>122.801202338796</c:v>
                </c:pt>
                <c:pt idx="248">
                  <c:v>123.4785473112081</c:v>
                </c:pt>
                <c:pt idx="249">
                  <c:v>124.6891213044552</c:v>
                </c:pt>
                <c:pt idx="250">
                  <c:v>126.30527876142629</c:v>
                </c:pt>
                <c:pt idx="251">
                  <c:v>125.8111669274479</c:v>
                </c:pt>
                <c:pt idx="252">
                  <c:v>129.56229926706749</c:v>
                </c:pt>
                <c:pt idx="253">
                  <c:v>126.4164539240715</c:v>
                </c:pt>
                <c:pt idx="254">
                  <c:v>125.27793790661291</c:v>
                </c:pt>
                <c:pt idx="255">
                  <c:v>127.4705591698921</c:v>
                </c:pt>
                <c:pt idx="256">
                  <c:v>126.77056740508939</c:v>
                </c:pt>
                <c:pt idx="257">
                  <c:v>126.77056740508939</c:v>
                </c:pt>
                <c:pt idx="258">
                  <c:v>127.2605616404513</c:v>
                </c:pt>
                <c:pt idx="259">
                  <c:v>127.48291196574159</c:v>
                </c:pt>
                <c:pt idx="260">
                  <c:v>127.1802684674298</c:v>
                </c:pt>
                <c:pt idx="261">
                  <c:v>127.1802684674298</c:v>
                </c:pt>
                <c:pt idx="262">
                  <c:v>127.1802684674298</c:v>
                </c:pt>
                <c:pt idx="263">
                  <c:v>126.64086304867</c:v>
                </c:pt>
                <c:pt idx="264">
                  <c:v>127.34497241208931</c:v>
                </c:pt>
                <c:pt idx="265">
                  <c:v>125.9120480935519</c:v>
                </c:pt>
                <c:pt idx="266">
                  <c:v>125.62999258832249</c:v>
                </c:pt>
                <c:pt idx="267">
                  <c:v>125.7905789343655</c:v>
                </c:pt>
                <c:pt idx="268">
                  <c:v>124.281479041423</c:v>
                </c:pt>
                <c:pt idx="269">
                  <c:v>125.7494029482006</c:v>
                </c:pt>
                <c:pt idx="270">
                  <c:v>125.52911142221861</c:v>
                </c:pt>
                <c:pt idx="271">
                  <c:v>124.64382771967389</c:v>
                </c:pt>
                <c:pt idx="272">
                  <c:v>123.7976612039858</c:v>
                </c:pt>
                <c:pt idx="273">
                  <c:v>124.6541217162151</c:v>
                </c:pt>
                <c:pt idx="274">
                  <c:v>125.16676274396769</c:v>
                </c:pt>
                <c:pt idx="275">
                  <c:v>124.213538664251</c:v>
                </c:pt>
                <c:pt idx="276">
                  <c:v>124.06324631474919</c:v>
                </c:pt>
                <c:pt idx="277">
                  <c:v>122.3400312937495</c:v>
                </c:pt>
                <c:pt idx="278">
                  <c:v>121.9632710203409</c:v>
                </c:pt>
                <c:pt idx="279">
                  <c:v>121.7532734909001</c:v>
                </c:pt>
                <c:pt idx="280">
                  <c:v>121.5473935600758</c:v>
                </c:pt>
                <c:pt idx="281">
                  <c:v>120.762991023635</c:v>
                </c:pt>
                <c:pt idx="282">
                  <c:v>120.7485794284773</c:v>
                </c:pt>
                <c:pt idx="283">
                  <c:v>120.9585769579182</c:v>
                </c:pt>
                <c:pt idx="284">
                  <c:v>120.31623157374619</c:v>
                </c:pt>
                <c:pt idx="285">
                  <c:v>119.57918142139501</c:v>
                </c:pt>
                <c:pt idx="286">
                  <c:v>118.55801696450629</c:v>
                </c:pt>
                <c:pt idx="287">
                  <c:v>119.50094704768181</c:v>
                </c:pt>
                <c:pt idx="288">
                  <c:v>118.6403689368361</c:v>
                </c:pt>
                <c:pt idx="289">
                  <c:v>119.59771061516921</c:v>
                </c:pt>
                <c:pt idx="290">
                  <c:v>119.15712756320519</c:v>
                </c:pt>
                <c:pt idx="291">
                  <c:v>118.7083093140081</c:v>
                </c:pt>
                <c:pt idx="292">
                  <c:v>118.57860495758869</c:v>
                </c:pt>
                <c:pt idx="293">
                  <c:v>118.74125010294</c:v>
                </c:pt>
                <c:pt idx="294">
                  <c:v>117.3268549781767</c:v>
                </c:pt>
                <c:pt idx="295">
                  <c:v>117.6068516840978</c:v>
                </c:pt>
                <c:pt idx="296">
                  <c:v>117.03244667709789</c:v>
                </c:pt>
                <c:pt idx="297">
                  <c:v>117.80243761838101</c:v>
                </c:pt>
                <c:pt idx="298">
                  <c:v>117.4071481511982</c:v>
                </c:pt>
                <c:pt idx="299">
                  <c:v>117.97949435888989</c:v>
                </c:pt>
                <c:pt idx="300">
                  <c:v>118.84830766696859</c:v>
                </c:pt>
                <c:pt idx="301">
                  <c:v>118.4262538087787</c:v>
                </c:pt>
                <c:pt idx="302">
                  <c:v>119.663592193033</c:v>
                </c:pt>
                <c:pt idx="303">
                  <c:v>120.0588816602158</c:v>
                </c:pt>
                <c:pt idx="304">
                  <c:v>121.14798649427659</c:v>
                </c:pt>
                <c:pt idx="305">
                  <c:v>121.14798649427659</c:v>
                </c:pt>
                <c:pt idx="306">
                  <c:v>121.14798649427659</c:v>
                </c:pt>
                <c:pt idx="307">
                  <c:v>118.50037058387549</c:v>
                </c:pt>
                <c:pt idx="308">
                  <c:v>118.6465453347608</c:v>
                </c:pt>
                <c:pt idx="309">
                  <c:v>119.19624475006179</c:v>
                </c:pt>
                <c:pt idx="310">
                  <c:v>120.550934694886</c:v>
                </c:pt>
                <c:pt idx="311">
                  <c:v>119.6244750061764</c:v>
                </c:pt>
                <c:pt idx="312">
                  <c:v>119.4103598781191</c:v>
                </c:pt>
                <c:pt idx="313">
                  <c:v>119.40418348019431</c:v>
                </c:pt>
                <c:pt idx="314">
                  <c:v>118.2183150786461</c:v>
                </c:pt>
                <c:pt idx="315">
                  <c:v>117.0180350819402</c:v>
                </c:pt>
                <c:pt idx="316">
                  <c:v>116.76068516840979</c:v>
                </c:pt>
                <c:pt idx="317">
                  <c:v>116.2871613275138</c:v>
                </c:pt>
                <c:pt idx="318">
                  <c:v>116.9500947047682</c:v>
                </c:pt>
                <c:pt idx="319">
                  <c:v>117.9342007741085</c:v>
                </c:pt>
                <c:pt idx="320">
                  <c:v>118.6794861236927</c:v>
                </c:pt>
                <c:pt idx="321">
                  <c:v>117.33920777402621</c:v>
                </c:pt>
                <c:pt idx="322">
                  <c:v>118.07625792637739</c:v>
                </c:pt>
                <c:pt idx="323">
                  <c:v>118.2924318537429</c:v>
                </c:pt>
                <c:pt idx="324">
                  <c:v>118.6074281479041</c:v>
                </c:pt>
                <c:pt idx="325">
                  <c:v>117.4689121304455</c:v>
                </c:pt>
                <c:pt idx="326">
                  <c:v>116.99127069093301</c:v>
                </c:pt>
                <c:pt idx="327">
                  <c:v>116.50951165280409</c:v>
                </c:pt>
                <c:pt idx="328">
                  <c:v>115.91040105410519</c:v>
                </c:pt>
                <c:pt idx="329">
                  <c:v>120.2812319855061</c:v>
                </c:pt>
                <c:pt idx="330">
                  <c:v>121.76562628674959</c:v>
                </c:pt>
                <c:pt idx="331">
                  <c:v>123.77089681297871</c:v>
                </c:pt>
                <c:pt idx="332">
                  <c:v>119.92917730379639</c:v>
                </c:pt>
                <c:pt idx="333">
                  <c:v>121.1726920859755</c:v>
                </c:pt>
                <c:pt idx="334">
                  <c:v>120.7856378160257</c:v>
                </c:pt>
                <c:pt idx="335">
                  <c:v>120.54681709626951</c:v>
                </c:pt>
                <c:pt idx="336">
                  <c:v>121.18504488182489</c:v>
                </c:pt>
                <c:pt idx="337">
                  <c:v>120.7897554146422</c:v>
                </c:pt>
                <c:pt idx="338">
                  <c:v>119.5565346290044</c:v>
                </c:pt>
                <c:pt idx="339">
                  <c:v>119.5565346290044</c:v>
                </c:pt>
                <c:pt idx="340">
                  <c:v>119.5565346290044</c:v>
                </c:pt>
                <c:pt idx="341">
                  <c:v>117.86008399901181</c:v>
                </c:pt>
                <c:pt idx="342">
                  <c:v>117.53479370830929</c:v>
                </c:pt>
                <c:pt idx="343">
                  <c:v>116.999505888166</c:v>
                </c:pt>
                <c:pt idx="344">
                  <c:v>117.007741085399</c:v>
                </c:pt>
                <c:pt idx="345">
                  <c:v>116.4230420818579</c:v>
                </c:pt>
                <c:pt idx="346">
                  <c:v>115.7230503170551</c:v>
                </c:pt>
                <c:pt idx="347">
                  <c:v>116.8039199538829</c:v>
                </c:pt>
                <c:pt idx="348">
                  <c:v>116.8039199538829</c:v>
                </c:pt>
                <c:pt idx="349">
                  <c:v>116.47039446594751</c:v>
                </c:pt>
                <c:pt idx="350">
                  <c:v>117.0983282549617</c:v>
                </c:pt>
                <c:pt idx="351">
                  <c:v>117.641851272338</c:v>
                </c:pt>
                <c:pt idx="352">
                  <c:v>118.28419665650991</c:v>
                </c:pt>
                <c:pt idx="353">
                  <c:v>116.5898048258256</c:v>
                </c:pt>
                <c:pt idx="354">
                  <c:v>116.4065716873919</c:v>
                </c:pt>
                <c:pt idx="355">
                  <c:v>116.8450959400478</c:v>
                </c:pt>
                <c:pt idx="356">
                  <c:v>115.4595240056</c:v>
                </c:pt>
                <c:pt idx="357">
                  <c:v>116.0730461994565</c:v>
                </c:pt>
                <c:pt idx="358">
                  <c:v>116.9953882895495</c:v>
                </c:pt>
                <c:pt idx="359">
                  <c:v>116.6330396112987</c:v>
                </c:pt>
                <c:pt idx="360">
                  <c:v>116.3653957012271</c:v>
                </c:pt>
                <c:pt idx="361">
                  <c:v>116.694803590546</c:v>
                </c:pt>
                <c:pt idx="362">
                  <c:v>116.23980894342419</c:v>
                </c:pt>
                <c:pt idx="363">
                  <c:v>117.5162645145351</c:v>
                </c:pt>
                <c:pt idx="364">
                  <c:v>116.2542205385819</c:v>
                </c:pt>
                <c:pt idx="365">
                  <c:v>116.7133327843202</c:v>
                </c:pt>
                <c:pt idx="366">
                  <c:v>116.1656921683274</c:v>
                </c:pt>
                <c:pt idx="367">
                  <c:v>117.1436218397431</c:v>
                </c:pt>
                <c:pt idx="368">
                  <c:v>116.68039199538831</c:v>
                </c:pt>
                <c:pt idx="369">
                  <c:v>117.8271432100799</c:v>
                </c:pt>
                <c:pt idx="370">
                  <c:v>116.8039199538829</c:v>
                </c:pt>
                <c:pt idx="371">
                  <c:v>116.08128139668941</c:v>
                </c:pt>
                <c:pt idx="372">
                  <c:v>116.0565758049905</c:v>
                </c:pt>
                <c:pt idx="373">
                  <c:v>115.045705344643</c:v>
                </c:pt>
                <c:pt idx="374">
                  <c:v>114.4713003376431</c:v>
                </c:pt>
                <c:pt idx="375">
                  <c:v>114.4445359466359</c:v>
                </c:pt>
                <c:pt idx="376">
                  <c:v>114.7657086387219</c:v>
                </c:pt>
                <c:pt idx="377">
                  <c:v>113.99571769743891</c:v>
                </c:pt>
                <c:pt idx="378">
                  <c:v>114.0039528946718</c:v>
                </c:pt>
                <c:pt idx="379">
                  <c:v>114.13365725109119</c:v>
                </c:pt>
                <c:pt idx="380">
                  <c:v>113.0795520052705</c:v>
                </c:pt>
                <c:pt idx="381">
                  <c:v>113.2545499464712</c:v>
                </c:pt>
                <c:pt idx="382">
                  <c:v>113.0939636004282</c:v>
                </c:pt>
                <c:pt idx="383">
                  <c:v>113.0939636004282</c:v>
                </c:pt>
                <c:pt idx="384">
                  <c:v>113.51601745861819</c:v>
                </c:pt>
                <c:pt idx="385">
                  <c:v>113.1701391748333</c:v>
                </c:pt>
                <c:pt idx="386">
                  <c:v>113.4624886766038</c:v>
                </c:pt>
                <c:pt idx="387">
                  <c:v>114.5515935106646</c:v>
                </c:pt>
                <c:pt idx="388">
                  <c:v>113.01161162809851</c:v>
                </c:pt>
                <c:pt idx="389">
                  <c:v>112.9601416453924</c:v>
                </c:pt>
                <c:pt idx="390">
                  <c:v>111.8278020258585</c:v>
                </c:pt>
                <c:pt idx="391">
                  <c:v>112.3836778390843</c:v>
                </c:pt>
                <c:pt idx="392">
                  <c:v>111.687803672898</c:v>
                </c:pt>
                <c:pt idx="393">
                  <c:v>111.358395783579</c:v>
                </c:pt>
                <c:pt idx="394">
                  <c:v>111.6095692991847</c:v>
                </c:pt>
                <c:pt idx="395">
                  <c:v>112.9642592440089</c:v>
                </c:pt>
                <c:pt idx="396">
                  <c:v>112.1654451124104</c:v>
                </c:pt>
                <c:pt idx="397">
                  <c:v>114.72865025117351</c:v>
                </c:pt>
                <c:pt idx="398">
                  <c:v>113.8886601334102</c:v>
                </c:pt>
                <c:pt idx="399">
                  <c:v>114.4651239397184</c:v>
                </c:pt>
                <c:pt idx="400">
                  <c:v>115.045705344643</c:v>
                </c:pt>
                <c:pt idx="401">
                  <c:v>114.40335996047109</c:v>
                </c:pt>
                <c:pt idx="402">
                  <c:v>114.6401218809191</c:v>
                </c:pt>
                <c:pt idx="403">
                  <c:v>114.174833237256</c:v>
                </c:pt>
                <c:pt idx="404">
                  <c:v>114.8707074034423</c:v>
                </c:pt>
                <c:pt idx="405">
                  <c:v>114.61747508852839</c:v>
                </c:pt>
                <c:pt idx="406">
                  <c:v>114.57629910236351</c:v>
                </c:pt>
                <c:pt idx="407">
                  <c:v>113.64778061434571</c:v>
                </c:pt>
                <c:pt idx="408">
                  <c:v>113.6539570122705</c:v>
                </c:pt>
                <c:pt idx="409">
                  <c:v>114.55571110928111</c:v>
                </c:pt>
                <c:pt idx="410">
                  <c:v>115.05805814049251</c:v>
                </c:pt>
                <c:pt idx="411">
                  <c:v>114.76982623733841</c:v>
                </c:pt>
                <c:pt idx="412">
                  <c:v>114.7039446594746</c:v>
                </c:pt>
                <c:pt idx="413">
                  <c:v>115.2989376595569</c:v>
                </c:pt>
                <c:pt idx="414">
                  <c:v>114.1007164621593</c:v>
                </c:pt>
                <c:pt idx="415">
                  <c:v>113.2133739603064</c:v>
                </c:pt>
                <c:pt idx="416">
                  <c:v>113.3904307008153</c:v>
                </c:pt>
                <c:pt idx="417">
                  <c:v>112.48867660380471</c:v>
                </c:pt>
                <c:pt idx="418">
                  <c:v>111.67956847566499</c:v>
                </c:pt>
                <c:pt idx="419">
                  <c:v>111.8854484064893</c:v>
                </c:pt>
                <c:pt idx="420">
                  <c:v>112.0522111504571</c:v>
                </c:pt>
                <c:pt idx="421">
                  <c:v>110.94663592193029</c:v>
                </c:pt>
                <c:pt idx="422">
                  <c:v>111.1257514617475</c:v>
                </c:pt>
                <c:pt idx="423">
                  <c:v>111.52515852754669</c:v>
                </c:pt>
                <c:pt idx="424">
                  <c:v>111.19780943753599</c:v>
                </c:pt>
                <c:pt idx="425">
                  <c:v>111.9225067940377</c:v>
                </c:pt>
                <c:pt idx="426">
                  <c:v>113.3513135139587</c:v>
                </c:pt>
                <c:pt idx="427">
                  <c:v>112.8716132751379</c:v>
                </c:pt>
                <c:pt idx="428">
                  <c:v>112.7336737214856</c:v>
                </c:pt>
                <c:pt idx="429">
                  <c:v>111.7104504652886</c:v>
                </c:pt>
                <c:pt idx="430">
                  <c:v>111.4160421642098</c:v>
                </c:pt>
                <c:pt idx="431">
                  <c:v>111.8278020258585</c:v>
                </c:pt>
                <c:pt idx="432">
                  <c:v>111.5498641192457</c:v>
                </c:pt>
                <c:pt idx="433">
                  <c:v>111.4736885448407</c:v>
                </c:pt>
                <c:pt idx="434">
                  <c:v>111.7866260396937</c:v>
                </c:pt>
                <c:pt idx="435">
                  <c:v>111.98838837190149</c:v>
                </c:pt>
                <c:pt idx="436">
                  <c:v>112.5154409948118</c:v>
                </c:pt>
                <c:pt idx="437">
                  <c:v>112.2251502923495</c:v>
                </c:pt>
                <c:pt idx="438">
                  <c:v>112.136621922095</c:v>
                </c:pt>
                <c:pt idx="439">
                  <c:v>111.434571357984</c:v>
                </c:pt>
                <c:pt idx="440">
                  <c:v>111.5786873095611</c:v>
                </c:pt>
                <c:pt idx="441">
                  <c:v>111.9636827802026</c:v>
                </c:pt>
                <c:pt idx="442">
                  <c:v>111.358395783579</c:v>
                </c:pt>
                <c:pt idx="443">
                  <c:v>110.9507535205468</c:v>
                </c:pt>
                <c:pt idx="444">
                  <c:v>110.2342913612781</c:v>
                </c:pt>
                <c:pt idx="445">
                  <c:v>109.4643004199951</c:v>
                </c:pt>
                <c:pt idx="446">
                  <c:v>109.0587169562711</c:v>
                </c:pt>
                <c:pt idx="447">
                  <c:v>109.2090093057729</c:v>
                </c:pt>
                <c:pt idx="448">
                  <c:v>109.39841884213131</c:v>
                </c:pt>
                <c:pt idx="449">
                  <c:v>109.61253397018859</c:v>
                </c:pt>
                <c:pt idx="450">
                  <c:v>109.84311949271191</c:v>
                </c:pt>
                <c:pt idx="451">
                  <c:v>108.7540146586511</c:v>
                </c:pt>
                <c:pt idx="452">
                  <c:v>109.7628263196904</c:v>
                </c:pt>
                <c:pt idx="453">
                  <c:v>110.427818496253</c:v>
                </c:pt>
                <c:pt idx="454">
                  <c:v>110.022235032529</c:v>
                </c:pt>
                <c:pt idx="455">
                  <c:v>109.5775343819485</c:v>
                </c:pt>
                <c:pt idx="456">
                  <c:v>109.565181586099</c:v>
                </c:pt>
                <c:pt idx="457">
                  <c:v>109.717532734909</c:v>
                </c:pt>
                <c:pt idx="458">
                  <c:v>109.9048834719592</c:v>
                </c:pt>
                <c:pt idx="459">
                  <c:v>109.88223667956851</c:v>
                </c:pt>
                <c:pt idx="460">
                  <c:v>109.34077246150051</c:v>
                </c:pt>
              </c:numCache>
            </c:numRef>
          </c:val>
          <c:smooth val="0"/>
          <c:extLst>
            <c:ext xmlns:c16="http://schemas.microsoft.com/office/drawing/2014/chart" uri="{C3380CC4-5D6E-409C-BE32-E72D297353CC}">
              <c16:uniqueId val="{00000003-DF50-4EB3-AAC6-9E14B8DE918A}"/>
            </c:ext>
          </c:extLst>
        </c:ser>
        <c:ser>
          <c:idx val="2"/>
          <c:order val="2"/>
          <c:tx>
            <c:strRef>
              <c:f>'Gráfico 1.5'!$E$3</c:f>
              <c:strCache>
                <c:ptCount val="1"/>
                <c:pt idx="0">
                  <c:v>Perú</c:v>
                </c:pt>
              </c:strCache>
            </c:strRef>
          </c:tx>
          <c:spPr>
            <a:ln w="12700">
              <a:solidFill>
                <a:srgbClr val="FF6600"/>
              </a:solidFill>
            </a:ln>
          </c:spPr>
          <c:marker>
            <c:symbol val="none"/>
          </c:marker>
          <c:dLbls>
            <c:dLbl>
              <c:idx val="45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50-4EB3-AAC6-9E14B8DE918A}"/>
                </c:ext>
              </c:extLst>
            </c:dLbl>
            <c:numFmt formatCode="#,##0.0" sourceLinked="0"/>
            <c:spPr>
              <a:noFill/>
              <a:ln>
                <a:noFill/>
              </a:ln>
            </c:spPr>
            <c:txPr>
              <a:bodyPr anchorCtr="1"/>
              <a:lstStyle/>
              <a:p>
                <a:pPr>
                  <a:defRPr sz="900" b="1" i="0" u="none">
                    <a:solidFill>
                      <a:srgbClr val="FF6600"/>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1.5'!$B$1048:$B$1508</c:f>
              <c:numCache>
                <c:formatCode>m/d/yyyy</c:formatCode>
                <c:ptCount val="46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numCache>
            </c:numRef>
          </c:cat>
          <c:val>
            <c:numRef>
              <c:f>'Gráfico 1.5'!$E$1048:$E$1508</c:f>
              <c:numCache>
                <c:formatCode>#,##0.00</c:formatCode>
                <c:ptCount val="461"/>
                <c:pt idx="0">
                  <c:v>100</c:v>
                </c:pt>
                <c:pt idx="1">
                  <c:v>100</c:v>
                </c:pt>
                <c:pt idx="2">
                  <c:v>100.6803088386156</c:v>
                </c:pt>
                <c:pt idx="3">
                  <c:v>100.5993196911614</c:v>
                </c:pt>
                <c:pt idx="4">
                  <c:v>100.37255007828951</c:v>
                </c:pt>
                <c:pt idx="5">
                  <c:v>99.789428216618973</c:v>
                </c:pt>
                <c:pt idx="6">
                  <c:v>100.102586253442</c:v>
                </c:pt>
                <c:pt idx="7">
                  <c:v>99.827223152097616</c:v>
                </c:pt>
                <c:pt idx="8">
                  <c:v>99.913611576048808</c:v>
                </c:pt>
                <c:pt idx="9">
                  <c:v>99.762431834134219</c:v>
                </c:pt>
                <c:pt idx="10">
                  <c:v>99.786728578370486</c:v>
                </c:pt>
                <c:pt idx="11">
                  <c:v>100.4616381404892</c:v>
                </c:pt>
                <c:pt idx="12">
                  <c:v>101.0744560228929</c:v>
                </c:pt>
                <c:pt idx="13">
                  <c:v>101.1284487878624</c:v>
                </c:pt>
                <c:pt idx="14">
                  <c:v>101.006965066681</c:v>
                </c:pt>
                <c:pt idx="15">
                  <c:v>100.966470492954</c:v>
                </c:pt>
                <c:pt idx="16">
                  <c:v>101.71966956427841</c:v>
                </c:pt>
                <c:pt idx="17">
                  <c:v>101.50639814264891</c:v>
                </c:pt>
                <c:pt idx="18">
                  <c:v>101.6413800550726</c:v>
                </c:pt>
                <c:pt idx="19">
                  <c:v>102.4107769558879</c:v>
                </c:pt>
                <c:pt idx="20">
                  <c:v>102.85891690513471</c:v>
                </c:pt>
                <c:pt idx="21">
                  <c:v>102.8022245019167</c:v>
                </c:pt>
                <c:pt idx="22">
                  <c:v>102.8157226931591</c:v>
                </c:pt>
                <c:pt idx="23">
                  <c:v>102.883213649371</c:v>
                </c:pt>
                <c:pt idx="24">
                  <c:v>103.4231412990659</c:v>
                </c:pt>
                <c:pt idx="25">
                  <c:v>104.2735273473354</c:v>
                </c:pt>
                <c:pt idx="26">
                  <c:v>104.2546298795961</c:v>
                </c:pt>
                <c:pt idx="27">
                  <c:v>103.71200259165271</c:v>
                </c:pt>
                <c:pt idx="28">
                  <c:v>104.2222342206144</c:v>
                </c:pt>
                <c:pt idx="29">
                  <c:v>104.28702553857779</c:v>
                </c:pt>
                <c:pt idx="30">
                  <c:v>104.4112088980077</c:v>
                </c:pt>
                <c:pt idx="31">
                  <c:v>104.8404513795151</c:v>
                </c:pt>
                <c:pt idx="32">
                  <c:v>104.5974839371524</c:v>
                </c:pt>
                <c:pt idx="33">
                  <c:v>103.6688083796771</c:v>
                </c:pt>
                <c:pt idx="34">
                  <c:v>103.1018843474974</c:v>
                </c:pt>
                <c:pt idx="35">
                  <c:v>102.4944657415906</c:v>
                </c:pt>
                <c:pt idx="36">
                  <c:v>102.11651638680419</c:v>
                </c:pt>
                <c:pt idx="37">
                  <c:v>102.4782679120998</c:v>
                </c:pt>
                <c:pt idx="38">
                  <c:v>102.2487986609794</c:v>
                </c:pt>
                <c:pt idx="39">
                  <c:v>102.4782679120998</c:v>
                </c:pt>
                <c:pt idx="40">
                  <c:v>102.5322606770693</c:v>
                </c:pt>
                <c:pt idx="41">
                  <c:v>102.2487986609794</c:v>
                </c:pt>
                <c:pt idx="42">
                  <c:v>102.43237406187571</c:v>
                </c:pt>
                <c:pt idx="43">
                  <c:v>102.04902543059229</c:v>
                </c:pt>
                <c:pt idx="44">
                  <c:v>101.7088710112845</c:v>
                </c:pt>
                <c:pt idx="45">
                  <c:v>101.7763619674964</c:v>
                </c:pt>
                <c:pt idx="46">
                  <c:v>101.1284487878624</c:v>
                </c:pt>
                <c:pt idx="47">
                  <c:v>100.8179903892878</c:v>
                </c:pt>
                <c:pt idx="48">
                  <c:v>100.15927865666001</c:v>
                </c:pt>
                <c:pt idx="49">
                  <c:v>99.562658603747096</c:v>
                </c:pt>
                <c:pt idx="50">
                  <c:v>99.549160412504719</c:v>
                </c:pt>
                <c:pt idx="51">
                  <c:v>99.400680308838602</c:v>
                </c:pt>
                <c:pt idx="52">
                  <c:v>99.15771286647589</c:v>
                </c:pt>
                <c:pt idx="53">
                  <c:v>99.522164030019979</c:v>
                </c:pt>
                <c:pt idx="54">
                  <c:v>99.535662221262342</c:v>
                </c:pt>
                <c:pt idx="55">
                  <c:v>100.0080989147454</c:v>
                </c:pt>
                <c:pt idx="56">
                  <c:v>99.900113384806431</c:v>
                </c:pt>
                <c:pt idx="57">
                  <c:v>99.697640516170821</c:v>
                </c:pt>
                <c:pt idx="58">
                  <c:v>99.549160412504719</c:v>
                </c:pt>
                <c:pt idx="59">
                  <c:v>99.997300361751513</c:v>
                </c:pt>
                <c:pt idx="60">
                  <c:v>100.0647913179634</c:v>
                </c:pt>
                <c:pt idx="61">
                  <c:v>100.3860482695319</c:v>
                </c:pt>
                <c:pt idx="62">
                  <c:v>100.3617515252956</c:v>
                </c:pt>
                <c:pt idx="63">
                  <c:v>100.3617515252956</c:v>
                </c:pt>
                <c:pt idx="64">
                  <c:v>100.3617515252956</c:v>
                </c:pt>
                <c:pt idx="65">
                  <c:v>100.5750229469251</c:v>
                </c:pt>
                <c:pt idx="66">
                  <c:v>100.0107985529939</c:v>
                </c:pt>
                <c:pt idx="67">
                  <c:v>99.543761136007774</c:v>
                </c:pt>
                <c:pt idx="68">
                  <c:v>99.508665838777603</c:v>
                </c:pt>
                <c:pt idx="69">
                  <c:v>99.295394417148103</c:v>
                </c:pt>
                <c:pt idx="70">
                  <c:v>99.586955347983363</c:v>
                </c:pt>
                <c:pt idx="71">
                  <c:v>99.657145942443705</c:v>
                </c:pt>
                <c:pt idx="72">
                  <c:v>100.31855731332</c:v>
                </c:pt>
                <c:pt idx="73">
                  <c:v>99.657145942443705</c:v>
                </c:pt>
                <c:pt idx="74">
                  <c:v>100.0107985529939</c:v>
                </c:pt>
                <c:pt idx="75">
                  <c:v>100.9259759192268</c:v>
                </c:pt>
                <c:pt idx="76">
                  <c:v>101.3579180389828</c:v>
                </c:pt>
                <c:pt idx="77">
                  <c:v>101.1446466173533</c:v>
                </c:pt>
                <c:pt idx="78">
                  <c:v>100.69650666810649</c:v>
                </c:pt>
                <c:pt idx="79">
                  <c:v>99.403379947087089</c:v>
                </c:pt>
                <c:pt idx="80">
                  <c:v>99.805626046109822</c:v>
                </c:pt>
                <c:pt idx="81">
                  <c:v>100.0971869769451</c:v>
                </c:pt>
                <c:pt idx="82">
                  <c:v>100.745100156579</c:v>
                </c:pt>
                <c:pt idx="83">
                  <c:v>101.3579180389828</c:v>
                </c:pt>
                <c:pt idx="84">
                  <c:v>101.04745964040821</c:v>
                </c:pt>
                <c:pt idx="85">
                  <c:v>100.750499433076</c:v>
                </c:pt>
                <c:pt idx="86">
                  <c:v>101.6791749905513</c:v>
                </c:pt>
                <c:pt idx="87">
                  <c:v>101.6791749905513</c:v>
                </c:pt>
                <c:pt idx="88">
                  <c:v>100.72350305059121</c:v>
                </c:pt>
                <c:pt idx="89">
                  <c:v>100.5453269261919</c:v>
                </c:pt>
                <c:pt idx="90">
                  <c:v>100.6155175206522</c:v>
                </c:pt>
                <c:pt idx="91">
                  <c:v>100.529129096701</c:v>
                </c:pt>
                <c:pt idx="92">
                  <c:v>100.5642243939312</c:v>
                </c:pt>
                <c:pt idx="93">
                  <c:v>99.643647751201328</c:v>
                </c:pt>
                <c:pt idx="94">
                  <c:v>100.3455536958048</c:v>
                </c:pt>
                <c:pt idx="95">
                  <c:v>100.6155175206522</c:v>
                </c:pt>
                <c:pt idx="96">
                  <c:v>100.37255007828951</c:v>
                </c:pt>
                <c:pt idx="97">
                  <c:v>100.3860482695319</c:v>
                </c:pt>
                <c:pt idx="98">
                  <c:v>100.7477997948275</c:v>
                </c:pt>
                <c:pt idx="99">
                  <c:v>100.9259759192268</c:v>
                </c:pt>
                <c:pt idx="100">
                  <c:v>100.7936936450515</c:v>
                </c:pt>
                <c:pt idx="101">
                  <c:v>100.7370012418336</c:v>
                </c:pt>
                <c:pt idx="102">
                  <c:v>100.961071216457</c:v>
                </c:pt>
                <c:pt idx="103">
                  <c:v>100.8584849630149</c:v>
                </c:pt>
                <c:pt idx="104">
                  <c:v>101.0042654284326</c:v>
                </c:pt>
                <c:pt idx="105">
                  <c:v>101.11495059662001</c:v>
                </c:pt>
                <c:pt idx="106">
                  <c:v>101.2094379353167</c:v>
                </c:pt>
                <c:pt idx="107">
                  <c:v>101.50639814264891</c:v>
                </c:pt>
                <c:pt idx="108">
                  <c:v>101.19593974407429</c:v>
                </c:pt>
                <c:pt idx="109">
                  <c:v>100.54802656444031</c:v>
                </c:pt>
                <c:pt idx="110">
                  <c:v>100.642513903137</c:v>
                </c:pt>
                <c:pt idx="111">
                  <c:v>101.1284487878624</c:v>
                </c:pt>
                <c:pt idx="112">
                  <c:v>101.1986393823228</c:v>
                </c:pt>
                <c:pt idx="113">
                  <c:v>101.40111225095841</c:v>
                </c:pt>
                <c:pt idx="114">
                  <c:v>101.40111225095841</c:v>
                </c:pt>
                <c:pt idx="115">
                  <c:v>102.04902543059229</c:v>
                </c:pt>
                <c:pt idx="116">
                  <c:v>101.83305437071429</c:v>
                </c:pt>
                <c:pt idx="117">
                  <c:v>101.8735489444415</c:v>
                </c:pt>
                <c:pt idx="118">
                  <c:v>101.8600507531991</c:v>
                </c:pt>
                <c:pt idx="119">
                  <c:v>102.1678095135252</c:v>
                </c:pt>
                <c:pt idx="120">
                  <c:v>102.4269747853787</c:v>
                </c:pt>
                <c:pt idx="121">
                  <c:v>102.8454187138923</c:v>
                </c:pt>
                <c:pt idx="122">
                  <c:v>103.00469737055229</c:v>
                </c:pt>
                <c:pt idx="123">
                  <c:v>102.6969386102262</c:v>
                </c:pt>
                <c:pt idx="124">
                  <c:v>102.61864910102049</c:v>
                </c:pt>
                <c:pt idx="125">
                  <c:v>102.8103234166622</c:v>
                </c:pt>
                <c:pt idx="126">
                  <c:v>102.9399060525889</c:v>
                </c:pt>
                <c:pt idx="127">
                  <c:v>103.2773608336483</c:v>
                </c:pt>
                <c:pt idx="128">
                  <c:v>103.4231412990659</c:v>
                </c:pt>
                <c:pt idx="129">
                  <c:v>103.7335996976405</c:v>
                </c:pt>
                <c:pt idx="130">
                  <c:v>103.6013174234653</c:v>
                </c:pt>
                <c:pt idx="131">
                  <c:v>103.01009664704929</c:v>
                </c:pt>
                <c:pt idx="132">
                  <c:v>102.6294476540144</c:v>
                </c:pt>
                <c:pt idx="133">
                  <c:v>102.343285999676</c:v>
                </c:pt>
                <c:pt idx="134">
                  <c:v>102.3459856379245</c:v>
                </c:pt>
                <c:pt idx="135">
                  <c:v>102.25419793747641</c:v>
                </c:pt>
                <c:pt idx="136">
                  <c:v>102.14891204578591</c:v>
                </c:pt>
                <c:pt idx="137">
                  <c:v>102.1030181955618</c:v>
                </c:pt>
                <c:pt idx="138">
                  <c:v>101.4524053776794</c:v>
                </c:pt>
                <c:pt idx="139">
                  <c:v>100.5642243939312</c:v>
                </c:pt>
                <c:pt idx="140">
                  <c:v>100.4022460990227</c:v>
                </c:pt>
                <c:pt idx="141">
                  <c:v>100.2051725068841</c:v>
                </c:pt>
                <c:pt idx="142">
                  <c:v>100.4967334377193</c:v>
                </c:pt>
                <c:pt idx="143">
                  <c:v>101.0204632579234</c:v>
                </c:pt>
                <c:pt idx="144">
                  <c:v>101.4254089951946</c:v>
                </c:pt>
                <c:pt idx="145">
                  <c:v>101.4146104422008</c:v>
                </c:pt>
                <c:pt idx="146">
                  <c:v>101.4146104422008</c:v>
                </c:pt>
                <c:pt idx="147">
                  <c:v>101.93834026240479</c:v>
                </c:pt>
                <c:pt idx="148">
                  <c:v>101.2040386588197</c:v>
                </c:pt>
                <c:pt idx="149">
                  <c:v>100.7181037740943</c:v>
                </c:pt>
                <c:pt idx="150">
                  <c:v>100.7181037740943</c:v>
                </c:pt>
                <c:pt idx="151">
                  <c:v>100.6452135413854</c:v>
                </c:pt>
                <c:pt idx="152">
                  <c:v>100.6506128178824</c:v>
                </c:pt>
                <c:pt idx="153">
                  <c:v>101.0609578316506</c:v>
                </c:pt>
                <c:pt idx="154">
                  <c:v>100.9016791749906</c:v>
                </c:pt>
                <c:pt idx="155">
                  <c:v>100.6776092003671</c:v>
                </c:pt>
                <c:pt idx="156">
                  <c:v>100.6776092003671</c:v>
                </c:pt>
                <c:pt idx="157">
                  <c:v>100.87198315425729</c:v>
                </c:pt>
                <c:pt idx="158">
                  <c:v>100.5750229469251</c:v>
                </c:pt>
                <c:pt idx="159">
                  <c:v>100.87198315425729</c:v>
                </c:pt>
                <c:pt idx="160">
                  <c:v>101.05015927865669</c:v>
                </c:pt>
                <c:pt idx="161">
                  <c:v>101.08795421413529</c:v>
                </c:pt>
                <c:pt idx="162">
                  <c:v>100.87198315425729</c:v>
                </c:pt>
                <c:pt idx="163">
                  <c:v>101.0204632579234</c:v>
                </c:pt>
                <c:pt idx="164">
                  <c:v>100.8125911127909</c:v>
                </c:pt>
                <c:pt idx="165">
                  <c:v>100.94487338696609</c:v>
                </c:pt>
                <c:pt idx="166">
                  <c:v>101.1824415528319</c:v>
                </c:pt>
                <c:pt idx="167">
                  <c:v>101.2175368500621</c:v>
                </c:pt>
                <c:pt idx="168">
                  <c:v>101.3174234652557</c:v>
                </c:pt>
                <c:pt idx="169">
                  <c:v>101.1824415528319</c:v>
                </c:pt>
                <c:pt idx="170">
                  <c:v>101.0744560228929</c:v>
                </c:pt>
                <c:pt idx="171">
                  <c:v>100.8611846012634</c:v>
                </c:pt>
                <c:pt idx="172">
                  <c:v>100.9124777279844</c:v>
                </c:pt>
                <c:pt idx="173">
                  <c:v>101.22563576480751</c:v>
                </c:pt>
                <c:pt idx="174">
                  <c:v>101.22563576480751</c:v>
                </c:pt>
                <c:pt idx="175">
                  <c:v>101.7142702877814</c:v>
                </c:pt>
                <c:pt idx="176">
                  <c:v>102.2487986609794</c:v>
                </c:pt>
                <c:pt idx="177">
                  <c:v>102.4809675503483</c:v>
                </c:pt>
                <c:pt idx="178">
                  <c:v>102.32978780843369</c:v>
                </c:pt>
                <c:pt idx="179">
                  <c:v>102.5484585065601</c:v>
                </c:pt>
                <c:pt idx="180">
                  <c:v>102.9777009880676</c:v>
                </c:pt>
                <c:pt idx="181">
                  <c:v>102.7347335457049</c:v>
                </c:pt>
                <c:pt idx="182">
                  <c:v>102.00583121861671</c:v>
                </c:pt>
                <c:pt idx="183">
                  <c:v>101.8033583499811</c:v>
                </c:pt>
                <c:pt idx="184">
                  <c:v>101.9896333891259</c:v>
                </c:pt>
                <c:pt idx="185">
                  <c:v>102.0193294098591</c:v>
                </c:pt>
                <c:pt idx="186">
                  <c:v>101.3579180389828</c:v>
                </c:pt>
                <c:pt idx="187">
                  <c:v>101.2769288915285</c:v>
                </c:pt>
                <c:pt idx="188">
                  <c:v>101.1689433615895</c:v>
                </c:pt>
                <c:pt idx="189">
                  <c:v>101.47940176016409</c:v>
                </c:pt>
                <c:pt idx="190">
                  <c:v>101.97883483613199</c:v>
                </c:pt>
                <c:pt idx="191">
                  <c:v>101.58738729010309</c:v>
                </c:pt>
                <c:pt idx="192">
                  <c:v>101.26343070028619</c:v>
                </c:pt>
                <c:pt idx="193">
                  <c:v>100.5588251174343</c:v>
                </c:pt>
                <c:pt idx="194">
                  <c:v>100.2240699746234</c:v>
                </c:pt>
                <c:pt idx="195">
                  <c:v>99.994600723503041</c:v>
                </c:pt>
                <c:pt idx="196">
                  <c:v>100.40764537551971</c:v>
                </c:pt>
                <c:pt idx="197">
                  <c:v>100.2375681658658</c:v>
                </c:pt>
                <c:pt idx="198">
                  <c:v>100.642513903137</c:v>
                </c:pt>
                <c:pt idx="199">
                  <c:v>100.750499433076</c:v>
                </c:pt>
                <c:pt idx="200">
                  <c:v>101.0339614491658</c:v>
                </c:pt>
                <c:pt idx="201">
                  <c:v>101.0339614491658</c:v>
                </c:pt>
                <c:pt idx="202">
                  <c:v>101.65487824631499</c:v>
                </c:pt>
                <c:pt idx="203">
                  <c:v>101.7898601587387</c:v>
                </c:pt>
                <c:pt idx="204">
                  <c:v>101.3444198477404</c:v>
                </c:pt>
                <c:pt idx="205">
                  <c:v>101.47940176016409</c:v>
                </c:pt>
                <c:pt idx="206">
                  <c:v>101.6413800550726</c:v>
                </c:pt>
                <c:pt idx="207">
                  <c:v>101.7358673937692</c:v>
                </c:pt>
                <c:pt idx="208">
                  <c:v>101.4254089951946</c:v>
                </c:pt>
                <c:pt idx="209">
                  <c:v>101.3579180389828</c:v>
                </c:pt>
                <c:pt idx="210">
                  <c:v>101.6710760758058</c:v>
                </c:pt>
                <c:pt idx="211">
                  <c:v>101.26343070028619</c:v>
                </c:pt>
                <c:pt idx="212">
                  <c:v>101.33362129474649</c:v>
                </c:pt>
                <c:pt idx="213">
                  <c:v>101.3039252740133</c:v>
                </c:pt>
                <c:pt idx="214">
                  <c:v>101.7493655850116</c:v>
                </c:pt>
                <c:pt idx="215">
                  <c:v>101.61438367258791</c:v>
                </c:pt>
                <c:pt idx="216">
                  <c:v>101.7898601587387</c:v>
                </c:pt>
                <c:pt idx="217">
                  <c:v>101.65757788456349</c:v>
                </c:pt>
                <c:pt idx="218">
                  <c:v>101.89784568867771</c:v>
                </c:pt>
                <c:pt idx="219">
                  <c:v>101.89784568867771</c:v>
                </c:pt>
                <c:pt idx="220">
                  <c:v>101.8573511149506</c:v>
                </c:pt>
                <c:pt idx="221">
                  <c:v>101.8573511149506</c:v>
                </c:pt>
                <c:pt idx="222">
                  <c:v>101.9923330273743</c:v>
                </c:pt>
                <c:pt idx="223">
                  <c:v>101.26343070028619</c:v>
                </c:pt>
                <c:pt idx="224">
                  <c:v>101.65487824631499</c:v>
                </c:pt>
                <c:pt idx="225">
                  <c:v>102.0031315803682</c:v>
                </c:pt>
                <c:pt idx="226">
                  <c:v>102.451271529615</c:v>
                </c:pt>
                <c:pt idx="227">
                  <c:v>102.86701581988009</c:v>
                </c:pt>
                <c:pt idx="228">
                  <c:v>102.5241617623238</c:v>
                </c:pt>
                <c:pt idx="229">
                  <c:v>102.61324982452351</c:v>
                </c:pt>
                <c:pt idx="230">
                  <c:v>102.4485718913666</c:v>
                </c:pt>
                <c:pt idx="231">
                  <c:v>102.43777333837269</c:v>
                </c:pt>
                <c:pt idx="232">
                  <c:v>102.54575886831169</c:v>
                </c:pt>
                <c:pt idx="233">
                  <c:v>102.343285999676</c:v>
                </c:pt>
                <c:pt idx="234">
                  <c:v>102.2487986609794</c:v>
                </c:pt>
                <c:pt idx="235">
                  <c:v>101.8789482209384</c:v>
                </c:pt>
                <c:pt idx="236">
                  <c:v>101.61438367258791</c:v>
                </c:pt>
                <c:pt idx="237">
                  <c:v>101.3039252740133</c:v>
                </c:pt>
                <c:pt idx="238">
                  <c:v>101.11495059662001</c:v>
                </c:pt>
                <c:pt idx="239">
                  <c:v>101.50639814264891</c:v>
                </c:pt>
                <c:pt idx="240">
                  <c:v>101.3984126127099</c:v>
                </c:pt>
                <c:pt idx="241">
                  <c:v>100.8854813454997</c:v>
                </c:pt>
                <c:pt idx="242">
                  <c:v>100.9259759192268</c:v>
                </c:pt>
                <c:pt idx="243">
                  <c:v>100.54802656444031</c:v>
                </c:pt>
                <c:pt idx="244">
                  <c:v>100.3455536958048</c:v>
                </c:pt>
                <c:pt idx="245">
                  <c:v>100.3455536958048</c:v>
                </c:pt>
                <c:pt idx="246">
                  <c:v>100.1700772096539</c:v>
                </c:pt>
                <c:pt idx="247">
                  <c:v>100.6020193294099</c:v>
                </c:pt>
                <c:pt idx="248">
                  <c:v>100.9124777279844</c:v>
                </c:pt>
                <c:pt idx="249">
                  <c:v>100.6830084768641</c:v>
                </c:pt>
                <c:pt idx="250">
                  <c:v>100.8854813454997</c:v>
                </c:pt>
                <c:pt idx="251">
                  <c:v>100.93947411046921</c:v>
                </c:pt>
                <c:pt idx="252">
                  <c:v>100.7855947303061</c:v>
                </c:pt>
                <c:pt idx="253">
                  <c:v>100.534528373198</c:v>
                </c:pt>
                <c:pt idx="254">
                  <c:v>100.69650666810649</c:v>
                </c:pt>
                <c:pt idx="255">
                  <c:v>100.534528373198</c:v>
                </c:pt>
                <c:pt idx="256">
                  <c:v>100.750499433076</c:v>
                </c:pt>
                <c:pt idx="257">
                  <c:v>100.750499433076</c:v>
                </c:pt>
                <c:pt idx="258">
                  <c:v>101.0312618109173</c:v>
                </c:pt>
                <c:pt idx="259">
                  <c:v>101.1851411910804</c:v>
                </c:pt>
                <c:pt idx="260">
                  <c:v>101.4848010366611</c:v>
                </c:pt>
                <c:pt idx="261">
                  <c:v>100.97456940769931</c:v>
                </c:pt>
                <c:pt idx="262">
                  <c:v>100.97456940769931</c:v>
                </c:pt>
                <c:pt idx="263">
                  <c:v>101.33092165649801</c:v>
                </c:pt>
                <c:pt idx="264">
                  <c:v>101.72236920252681</c:v>
                </c:pt>
                <c:pt idx="265">
                  <c:v>101.5603909076184</c:v>
                </c:pt>
                <c:pt idx="266">
                  <c:v>101.9653366448896</c:v>
                </c:pt>
                <c:pt idx="267">
                  <c:v>101.89784568867771</c:v>
                </c:pt>
                <c:pt idx="268">
                  <c:v>101.58738729010309</c:v>
                </c:pt>
                <c:pt idx="269">
                  <c:v>101.83035473246581</c:v>
                </c:pt>
                <c:pt idx="270">
                  <c:v>102.0733221748286</c:v>
                </c:pt>
                <c:pt idx="271">
                  <c:v>101.87084930619299</c:v>
                </c:pt>
                <c:pt idx="272">
                  <c:v>101.6008854813455</c:v>
                </c:pt>
                <c:pt idx="273">
                  <c:v>101.4659035689218</c:v>
                </c:pt>
                <c:pt idx="274">
                  <c:v>101.0339614491658</c:v>
                </c:pt>
                <c:pt idx="275">
                  <c:v>100.8584849630149</c:v>
                </c:pt>
                <c:pt idx="276">
                  <c:v>100.69650666810649</c:v>
                </c:pt>
                <c:pt idx="277">
                  <c:v>100.41304465201659</c:v>
                </c:pt>
                <c:pt idx="278">
                  <c:v>100.3590518870471</c:v>
                </c:pt>
                <c:pt idx="279">
                  <c:v>100.44004103450141</c:v>
                </c:pt>
                <c:pt idx="280">
                  <c:v>101.0609578316506</c:v>
                </c:pt>
                <c:pt idx="281">
                  <c:v>100.8449867717726</c:v>
                </c:pt>
                <c:pt idx="282">
                  <c:v>100.31855731332</c:v>
                </c:pt>
                <c:pt idx="283">
                  <c:v>100.44004103450141</c:v>
                </c:pt>
                <c:pt idx="284">
                  <c:v>100.6290157118946</c:v>
                </c:pt>
                <c:pt idx="285">
                  <c:v>100.0350952972302</c:v>
                </c:pt>
                <c:pt idx="286">
                  <c:v>100.210571783381</c:v>
                </c:pt>
                <c:pt idx="287">
                  <c:v>100.3320555045624</c:v>
                </c:pt>
                <c:pt idx="288">
                  <c:v>100.3320555045624</c:v>
                </c:pt>
                <c:pt idx="289">
                  <c:v>100.37255007828951</c:v>
                </c:pt>
                <c:pt idx="290">
                  <c:v>100.1700772096539</c:v>
                </c:pt>
                <c:pt idx="291">
                  <c:v>100.2510663571081</c:v>
                </c:pt>
                <c:pt idx="292">
                  <c:v>100.30505912207759</c:v>
                </c:pt>
                <c:pt idx="293">
                  <c:v>100.30505912207759</c:v>
                </c:pt>
                <c:pt idx="294">
                  <c:v>99.873117002321692</c:v>
                </c:pt>
                <c:pt idx="295">
                  <c:v>99.751633281140315</c:v>
                </c:pt>
                <c:pt idx="296">
                  <c:v>99.470870903298959</c:v>
                </c:pt>
                <c:pt idx="297">
                  <c:v>99.667944495437609</c:v>
                </c:pt>
                <c:pt idx="298">
                  <c:v>99.15771286647589</c:v>
                </c:pt>
                <c:pt idx="299">
                  <c:v>99.519464391771493</c:v>
                </c:pt>
                <c:pt idx="300">
                  <c:v>99.457372712056582</c:v>
                </c:pt>
                <c:pt idx="301">
                  <c:v>99.322390799632842</c:v>
                </c:pt>
                <c:pt idx="302">
                  <c:v>98.874250850386048</c:v>
                </c:pt>
                <c:pt idx="303">
                  <c:v>99.200907078451479</c:v>
                </c:pt>
                <c:pt idx="304">
                  <c:v>99.659845580692192</c:v>
                </c:pt>
                <c:pt idx="305">
                  <c:v>99.616651368716589</c:v>
                </c:pt>
                <c:pt idx="306">
                  <c:v>99.09022191026402</c:v>
                </c:pt>
                <c:pt idx="307">
                  <c:v>98.550294260569089</c:v>
                </c:pt>
                <c:pt idx="308">
                  <c:v>98.633983046271794</c:v>
                </c:pt>
                <c:pt idx="309">
                  <c:v>98.687975811241287</c:v>
                </c:pt>
                <c:pt idx="310">
                  <c:v>99.103720101506383</c:v>
                </c:pt>
                <c:pt idx="311">
                  <c:v>98.901247232870787</c:v>
                </c:pt>
                <c:pt idx="312">
                  <c:v>98.863452297392158</c:v>
                </c:pt>
                <c:pt idx="313">
                  <c:v>99.036229145294513</c:v>
                </c:pt>
                <c:pt idx="314">
                  <c:v>98.725770746719931</c:v>
                </c:pt>
                <c:pt idx="315">
                  <c:v>98.320825009448725</c:v>
                </c:pt>
                <c:pt idx="316">
                  <c:v>97.861886507208027</c:v>
                </c:pt>
                <c:pt idx="317">
                  <c:v>97.753900977269041</c:v>
                </c:pt>
                <c:pt idx="318">
                  <c:v>97.861886507208027</c:v>
                </c:pt>
                <c:pt idx="319">
                  <c:v>98.172344905782609</c:v>
                </c:pt>
                <c:pt idx="320">
                  <c:v>98.523297878084335</c:v>
                </c:pt>
                <c:pt idx="321">
                  <c:v>98.064359375843623</c:v>
                </c:pt>
                <c:pt idx="322">
                  <c:v>98.199341288267377</c:v>
                </c:pt>
                <c:pt idx="323">
                  <c:v>98.266832244479247</c:v>
                </c:pt>
                <c:pt idx="324">
                  <c:v>98.779763511689424</c:v>
                </c:pt>
                <c:pt idx="325">
                  <c:v>99.265698396414876</c:v>
                </c:pt>
                <c:pt idx="326">
                  <c:v>99.211705631445383</c:v>
                </c:pt>
                <c:pt idx="327">
                  <c:v>99.130716483991137</c:v>
                </c:pt>
                <c:pt idx="328">
                  <c:v>99.036229145294513</c:v>
                </c:pt>
                <c:pt idx="329">
                  <c:v>99.427676691323356</c:v>
                </c:pt>
                <c:pt idx="330">
                  <c:v>100.41304465201659</c:v>
                </c:pt>
                <c:pt idx="331">
                  <c:v>101.1689433615895</c:v>
                </c:pt>
                <c:pt idx="332">
                  <c:v>99.846120619836938</c:v>
                </c:pt>
                <c:pt idx="333">
                  <c:v>100.83148858053021</c:v>
                </c:pt>
                <c:pt idx="334">
                  <c:v>100.7477997948275</c:v>
                </c:pt>
                <c:pt idx="335">
                  <c:v>100.9529723017116</c:v>
                </c:pt>
                <c:pt idx="336">
                  <c:v>101.0204632579234</c:v>
                </c:pt>
                <c:pt idx="337">
                  <c:v>100.642513903137</c:v>
                </c:pt>
                <c:pt idx="338">
                  <c:v>100.642513903137</c:v>
                </c:pt>
                <c:pt idx="339">
                  <c:v>100.642513903137</c:v>
                </c:pt>
                <c:pt idx="340">
                  <c:v>100.1160844446844</c:v>
                </c:pt>
                <c:pt idx="341">
                  <c:v>99.846120619836938</c:v>
                </c:pt>
                <c:pt idx="342">
                  <c:v>99.630149559958966</c:v>
                </c:pt>
                <c:pt idx="343">
                  <c:v>99.152313589978931</c:v>
                </c:pt>
                <c:pt idx="344">
                  <c:v>99.09022191026402</c:v>
                </c:pt>
                <c:pt idx="345">
                  <c:v>99.049727336536904</c:v>
                </c:pt>
                <c:pt idx="346">
                  <c:v>98.982236380325034</c:v>
                </c:pt>
                <c:pt idx="347">
                  <c:v>98.88774904162841</c:v>
                </c:pt>
                <c:pt idx="348">
                  <c:v>98.88774904162841</c:v>
                </c:pt>
                <c:pt idx="349">
                  <c:v>98.536796069326698</c:v>
                </c:pt>
                <c:pt idx="350">
                  <c:v>98.941741806597918</c:v>
                </c:pt>
                <c:pt idx="351">
                  <c:v>98.658279790508075</c:v>
                </c:pt>
                <c:pt idx="352">
                  <c:v>98.415312348145349</c:v>
                </c:pt>
                <c:pt idx="353">
                  <c:v>98.11835214081313</c:v>
                </c:pt>
                <c:pt idx="354">
                  <c:v>98.617785216780945</c:v>
                </c:pt>
                <c:pt idx="355">
                  <c:v>98.779763511689424</c:v>
                </c:pt>
                <c:pt idx="356">
                  <c:v>98.982236380325034</c:v>
                </c:pt>
                <c:pt idx="357">
                  <c:v>99.171211057718267</c:v>
                </c:pt>
                <c:pt idx="358">
                  <c:v>99.549160412504719</c:v>
                </c:pt>
                <c:pt idx="359">
                  <c:v>99.535662221262342</c:v>
                </c:pt>
                <c:pt idx="360">
                  <c:v>99.643647751201328</c:v>
                </c:pt>
                <c:pt idx="361">
                  <c:v>99.538361859510829</c:v>
                </c:pt>
                <c:pt idx="362">
                  <c:v>99.2522002051725</c:v>
                </c:pt>
                <c:pt idx="363">
                  <c:v>98.793261702931801</c:v>
                </c:pt>
                <c:pt idx="364">
                  <c:v>98.847254467901308</c:v>
                </c:pt>
                <c:pt idx="365">
                  <c:v>98.739268937962308</c:v>
                </c:pt>
                <c:pt idx="366">
                  <c:v>98.293828626963986</c:v>
                </c:pt>
                <c:pt idx="367">
                  <c:v>98.307326818206363</c:v>
                </c:pt>
                <c:pt idx="368">
                  <c:v>97.807893742238534</c:v>
                </c:pt>
                <c:pt idx="369">
                  <c:v>97.699908212299562</c:v>
                </c:pt>
                <c:pt idx="370">
                  <c:v>97.753900977269041</c:v>
                </c:pt>
                <c:pt idx="371">
                  <c:v>97.821391933480911</c:v>
                </c:pt>
                <c:pt idx="372">
                  <c:v>97.632417256087678</c:v>
                </c:pt>
                <c:pt idx="373">
                  <c:v>97.929377463419897</c:v>
                </c:pt>
                <c:pt idx="374">
                  <c:v>98.563792451811452</c:v>
                </c:pt>
                <c:pt idx="375">
                  <c:v>98.104853949570753</c:v>
                </c:pt>
                <c:pt idx="376">
                  <c:v>98.121051779061602</c:v>
                </c:pt>
                <c:pt idx="377">
                  <c:v>97.834890124723287</c:v>
                </c:pt>
                <c:pt idx="378">
                  <c:v>97.451541493439876</c:v>
                </c:pt>
                <c:pt idx="379">
                  <c:v>97.77009880675989</c:v>
                </c:pt>
                <c:pt idx="380">
                  <c:v>97.35435451649478</c:v>
                </c:pt>
                <c:pt idx="381">
                  <c:v>97.510933534906314</c:v>
                </c:pt>
                <c:pt idx="382">
                  <c:v>96.633551104152033</c:v>
                </c:pt>
                <c:pt idx="383">
                  <c:v>96.94400950272663</c:v>
                </c:pt>
                <c:pt idx="384">
                  <c:v>97.227471518816472</c:v>
                </c:pt>
                <c:pt idx="385">
                  <c:v>96.981804438205273</c:v>
                </c:pt>
                <c:pt idx="386">
                  <c:v>96.620052912909671</c:v>
                </c:pt>
                <c:pt idx="387">
                  <c:v>96.458074618001177</c:v>
                </c:pt>
                <c:pt idx="388">
                  <c:v>95.823659629609622</c:v>
                </c:pt>
                <c:pt idx="389">
                  <c:v>95.823659629609622</c:v>
                </c:pt>
                <c:pt idx="390">
                  <c:v>95.634684952216404</c:v>
                </c:pt>
                <c:pt idx="391">
                  <c:v>96.174612601911335</c:v>
                </c:pt>
                <c:pt idx="392">
                  <c:v>95.850656012094376</c:v>
                </c:pt>
                <c:pt idx="393">
                  <c:v>95.729172290913013</c:v>
                </c:pt>
                <c:pt idx="394">
                  <c:v>95.783165055882506</c:v>
                </c:pt>
                <c:pt idx="395">
                  <c:v>96.22050645213541</c:v>
                </c:pt>
                <c:pt idx="396">
                  <c:v>95.769666864640129</c:v>
                </c:pt>
                <c:pt idx="397">
                  <c:v>95.829058906106582</c:v>
                </c:pt>
                <c:pt idx="398">
                  <c:v>95.729172290913013</c:v>
                </c:pt>
                <c:pt idx="399">
                  <c:v>95.991037201015061</c:v>
                </c:pt>
                <c:pt idx="400">
                  <c:v>96.282598131850321</c:v>
                </c:pt>
                <c:pt idx="401">
                  <c:v>96.093623454457102</c:v>
                </c:pt>
                <c:pt idx="402">
                  <c:v>95.810161438367246</c:v>
                </c:pt>
                <c:pt idx="403">
                  <c:v>96.093623454457102</c:v>
                </c:pt>
                <c:pt idx="404">
                  <c:v>96.277198855353376</c:v>
                </c:pt>
                <c:pt idx="405">
                  <c:v>96.107121645699479</c:v>
                </c:pt>
                <c:pt idx="406">
                  <c:v>95.972139733275739</c:v>
                </c:pt>
                <c:pt idx="407">
                  <c:v>95.945143350790985</c:v>
                </c:pt>
                <c:pt idx="408">
                  <c:v>95.634684952216404</c:v>
                </c:pt>
                <c:pt idx="409">
                  <c:v>95.71567409967065</c:v>
                </c:pt>
                <c:pt idx="410">
                  <c:v>95.71567409967065</c:v>
                </c:pt>
                <c:pt idx="411">
                  <c:v>95.71567409967065</c:v>
                </c:pt>
                <c:pt idx="412">
                  <c:v>96.350089088062191</c:v>
                </c:pt>
                <c:pt idx="413">
                  <c:v>96.973705523459856</c:v>
                </c:pt>
                <c:pt idx="414">
                  <c:v>96.71454025160628</c:v>
                </c:pt>
                <c:pt idx="415">
                  <c:v>96.23670428162626</c:v>
                </c:pt>
                <c:pt idx="416">
                  <c:v>95.955941903784876</c:v>
                </c:pt>
                <c:pt idx="417">
                  <c:v>95.955941903784876</c:v>
                </c:pt>
                <c:pt idx="418">
                  <c:v>95.553695804762157</c:v>
                </c:pt>
                <c:pt idx="419">
                  <c:v>95.094757302521458</c:v>
                </c:pt>
                <c:pt idx="420">
                  <c:v>95.391717509853677</c:v>
                </c:pt>
                <c:pt idx="421">
                  <c:v>95.243237406187561</c:v>
                </c:pt>
                <c:pt idx="422">
                  <c:v>95.60768856973165</c:v>
                </c:pt>
                <c:pt idx="423">
                  <c:v>96.395982938286267</c:v>
                </c:pt>
                <c:pt idx="424">
                  <c:v>96.063927433723876</c:v>
                </c:pt>
                <c:pt idx="425">
                  <c:v>95.64818314345878</c:v>
                </c:pt>
                <c:pt idx="426">
                  <c:v>95.256735597429937</c:v>
                </c:pt>
                <c:pt idx="427">
                  <c:v>95.081259111279081</c:v>
                </c:pt>
                <c:pt idx="428">
                  <c:v>95.513201231035026</c:v>
                </c:pt>
                <c:pt idx="429">
                  <c:v>94.973273581340095</c:v>
                </c:pt>
                <c:pt idx="430">
                  <c:v>95.391717509853677</c:v>
                </c:pt>
                <c:pt idx="431">
                  <c:v>95.796663247124897</c:v>
                </c:pt>
                <c:pt idx="432">
                  <c:v>95.891150585821492</c:v>
                </c:pt>
                <c:pt idx="433">
                  <c:v>95.545596890016739</c:v>
                </c:pt>
                <c:pt idx="434">
                  <c:v>95.351222936126561</c:v>
                </c:pt>
                <c:pt idx="435">
                  <c:v>95.432212083580808</c:v>
                </c:pt>
                <c:pt idx="436">
                  <c:v>95.502402678041136</c:v>
                </c:pt>
                <c:pt idx="437">
                  <c:v>95.343124021381129</c:v>
                </c:pt>
                <c:pt idx="438">
                  <c:v>95.164947896981801</c:v>
                </c:pt>
                <c:pt idx="439">
                  <c:v>95.075859834782122</c:v>
                </c:pt>
                <c:pt idx="440">
                  <c:v>94.757302521462123</c:v>
                </c:pt>
                <c:pt idx="441">
                  <c:v>94.40634954916041</c:v>
                </c:pt>
                <c:pt idx="442">
                  <c:v>93.982506344149883</c:v>
                </c:pt>
                <c:pt idx="443">
                  <c:v>94.176880298040061</c:v>
                </c:pt>
                <c:pt idx="444">
                  <c:v>94.27136763673667</c:v>
                </c:pt>
                <c:pt idx="445">
                  <c:v>94.217374871767191</c:v>
                </c:pt>
                <c:pt idx="446">
                  <c:v>93.906916473192581</c:v>
                </c:pt>
                <c:pt idx="447">
                  <c:v>93.839425516980725</c:v>
                </c:pt>
                <c:pt idx="448">
                  <c:v>94.055396576858698</c:v>
                </c:pt>
                <c:pt idx="449">
                  <c:v>94.446844122887526</c:v>
                </c:pt>
                <c:pt idx="450">
                  <c:v>94.581826035311252</c:v>
                </c:pt>
                <c:pt idx="451">
                  <c:v>94.508935802602451</c:v>
                </c:pt>
                <c:pt idx="452">
                  <c:v>94.541331461584136</c:v>
                </c:pt>
                <c:pt idx="453">
                  <c:v>94.595324226553629</c:v>
                </c:pt>
                <c:pt idx="454">
                  <c:v>94.29836401922141</c:v>
                </c:pt>
                <c:pt idx="455">
                  <c:v>93.920414664434958</c:v>
                </c:pt>
                <c:pt idx="456">
                  <c:v>93.728740348793266</c:v>
                </c:pt>
                <c:pt idx="457">
                  <c:v>94.257869445494293</c:v>
                </c:pt>
                <c:pt idx="458">
                  <c:v>93.807029857999026</c:v>
                </c:pt>
                <c:pt idx="459">
                  <c:v>93.469575076939677</c:v>
                </c:pt>
                <c:pt idx="460">
                  <c:v>93.434479779709505</c:v>
                </c:pt>
              </c:numCache>
            </c:numRef>
          </c:val>
          <c:smooth val="0"/>
          <c:extLst>
            <c:ext xmlns:c16="http://schemas.microsoft.com/office/drawing/2014/chart" uri="{C3380CC4-5D6E-409C-BE32-E72D297353CC}">
              <c16:uniqueId val="{00000005-DF50-4EB3-AAC6-9E14B8DE918A}"/>
            </c:ext>
          </c:extLst>
        </c:ser>
        <c:ser>
          <c:idx val="3"/>
          <c:order val="3"/>
          <c:tx>
            <c:strRef>
              <c:f>'Gráfico 1.5'!$F$3</c:f>
              <c:strCache>
                <c:ptCount val="1"/>
                <c:pt idx="0">
                  <c:v>Chile</c:v>
                </c:pt>
              </c:strCache>
            </c:strRef>
          </c:tx>
          <c:spPr>
            <a:ln w="12700">
              <a:solidFill>
                <a:srgbClr val="663300"/>
              </a:solidFill>
            </a:ln>
          </c:spPr>
          <c:marker>
            <c:symbol val="none"/>
          </c:marker>
          <c:dLbls>
            <c:dLbl>
              <c:idx val="45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F50-4EB3-AAC6-9E14B8DE918A}"/>
                </c:ext>
              </c:extLst>
            </c:dLbl>
            <c:numFmt formatCode="#,##0.0" sourceLinked="0"/>
            <c:spPr>
              <a:noFill/>
              <a:ln>
                <a:noFill/>
              </a:ln>
            </c:spPr>
            <c:txPr>
              <a:bodyPr anchorCtr="1"/>
              <a:lstStyle/>
              <a:p>
                <a:pPr>
                  <a:defRPr sz="900" b="1" i="0" u="none">
                    <a:solidFill>
                      <a:srgbClr val="663300"/>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1.5'!$B$1048:$B$1508</c:f>
              <c:numCache>
                <c:formatCode>m/d/yyyy</c:formatCode>
                <c:ptCount val="46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numCache>
            </c:numRef>
          </c:cat>
          <c:val>
            <c:numRef>
              <c:f>'Gráfico 1.5'!$F$1048:$F$1508</c:f>
              <c:numCache>
                <c:formatCode>#,##0.00</c:formatCode>
                <c:ptCount val="461"/>
                <c:pt idx="0">
                  <c:v>100</c:v>
                </c:pt>
                <c:pt idx="1">
                  <c:v>100.7110352673493</c:v>
                </c:pt>
                <c:pt idx="2">
                  <c:v>100.1342434584755</c:v>
                </c:pt>
                <c:pt idx="3">
                  <c:v>101.17519908987489</c:v>
                </c:pt>
                <c:pt idx="4">
                  <c:v>101.2662116040956</c:v>
                </c:pt>
                <c:pt idx="5">
                  <c:v>102.9442548350398</c:v>
                </c:pt>
                <c:pt idx="6">
                  <c:v>104.4061433447099</c:v>
                </c:pt>
                <c:pt idx="7">
                  <c:v>104.1558589306029</c:v>
                </c:pt>
                <c:pt idx="8">
                  <c:v>103.6405005688282</c:v>
                </c:pt>
                <c:pt idx="9">
                  <c:v>103.43913538111489</c:v>
                </c:pt>
                <c:pt idx="10">
                  <c:v>103.6837315130831</c:v>
                </c:pt>
                <c:pt idx="11">
                  <c:v>105.2332195676906</c:v>
                </c:pt>
                <c:pt idx="12">
                  <c:v>104.9886234357224</c:v>
                </c:pt>
                <c:pt idx="13">
                  <c:v>104.4436860068259</c:v>
                </c:pt>
                <c:pt idx="14">
                  <c:v>103.5824800910125</c:v>
                </c:pt>
                <c:pt idx="15">
                  <c:v>103.4846416382253</c:v>
                </c:pt>
                <c:pt idx="16">
                  <c:v>103.9135381114903</c:v>
                </c:pt>
                <c:pt idx="17">
                  <c:v>103.5551763367463</c:v>
                </c:pt>
                <c:pt idx="18">
                  <c:v>103.46416382252561</c:v>
                </c:pt>
                <c:pt idx="19">
                  <c:v>104.9488054607508</c:v>
                </c:pt>
                <c:pt idx="20">
                  <c:v>105.81342434584759</c:v>
                </c:pt>
                <c:pt idx="21">
                  <c:v>105.96700796359499</c:v>
                </c:pt>
                <c:pt idx="22">
                  <c:v>105.6973833902161</c:v>
                </c:pt>
                <c:pt idx="23">
                  <c:v>106.09215017064849</c:v>
                </c:pt>
                <c:pt idx="24">
                  <c:v>107.79863481228671</c:v>
                </c:pt>
                <c:pt idx="25">
                  <c:v>108.7599544937429</c:v>
                </c:pt>
                <c:pt idx="26">
                  <c:v>107.9613196814562</c:v>
                </c:pt>
                <c:pt idx="27">
                  <c:v>108.54721274175201</c:v>
                </c:pt>
                <c:pt idx="28">
                  <c:v>109.84072810011379</c:v>
                </c:pt>
                <c:pt idx="29">
                  <c:v>110.38339021615469</c:v>
                </c:pt>
                <c:pt idx="30">
                  <c:v>110.4209328782708</c:v>
                </c:pt>
                <c:pt idx="31">
                  <c:v>110.391353811149</c:v>
                </c:pt>
                <c:pt idx="32">
                  <c:v>109.004550625711</c:v>
                </c:pt>
                <c:pt idx="33">
                  <c:v>110.0819112627986</c:v>
                </c:pt>
                <c:pt idx="34">
                  <c:v>110.5688282138794</c:v>
                </c:pt>
                <c:pt idx="35">
                  <c:v>109.96359499431171</c:v>
                </c:pt>
                <c:pt idx="36">
                  <c:v>109.5119453924915</c:v>
                </c:pt>
                <c:pt idx="37">
                  <c:v>110.4425483503982</c:v>
                </c:pt>
                <c:pt idx="38">
                  <c:v>111.419795221843</c:v>
                </c:pt>
                <c:pt idx="39">
                  <c:v>111.5108077360637</c:v>
                </c:pt>
                <c:pt idx="40">
                  <c:v>112.48009101251419</c:v>
                </c:pt>
                <c:pt idx="41">
                  <c:v>111.6359499431172</c:v>
                </c:pt>
                <c:pt idx="42">
                  <c:v>111.16040955631399</c:v>
                </c:pt>
                <c:pt idx="43">
                  <c:v>109.9544937428896</c:v>
                </c:pt>
                <c:pt idx="44">
                  <c:v>109.89761092150169</c:v>
                </c:pt>
                <c:pt idx="45">
                  <c:v>110.97838452787261</c:v>
                </c:pt>
                <c:pt idx="46">
                  <c:v>111.5324232081911</c:v>
                </c:pt>
                <c:pt idx="47">
                  <c:v>112.01934015927191</c:v>
                </c:pt>
                <c:pt idx="48">
                  <c:v>111.67349260523321</c:v>
                </c:pt>
                <c:pt idx="49">
                  <c:v>109.4027303754266</c:v>
                </c:pt>
                <c:pt idx="50">
                  <c:v>109.99203640500571</c:v>
                </c:pt>
                <c:pt idx="51">
                  <c:v>109.1843003412969</c:v>
                </c:pt>
                <c:pt idx="52">
                  <c:v>107.5654152445961</c:v>
                </c:pt>
                <c:pt idx="53">
                  <c:v>107.0113765642776</c:v>
                </c:pt>
                <c:pt idx="54">
                  <c:v>107.2753128555176</c:v>
                </c:pt>
                <c:pt idx="55">
                  <c:v>107.9351535836177</c:v>
                </c:pt>
                <c:pt idx="56">
                  <c:v>109.86916951080769</c:v>
                </c:pt>
                <c:pt idx="57">
                  <c:v>110.0432309442548</c:v>
                </c:pt>
                <c:pt idx="58">
                  <c:v>110.6712172923777</c:v>
                </c:pt>
                <c:pt idx="59">
                  <c:v>111.8179749715586</c:v>
                </c:pt>
                <c:pt idx="60">
                  <c:v>111.3424345847554</c:v>
                </c:pt>
                <c:pt idx="61">
                  <c:v>111.5529010238908</c:v>
                </c:pt>
                <c:pt idx="62">
                  <c:v>111.51877133105801</c:v>
                </c:pt>
                <c:pt idx="63">
                  <c:v>111.4175199089875</c:v>
                </c:pt>
                <c:pt idx="64">
                  <c:v>111.4175199089875</c:v>
                </c:pt>
                <c:pt idx="65">
                  <c:v>112.04778156996591</c:v>
                </c:pt>
                <c:pt idx="66">
                  <c:v>110.9817974971559</c:v>
                </c:pt>
                <c:pt idx="67">
                  <c:v>108.63367463026169</c:v>
                </c:pt>
                <c:pt idx="68">
                  <c:v>107.2104664391354</c:v>
                </c:pt>
                <c:pt idx="69">
                  <c:v>107.9749715585893</c:v>
                </c:pt>
                <c:pt idx="70">
                  <c:v>107.40955631399321</c:v>
                </c:pt>
                <c:pt idx="71">
                  <c:v>107.11604095563141</c:v>
                </c:pt>
                <c:pt idx="72">
                  <c:v>108.5949943117179</c:v>
                </c:pt>
                <c:pt idx="73">
                  <c:v>108.7258248009101</c:v>
                </c:pt>
                <c:pt idx="74">
                  <c:v>110.2957906712173</c:v>
                </c:pt>
                <c:pt idx="75">
                  <c:v>111.3879408418658</c:v>
                </c:pt>
                <c:pt idx="76">
                  <c:v>111.69965870307171</c:v>
                </c:pt>
                <c:pt idx="77">
                  <c:v>111.24345847554039</c:v>
                </c:pt>
                <c:pt idx="78">
                  <c:v>109.872582480091</c:v>
                </c:pt>
                <c:pt idx="79">
                  <c:v>108.6803185437998</c:v>
                </c:pt>
                <c:pt idx="80">
                  <c:v>108.46416382252561</c:v>
                </c:pt>
                <c:pt idx="81">
                  <c:v>108.6006825938567</c:v>
                </c:pt>
                <c:pt idx="82">
                  <c:v>108.1626848691695</c:v>
                </c:pt>
                <c:pt idx="83">
                  <c:v>108.02161547212739</c:v>
                </c:pt>
                <c:pt idx="84">
                  <c:v>108.1228668941979</c:v>
                </c:pt>
                <c:pt idx="85">
                  <c:v>107.11604095563141</c:v>
                </c:pt>
                <c:pt idx="86">
                  <c:v>109.2525597269625</c:v>
                </c:pt>
                <c:pt idx="87">
                  <c:v>109.2525597269625</c:v>
                </c:pt>
                <c:pt idx="88">
                  <c:v>107.6257110352673</c:v>
                </c:pt>
                <c:pt idx="89">
                  <c:v>106.85437997724689</c:v>
                </c:pt>
                <c:pt idx="90">
                  <c:v>105.8737201365188</c:v>
                </c:pt>
                <c:pt idx="91">
                  <c:v>106.5961319681456</c:v>
                </c:pt>
                <c:pt idx="92">
                  <c:v>106.6814562002275</c:v>
                </c:pt>
                <c:pt idx="93">
                  <c:v>105.25824800910129</c:v>
                </c:pt>
                <c:pt idx="94">
                  <c:v>105.28441410693971</c:v>
                </c:pt>
                <c:pt idx="95">
                  <c:v>105.0682593856655</c:v>
                </c:pt>
                <c:pt idx="96">
                  <c:v>104.19795221843</c:v>
                </c:pt>
                <c:pt idx="97">
                  <c:v>102.9180887372014</c:v>
                </c:pt>
                <c:pt idx="98">
                  <c:v>102.1422070534699</c:v>
                </c:pt>
                <c:pt idx="99">
                  <c:v>101.18885096700799</c:v>
                </c:pt>
                <c:pt idx="100">
                  <c:v>101.06143344709901</c:v>
                </c:pt>
                <c:pt idx="101">
                  <c:v>101.0386803185438</c:v>
                </c:pt>
                <c:pt idx="102">
                  <c:v>103.53469852104659</c:v>
                </c:pt>
                <c:pt idx="103">
                  <c:v>103.4698521046644</c:v>
                </c:pt>
                <c:pt idx="104">
                  <c:v>102.6564277588168</c:v>
                </c:pt>
                <c:pt idx="105">
                  <c:v>102.49146757679181</c:v>
                </c:pt>
                <c:pt idx="106">
                  <c:v>102.01934015927191</c:v>
                </c:pt>
                <c:pt idx="107">
                  <c:v>103.6951080773606</c:v>
                </c:pt>
                <c:pt idx="108">
                  <c:v>104.4311717861206</c:v>
                </c:pt>
                <c:pt idx="109">
                  <c:v>104.46530147895341</c:v>
                </c:pt>
                <c:pt idx="110">
                  <c:v>102.773606370876</c:v>
                </c:pt>
                <c:pt idx="111">
                  <c:v>103.23094425483499</c:v>
                </c:pt>
                <c:pt idx="112">
                  <c:v>103.4607508532423</c:v>
                </c:pt>
                <c:pt idx="113">
                  <c:v>103.316268486917</c:v>
                </c:pt>
                <c:pt idx="114">
                  <c:v>104.68714448236631</c:v>
                </c:pt>
                <c:pt idx="115">
                  <c:v>104.7531285551763</c:v>
                </c:pt>
                <c:pt idx="116">
                  <c:v>104.9544937428896</c:v>
                </c:pt>
                <c:pt idx="117">
                  <c:v>104.2810011376564</c:v>
                </c:pt>
                <c:pt idx="118">
                  <c:v>104.3788395904437</c:v>
                </c:pt>
                <c:pt idx="119">
                  <c:v>106.3481228668942</c:v>
                </c:pt>
                <c:pt idx="120">
                  <c:v>106.490329920364</c:v>
                </c:pt>
                <c:pt idx="121">
                  <c:v>106.5961319681456</c:v>
                </c:pt>
                <c:pt idx="122">
                  <c:v>106.04664391353811</c:v>
                </c:pt>
                <c:pt idx="123">
                  <c:v>106.04664391353811</c:v>
                </c:pt>
                <c:pt idx="124">
                  <c:v>107.2468714448237</c:v>
                </c:pt>
                <c:pt idx="125">
                  <c:v>107.5927189988623</c:v>
                </c:pt>
                <c:pt idx="126">
                  <c:v>107.098976109215</c:v>
                </c:pt>
                <c:pt idx="127">
                  <c:v>108.2514220705347</c:v>
                </c:pt>
                <c:pt idx="128">
                  <c:v>108.6894197952218</c:v>
                </c:pt>
                <c:pt idx="129">
                  <c:v>106.96587030716729</c:v>
                </c:pt>
                <c:pt idx="130">
                  <c:v>107.6712172923777</c:v>
                </c:pt>
                <c:pt idx="131">
                  <c:v>107.57451649601821</c:v>
                </c:pt>
                <c:pt idx="132">
                  <c:v>107</c:v>
                </c:pt>
                <c:pt idx="133">
                  <c:v>106.3708759954494</c:v>
                </c:pt>
                <c:pt idx="134">
                  <c:v>106.641638225256</c:v>
                </c:pt>
                <c:pt idx="135">
                  <c:v>106.9453924914676</c:v>
                </c:pt>
                <c:pt idx="136">
                  <c:v>105.8703071672355</c:v>
                </c:pt>
                <c:pt idx="137">
                  <c:v>103.6780432309443</c:v>
                </c:pt>
                <c:pt idx="138">
                  <c:v>103.8430034129693</c:v>
                </c:pt>
                <c:pt idx="139">
                  <c:v>103.00910125142209</c:v>
                </c:pt>
                <c:pt idx="140">
                  <c:v>103.4562002275313</c:v>
                </c:pt>
                <c:pt idx="141">
                  <c:v>103.4562002275313</c:v>
                </c:pt>
                <c:pt idx="142">
                  <c:v>105.2332195676906</c:v>
                </c:pt>
                <c:pt idx="143">
                  <c:v>107.26393629124</c:v>
                </c:pt>
                <c:pt idx="144">
                  <c:v>107.7110352673493</c:v>
                </c:pt>
                <c:pt idx="145">
                  <c:v>107.14448236632541</c:v>
                </c:pt>
                <c:pt idx="146">
                  <c:v>107.6575654152446</c:v>
                </c:pt>
                <c:pt idx="147">
                  <c:v>107.92377701934021</c:v>
                </c:pt>
                <c:pt idx="148">
                  <c:v>108.2059158134243</c:v>
                </c:pt>
                <c:pt idx="149">
                  <c:v>108.3310580204778</c:v>
                </c:pt>
                <c:pt idx="150">
                  <c:v>108.7372013651877</c:v>
                </c:pt>
                <c:pt idx="151">
                  <c:v>108.49260523321961</c:v>
                </c:pt>
                <c:pt idx="152">
                  <c:v>107.127417519909</c:v>
                </c:pt>
                <c:pt idx="153">
                  <c:v>108.3594994311718</c:v>
                </c:pt>
                <c:pt idx="154">
                  <c:v>108.14562002275311</c:v>
                </c:pt>
                <c:pt idx="155">
                  <c:v>108.5437997724687</c:v>
                </c:pt>
                <c:pt idx="156">
                  <c:v>107.49488054607509</c:v>
                </c:pt>
                <c:pt idx="157">
                  <c:v>107.35267349260521</c:v>
                </c:pt>
                <c:pt idx="158">
                  <c:v>106.5164960182025</c:v>
                </c:pt>
                <c:pt idx="159">
                  <c:v>106.0523321956769</c:v>
                </c:pt>
                <c:pt idx="160">
                  <c:v>106.19795221843</c:v>
                </c:pt>
                <c:pt idx="161">
                  <c:v>105.9021615472127</c:v>
                </c:pt>
                <c:pt idx="162">
                  <c:v>106.3230944254835</c:v>
                </c:pt>
                <c:pt idx="163">
                  <c:v>105.63139931740611</c:v>
                </c:pt>
                <c:pt idx="164">
                  <c:v>106.7269624573379</c:v>
                </c:pt>
                <c:pt idx="165">
                  <c:v>105.0546075085324</c:v>
                </c:pt>
                <c:pt idx="166">
                  <c:v>105.13083048919231</c:v>
                </c:pt>
                <c:pt idx="167">
                  <c:v>104.1956769055745</c:v>
                </c:pt>
                <c:pt idx="168">
                  <c:v>104.6518771331058</c:v>
                </c:pt>
                <c:pt idx="169">
                  <c:v>103.32536973833901</c:v>
                </c:pt>
                <c:pt idx="170">
                  <c:v>102.9749715585893</c:v>
                </c:pt>
                <c:pt idx="171">
                  <c:v>103.2741751990899</c:v>
                </c:pt>
                <c:pt idx="172">
                  <c:v>103.75881683731509</c:v>
                </c:pt>
                <c:pt idx="173">
                  <c:v>103.7201365187713</c:v>
                </c:pt>
                <c:pt idx="174">
                  <c:v>103.60409556313989</c:v>
                </c:pt>
                <c:pt idx="175">
                  <c:v>104.4118316268487</c:v>
                </c:pt>
                <c:pt idx="176">
                  <c:v>105.7315130830489</c:v>
                </c:pt>
                <c:pt idx="177">
                  <c:v>107.3185437997725</c:v>
                </c:pt>
                <c:pt idx="178">
                  <c:v>107.1422070534698</c:v>
                </c:pt>
                <c:pt idx="179">
                  <c:v>107.39362912400451</c:v>
                </c:pt>
                <c:pt idx="180">
                  <c:v>107.4835039817975</c:v>
                </c:pt>
                <c:pt idx="181">
                  <c:v>107.9567690557452</c:v>
                </c:pt>
                <c:pt idx="182">
                  <c:v>107.2104664391354</c:v>
                </c:pt>
                <c:pt idx="183">
                  <c:v>105.8759954493743</c:v>
                </c:pt>
                <c:pt idx="184">
                  <c:v>105.3754266211604</c:v>
                </c:pt>
                <c:pt idx="185">
                  <c:v>104.9431171786121</c:v>
                </c:pt>
                <c:pt idx="186">
                  <c:v>106.0125142207053</c:v>
                </c:pt>
                <c:pt idx="187">
                  <c:v>106.0125142207053</c:v>
                </c:pt>
                <c:pt idx="188">
                  <c:v>106.0125142207053</c:v>
                </c:pt>
                <c:pt idx="189">
                  <c:v>106.0125142207053</c:v>
                </c:pt>
                <c:pt idx="190">
                  <c:v>104.9180887372014</c:v>
                </c:pt>
                <c:pt idx="191">
                  <c:v>103.5153583617747</c:v>
                </c:pt>
                <c:pt idx="192">
                  <c:v>103.95335608646189</c:v>
                </c:pt>
                <c:pt idx="193">
                  <c:v>102.4869169510808</c:v>
                </c:pt>
                <c:pt idx="194">
                  <c:v>102.3777019340159</c:v>
                </c:pt>
                <c:pt idx="195">
                  <c:v>102.24118316268491</c:v>
                </c:pt>
                <c:pt idx="196">
                  <c:v>102.9442548350398</c:v>
                </c:pt>
                <c:pt idx="197">
                  <c:v>103.6552901023891</c:v>
                </c:pt>
                <c:pt idx="198">
                  <c:v>104.542662116041</c:v>
                </c:pt>
                <c:pt idx="199">
                  <c:v>105.04891922639359</c:v>
                </c:pt>
                <c:pt idx="200">
                  <c:v>105.3356086461888</c:v>
                </c:pt>
                <c:pt idx="201">
                  <c:v>106.04664391353811</c:v>
                </c:pt>
                <c:pt idx="202">
                  <c:v>106.0978384527873</c:v>
                </c:pt>
                <c:pt idx="203">
                  <c:v>105.8885096700796</c:v>
                </c:pt>
                <c:pt idx="204">
                  <c:v>105.11945392491469</c:v>
                </c:pt>
                <c:pt idx="205">
                  <c:v>105.7337883959044</c:v>
                </c:pt>
                <c:pt idx="206">
                  <c:v>107.3151308304892</c:v>
                </c:pt>
                <c:pt idx="207">
                  <c:v>106.43913538111489</c:v>
                </c:pt>
                <c:pt idx="208">
                  <c:v>107.6564277588168</c:v>
                </c:pt>
                <c:pt idx="209">
                  <c:v>108.52104664391349</c:v>
                </c:pt>
                <c:pt idx="210">
                  <c:v>108.3424345847554</c:v>
                </c:pt>
                <c:pt idx="211">
                  <c:v>107.75654152445961</c:v>
                </c:pt>
                <c:pt idx="212">
                  <c:v>107.6939704209329</c:v>
                </c:pt>
                <c:pt idx="213">
                  <c:v>107.7394766780432</c:v>
                </c:pt>
                <c:pt idx="214">
                  <c:v>107.8896473265074</c:v>
                </c:pt>
                <c:pt idx="215">
                  <c:v>107.75881683731509</c:v>
                </c:pt>
                <c:pt idx="216">
                  <c:v>108.6154721274175</c:v>
                </c:pt>
                <c:pt idx="217">
                  <c:v>109.48009101251419</c:v>
                </c:pt>
                <c:pt idx="218">
                  <c:v>109.48009101251419</c:v>
                </c:pt>
                <c:pt idx="219">
                  <c:v>109.48009101251419</c:v>
                </c:pt>
                <c:pt idx="220">
                  <c:v>108.5949943117179</c:v>
                </c:pt>
                <c:pt idx="221">
                  <c:v>108.77133105802049</c:v>
                </c:pt>
                <c:pt idx="222">
                  <c:v>109.2810011376564</c:v>
                </c:pt>
                <c:pt idx="223">
                  <c:v>107.9180887372014</c:v>
                </c:pt>
                <c:pt idx="224">
                  <c:v>110.551763367463</c:v>
                </c:pt>
                <c:pt idx="225">
                  <c:v>111.5301478953356</c:v>
                </c:pt>
                <c:pt idx="226">
                  <c:v>112.070534698521</c:v>
                </c:pt>
                <c:pt idx="227">
                  <c:v>111.3515358361775</c:v>
                </c:pt>
                <c:pt idx="228">
                  <c:v>110.97952218430029</c:v>
                </c:pt>
                <c:pt idx="229">
                  <c:v>111.4141069397042</c:v>
                </c:pt>
                <c:pt idx="230">
                  <c:v>110.6894197952218</c:v>
                </c:pt>
                <c:pt idx="231">
                  <c:v>110.5688282138794</c:v>
                </c:pt>
                <c:pt idx="232">
                  <c:v>110.68828213879409</c:v>
                </c:pt>
                <c:pt idx="233">
                  <c:v>110.8168373151308</c:v>
                </c:pt>
                <c:pt idx="234">
                  <c:v>112.17406143344709</c:v>
                </c:pt>
                <c:pt idx="235">
                  <c:v>111.1262798634812</c:v>
                </c:pt>
                <c:pt idx="236">
                  <c:v>111.2627986348123</c:v>
                </c:pt>
                <c:pt idx="237">
                  <c:v>111.2252559726962</c:v>
                </c:pt>
                <c:pt idx="238">
                  <c:v>111.19795221843</c:v>
                </c:pt>
                <c:pt idx="239">
                  <c:v>110.77133105802049</c:v>
                </c:pt>
                <c:pt idx="240">
                  <c:v>111.24345847554039</c:v>
                </c:pt>
                <c:pt idx="241">
                  <c:v>110.608646188851</c:v>
                </c:pt>
                <c:pt idx="242">
                  <c:v>110.88282138794079</c:v>
                </c:pt>
                <c:pt idx="243">
                  <c:v>110.38111490329921</c:v>
                </c:pt>
                <c:pt idx="244">
                  <c:v>110.9192263936291</c:v>
                </c:pt>
                <c:pt idx="245">
                  <c:v>110.24232081911261</c:v>
                </c:pt>
                <c:pt idx="246">
                  <c:v>110.93856655290099</c:v>
                </c:pt>
                <c:pt idx="247">
                  <c:v>111.03526734926049</c:v>
                </c:pt>
                <c:pt idx="248">
                  <c:v>111.3708759954494</c:v>
                </c:pt>
                <c:pt idx="249">
                  <c:v>112.21615472127419</c:v>
                </c:pt>
                <c:pt idx="250">
                  <c:v>112.7531285551763</c:v>
                </c:pt>
                <c:pt idx="251">
                  <c:v>112.38111490329921</c:v>
                </c:pt>
                <c:pt idx="252">
                  <c:v>112.6962457337884</c:v>
                </c:pt>
                <c:pt idx="253">
                  <c:v>112.9124004550626</c:v>
                </c:pt>
                <c:pt idx="254">
                  <c:v>112.679180887372</c:v>
                </c:pt>
                <c:pt idx="255">
                  <c:v>112.8327645051195</c:v>
                </c:pt>
                <c:pt idx="256">
                  <c:v>112.2753128555176</c:v>
                </c:pt>
                <c:pt idx="257">
                  <c:v>112.2753128555176</c:v>
                </c:pt>
                <c:pt idx="258">
                  <c:v>112.6700796359499</c:v>
                </c:pt>
                <c:pt idx="259">
                  <c:v>113.07508532423211</c:v>
                </c:pt>
                <c:pt idx="260">
                  <c:v>113.18771331058019</c:v>
                </c:pt>
                <c:pt idx="261">
                  <c:v>113.18771331058019</c:v>
                </c:pt>
                <c:pt idx="262">
                  <c:v>113.18771331058019</c:v>
                </c:pt>
                <c:pt idx="263">
                  <c:v>114.3629124004551</c:v>
                </c:pt>
                <c:pt idx="264">
                  <c:v>115.84186575654149</c:v>
                </c:pt>
                <c:pt idx="265">
                  <c:v>115.0853242320819</c:v>
                </c:pt>
                <c:pt idx="266">
                  <c:v>114.28555176336749</c:v>
                </c:pt>
                <c:pt idx="267">
                  <c:v>113.98065984072809</c:v>
                </c:pt>
                <c:pt idx="268">
                  <c:v>114.641638225256</c:v>
                </c:pt>
                <c:pt idx="269">
                  <c:v>115.21615472127419</c:v>
                </c:pt>
                <c:pt idx="270">
                  <c:v>114.5938566552901</c:v>
                </c:pt>
                <c:pt idx="271">
                  <c:v>114.1149032992036</c:v>
                </c:pt>
                <c:pt idx="272">
                  <c:v>114.4607508532423</c:v>
                </c:pt>
                <c:pt idx="273">
                  <c:v>115.1706484641638</c:v>
                </c:pt>
                <c:pt idx="274">
                  <c:v>114.4596131968146</c:v>
                </c:pt>
                <c:pt idx="275">
                  <c:v>113.9613196814562</c:v>
                </c:pt>
                <c:pt idx="276">
                  <c:v>114.1638225255973</c:v>
                </c:pt>
                <c:pt idx="277">
                  <c:v>112.745164960182</c:v>
                </c:pt>
                <c:pt idx="278">
                  <c:v>112.3720136518771</c:v>
                </c:pt>
                <c:pt idx="279">
                  <c:v>111.7747440273038</c:v>
                </c:pt>
                <c:pt idx="280">
                  <c:v>112.3890784982935</c:v>
                </c:pt>
                <c:pt idx="281">
                  <c:v>113.0693970420933</c:v>
                </c:pt>
                <c:pt idx="282">
                  <c:v>112.8384527872583</c:v>
                </c:pt>
                <c:pt idx="283">
                  <c:v>111.9738339021616</c:v>
                </c:pt>
                <c:pt idx="284">
                  <c:v>111.51877133105801</c:v>
                </c:pt>
                <c:pt idx="285">
                  <c:v>112.45164960182029</c:v>
                </c:pt>
                <c:pt idx="286">
                  <c:v>110.5324232081911</c:v>
                </c:pt>
                <c:pt idx="287">
                  <c:v>110.56313993174059</c:v>
                </c:pt>
                <c:pt idx="288">
                  <c:v>109.57565415244601</c:v>
                </c:pt>
                <c:pt idx="289">
                  <c:v>109.68714448236631</c:v>
                </c:pt>
                <c:pt idx="290">
                  <c:v>109.36632536973831</c:v>
                </c:pt>
                <c:pt idx="291">
                  <c:v>109.35494880546079</c:v>
                </c:pt>
                <c:pt idx="292">
                  <c:v>108.3310580204778</c:v>
                </c:pt>
                <c:pt idx="293">
                  <c:v>107.551763367463</c:v>
                </c:pt>
                <c:pt idx="294">
                  <c:v>107.1251422070535</c:v>
                </c:pt>
                <c:pt idx="295">
                  <c:v>107.8794084186576</c:v>
                </c:pt>
                <c:pt idx="296">
                  <c:v>108.1547212741752</c:v>
                </c:pt>
                <c:pt idx="297">
                  <c:v>108.1114903299204</c:v>
                </c:pt>
                <c:pt idx="298">
                  <c:v>107.29806598407281</c:v>
                </c:pt>
                <c:pt idx="299">
                  <c:v>107.75540386803181</c:v>
                </c:pt>
                <c:pt idx="300">
                  <c:v>107.36973833902159</c:v>
                </c:pt>
                <c:pt idx="301">
                  <c:v>107.164960182025</c:v>
                </c:pt>
                <c:pt idx="302">
                  <c:v>107.1137656427759</c:v>
                </c:pt>
                <c:pt idx="303">
                  <c:v>108.3993174061434</c:v>
                </c:pt>
                <c:pt idx="304">
                  <c:v>109.59044368600679</c:v>
                </c:pt>
                <c:pt idx="305">
                  <c:v>108.13196814561999</c:v>
                </c:pt>
                <c:pt idx="306">
                  <c:v>107.514220705347</c:v>
                </c:pt>
                <c:pt idx="307">
                  <c:v>105.8361774744027</c:v>
                </c:pt>
                <c:pt idx="308">
                  <c:v>105.60295790671221</c:v>
                </c:pt>
                <c:pt idx="309">
                  <c:v>105.6405005688282</c:v>
                </c:pt>
                <c:pt idx="310">
                  <c:v>107.45164960182029</c:v>
                </c:pt>
                <c:pt idx="311">
                  <c:v>106.19795221843</c:v>
                </c:pt>
                <c:pt idx="312">
                  <c:v>106.6973833902161</c:v>
                </c:pt>
                <c:pt idx="313">
                  <c:v>106.4994311717861</c:v>
                </c:pt>
                <c:pt idx="314">
                  <c:v>105.6291240045506</c:v>
                </c:pt>
                <c:pt idx="315">
                  <c:v>104.6359499431172</c:v>
                </c:pt>
                <c:pt idx="316">
                  <c:v>104.32764505119449</c:v>
                </c:pt>
                <c:pt idx="317">
                  <c:v>104.2753128555176</c:v>
                </c:pt>
                <c:pt idx="318">
                  <c:v>105.5972696245734</c:v>
                </c:pt>
                <c:pt idx="319">
                  <c:v>104.7383390216155</c:v>
                </c:pt>
                <c:pt idx="320">
                  <c:v>105.5415244596132</c:v>
                </c:pt>
                <c:pt idx="321">
                  <c:v>104.8088737201365</c:v>
                </c:pt>
                <c:pt idx="322">
                  <c:v>105.37997724687141</c:v>
                </c:pt>
                <c:pt idx="323">
                  <c:v>106.2764505119454</c:v>
                </c:pt>
                <c:pt idx="324">
                  <c:v>108.2252559726962</c:v>
                </c:pt>
                <c:pt idx="325">
                  <c:v>108.20022753128551</c:v>
                </c:pt>
                <c:pt idx="326">
                  <c:v>107.6939704209329</c:v>
                </c:pt>
                <c:pt idx="327">
                  <c:v>108.6348122866894</c:v>
                </c:pt>
                <c:pt idx="328">
                  <c:v>108.04664391353811</c:v>
                </c:pt>
                <c:pt idx="329">
                  <c:v>111.32536973833901</c:v>
                </c:pt>
                <c:pt idx="330">
                  <c:v>112.50853242320819</c:v>
                </c:pt>
                <c:pt idx="331">
                  <c:v>113.7656427758817</c:v>
                </c:pt>
                <c:pt idx="332">
                  <c:v>111.50511945392491</c:v>
                </c:pt>
                <c:pt idx="333">
                  <c:v>112.26393629124</c:v>
                </c:pt>
                <c:pt idx="334">
                  <c:v>110.5711035267349</c:v>
                </c:pt>
                <c:pt idx="335">
                  <c:v>110.07508532423211</c:v>
                </c:pt>
                <c:pt idx="336">
                  <c:v>110.57451649601821</c:v>
                </c:pt>
                <c:pt idx="337">
                  <c:v>110.2536973833902</c:v>
                </c:pt>
                <c:pt idx="338">
                  <c:v>109.8612059158134</c:v>
                </c:pt>
                <c:pt idx="339">
                  <c:v>109.8612059158134</c:v>
                </c:pt>
                <c:pt idx="340">
                  <c:v>109.3856655290102</c:v>
                </c:pt>
                <c:pt idx="341">
                  <c:v>107.2241183162685</c:v>
                </c:pt>
                <c:pt idx="342">
                  <c:v>107.4266211604096</c:v>
                </c:pt>
                <c:pt idx="343">
                  <c:v>106.3060295790671</c:v>
                </c:pt>
                <c:pt idx="344">
                  <c:v>106.3048919226394</c:v>
                </c:pt>
                <c:pt idx="345">
                  <c:v>107.3754266211604</c:v>
                </c:pt>
                <c:pt idx="346">
                  <c:v>107.707622298066</c:v>
                </c:pt>
                <c:pt idx="347">
                  <c:v>107.89533560864621</c:v>
                </c:pt>
                <c:pt idx="348">
                  <c:v>107.89533560864621</c:v>
                </c:pt>
                <c:pt idx="349">
                  <c:v>107.844141069397</c:v>
                </c:pt>
                <c:pt idx="350">
                  <c:v>107.1137656427759</c:v>
                </c:pt>
                <c:pt idx="351">
                  <c:v>106.97952218430029</c:v>
                </c:pt>
                <c:pt idx="352">
                  <c:v>107.6769055745165</c:v>
                </c:pt>
                <c:pt idx="353">
                  <c:v>106.4311717861206</c:v>
                </c:pt>
                <c:pt idx="354">
                  <c:v>106.57679180887369</c:v>
                </c:pt>
                <c:pt idx="355">
                  <c:v>107.6894197952218</c:v>
                </c:pt>
                <c:pt idx="356">
                  <c:v>106.9601820250284</c:v>
                </c:pt>
                <c:pt idx="357">
                  <c:v>107.2536973833902</c:v>
                </c:pt>
                <c:pt idx="358">
                  <c:v>106.8088737201365</c:v>
                </c:pt>
                <c:pt idx="359">
                  <c:v>107.25597269624571</c:v>
                </c:pt>
                <c:pt idx="360">
                  <c:v>106.68714448236631</c:v>
                </c:pt>
                <c:pt idx="361">
                  <c:v>107.4061433447099</c:v>
                </c:pt>
                <c:pt idx="362">
                  <c:v>107.4061433447099</c:v>
                </c:pt>
                <c:pt idx="363">
                  <c:v>107.2195676905575</c:v>
                </c:pt>
                <c:pt idx="364">
                  <c:v>106.8225255972696</c:v>
                </c:pt>
                <c:pt idx="365">
                  <c:v>106.95108077360641</c:v>
                </c:pt>
                <c:pt idx="366">
                  <c:v>106.64391353811151</c:v>
                </c:pt>
                <c:pt idx="367">
                  <c:v>107.0534698521047</c:v>
                </c:pt>
                <c:pt idx="368">
                  <c:v>106.4050056882821</c:v>
                </c:pt>
                <c:pt idx="369">
                  <c:v>107.5858930602958</c:v>
                </c:pt>
                <c:pt idx="370">
                  <c:v>106.8293515358362</c:v>
                </c:pt>
                <c:pt idx="371">
                  <c:v>107.0728100113766</c:v>
                </c:pt>
                <c:pt idx="372">
                  <c:v>106.60409556313989</c:v>
                </c:pt>
                <c:pt idx="373">
                  <c:v>105.9158134243458</c:v>
                </c:pt>
                <c:pt idx="374">
                  <c:v>106.358361774744</c:v>
                </c:pt>
                <c:pt idx="375">
                  <c:v>106.6097838452787</c:v>
                </c:pt>
                <c:pt idx="376">
                  <c:v>106.995449374289</c:v>
                </c:pt>
                <c:pt idx="377">
                  <c:v>106.2798634812287</c:v>
                </c:pt>
                <c:pt idx="378">
                  <c:v>105.81114903299201</c:v>
                </c:pt>
                <c:pt idx="379">
                  <c:v>106.971558589306</c:v>
                </c:pt>
                <c:pt idx="380">
                  <c:v>106.52218430034129</c:v>
                </c:pt>
                <c:pt idx="381">
                  <c:v>107.542662116041</c:v>
                </c:pt>
                <c:pt idx="382">
                  <c:v>107.4038680318544</c:v>
                </c:pt>
                <c:pt idx="383">
                  <c:v>106.962457337884</c:v>
                </c:pt>
                <c:pt idx="384">
                  <c:v>107.2673492605233</c:v>
                </c:pt>
                <c:pt idx="385">
                  <c:v>107.8156996587031</c:v>
                </c:pt>
                <c:pt idx="386">
                  <c:v>106.3651877133106</c:v>
                </c:pt>
                <c:pt idx="387">
                  <c:v>106.641638225256</c:v>
                </c:pt>
                <c:pt idx="388">
                  <c:v>105.9897610921502</c:v>
                </c:pt>
                <c:pt idx="389">
                  <c:v>107.1080773606371</c:v>
                </c:pt>
                <c:pt idx="390">
                  <c:v>105.9863481228669</c:v>
                </c:pt>
                <c:pt idx="391">
                  <c:v>105.7394766780432</c:v>
                </c:pt>
                <c:pt idx="392">
                  <c:v>105.4755403868032</c:v>
                </c:pt>
                <c:pt idx="393">
                  <c:v>105.79977246871449</c:v>
                </c:pt>
                <c:pt idx="394">
                  <c:v>105.8646188850967</c:v>
                </c:pt>
                <c:pt idx="395">
                  <c:v>107.2810011376564</c:v>
                </c:pt>
                <c:pt idx="396">
                  <c:v>107.16040955631399</c:v>
                </c:pt>
                <c:pt idx="397">
                  <c:v>108.06370875995449</c:v>
                </c:pt>
                <c:pt idx="398">
                  <c:v>108.1069397042093</c:v>
                </c:pt>
                <c:pt idx="399">
                  <c:v>109.0420932878271</c:v>
                </c:pt>
                <c:pt idx="400">
                  <c:v>110.0455062571103</c:v>
                </c:pt>
                <c:pt idx="401">
                  <c:v>109.9442548350398</c:v>
                </c:pt>
                <c:pt idx="402">
                  <c:v>109.9442548350398</c:v>
                </c:pt>
                <c:pt idx="403">
                  <c:v>109.52218430034129</c:v>
                </c:pt>
                <c:pt idx="404">
                  <c:v>109.73606370876</c:v>
                </c:pt>
                <c:pt idx="405">
                  <c:v>108.5381114903299</c:v>
                </c:pt>
                <c:pt idx="406">
                  <c:v>108.1342434584755</c:v>
                </c:pt>
                <c:pt idx="407">
                  <c:v>107.9829351535836</c:v>
                </c:pt>
                <c:pt idx="408">
                  <c:v>108.1001137656428</c:v>
                </c:pt>
                <c:pt idx="409">
                  <c:v>109.613196814562</c:v>
                </c:pt>
                <c:pt idx="410">
                  <c:v>110.0955631399317</c:v>
                </c:pt>
                <c:pt idx="411">
                  <c:v>110.49488054607509</c:v>
                </c:pt>
                <c:pt idx="412">
                  <c:v>111.70079635949941</c:v>
                </c:pt>
                <c:pt idx="413">
                  <c:v>110.6496018202503</c:v>
                </c:pt>
                <c:pt idx="414">
                  <c:v>110.22753128555181</c:v>
                </c:pt>
                <c:pt idx="415">
                  <c:v>109.9124004550626</c:v>
                </c:pt>
                <c:pt idx="416">
                  <c:v>109.89533560864621</c:v>
                </c:pt>
                <c:pt idx="417">
                  <c:v>110.97838452787261</c:v>
                </c:pt>
                <c:pt idx="418">
                  <c:v>110.2901023890785</c:v>
                </c:pt>
                <c:pt idx="419">
                  <c:v>109.9124004550626</c:v>
                </c:pt>
                <c:pt idx="420">
                  <c:v>110.3356086461889</c:v>
                </c:pt>
                <c:pt idx="421">
                  <c:v>108.6825938566553</c:v>
                </c:pt>
                <c:pt idx="422">
                  <c:v>108.4971558589306</c:v>
                </c:pt>
                <c:pt idx="423">
                  <c:v>109.93629124004551</c:v>
                </c:pt>
                <c:pt idx="424">
                  <c:v>109.93629124004551</c:v>
                </c:pt>
                <c:pt idx="425">
                  <c:v>109.6621160409556</c:v>
                </c:pt>
                <c:pt idx="426">
                  <c:v>109.5938566552901</c:v>
                </c:pt>
                <c:pt idx="427">
                  <c:v>110.0113765642776</c:v>
                </c:pt>
                <c:pt idx="428">
                  <c:v>110.44937428896471</c:v>
                </c:pt>
                <c:pt idx="429">
                  <c:v>109.07622298065979</c:v>
                </c:pt>
                <c:pt idx="430">
                  <c:v>109.75881683731509</c:v>
                </c:pt>
                <c:pt idx="431">
                  <c:v>109.89419795221841</c:v>
                </c:pt>
                <c:pt idx="432">
                  <c:v>110.1569965870307</c:v>
                </c:pt>
                <c:pt idx="433">
                  <c:v>110.08873720136521</c:v>
                </c:pt>
                <c:pt idx="434">
                  <c:v>109.9977246871445</c:v>
                </c:pt>
                <c:pt idx="435">
                  <c:v>110.2070534698521</c:v>
                </c:pt>
                <c:pt idx="436">
                  <c:v>110.7394766780432</c:v>
                </c:pt>
                <c:pt idx="437">
                  <c:v>110.2502844141069</c:v>
                </c:pt>
                <c:pt idx="438">
                  <c:v>110.6234357224118</c:v>
                </c:pt>
                <c:pt idx="439">
                  <c:v>109.8850967007964</c:v>
                </c:pt>
                <c:pt idx="440">
                  <c:v>110.36746302616611</c:v>
                </c:pt>
                <c:pt idx="441">
                  <c:v>110.11717861205921</c:v>
                </c:pt>
                <c:pt idx="442">
                  <c:v>109.5290102389078</c:v>
                </c:pt>
                <c:pt idx="443">
                  <c:v>108.3378839590444</c:v>
                </c:pt>
                <c:pt idx="444">
                  <c:v>108.56086461888511</c:v>
                </c:pt>
                <c:pt idx="445">
                  <c:v>108.2127417519909</c:v>
                </c:pt>
                <c:pt idx="446">
                  <c:v>107.82821387940839</c:v>
                </c:pt>
                <c:pt idx="447">
                  <c:v>108.31058020477811</c:v>
                </c:pt>
                <c:pt idx="448">
                  <c:v>108.31058020477811</c:v>
                </c:pt>
                <c:pt idx="449">
                  <c:v>108.31058020477811</c:v>
                </c:pt>
                <c:pt idx="450">
                  <c:v>108.740614334471</c:v>
                </c:pt>
                <c:pt idx="451">
                  <c:v>107.9465301478953</c:v>
                </c:pt>
                <c:pt idx="452">
                  <c:v>108.37997724687141</c:v>
                </c:pt>
                <c:pt idx="453">
                  <c:v>109.3629124004551</c:v>
                </c:pt>
                <c:pt idx="454">
                  <c:v>109.20136518771329</c:v>
                </c:pt>
                <c:pt idx="455">
                  <c:v>109.9465301478953</c:v>
                </c:pt>
                <c:pt idx="456">
                  <c:v>109.4994311717861</c:v>
                </c:pt>
                <c:pt idx="457">
                  <c:v>109.1638225255973</c:v>
                </c:pt>
                <c:pt idx="458">
                  <c:v>109.4186575654152</c:v>
                </c:pt>
                <c:pt idx="459">
                  <c:v>109.8202502844141</c:v>
                </c:pt>
                <c:pt idx="460">
                  <c:v>109.485779294653</c:v>
                </c:pt>
              </c:numCache>
            </c:numRef>
          </c:val>
          <c:smooth val="0"/>
          <c:extLst>
            <c:ext xmlns:c16="http://schemas.microsoft.com/office/drawing/2014/chart" uri="{C3380CC4-5D6E-409C-BE32-E72D297353CC}">
              <c16:uniqueId val="{00000007-DF50-4EB3-AAC6-9E14B8DE918A}"/>
            </c:ext>
          </c:extLst>
        </c:ser>
        <c:ser>
          <c:idx val="4"/>
          <c:order val="4"/>
          <c:tx>
            <c:strRef>
              <c:f>'Gráfico 1.5'!$G$3</c:f>
              <c:strCache>
                <c:ptCount val="1"/>
                <c:pt idx="0">
                  <c:v>México</c:v>
                </c:pt>
              </c:strCache>
            </c:strRef>
          </c:tx>
          <c:spPr>
            <a:ln w="12700">
              <a:solidFill>
                <a:schemeClr val="accent4"/>
              </a:solidFill>
            </a:ln>
          </c:spPr>
          <c:marker>
            <c:symbol val="none"/>
          </c:marker>
          <c:dLbls>
            <c:dLbl>
              <c:idx val="45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F50-4EB3-AAC6-9E14B8DE918A}"/>
                </c:ext>
              </c:extLst>
            </c:dLbl>
            <c:numFmt formatCode="#,##0.0" sourceLinked="0"/>
            <c:spPr>
              <a:noFill/>
              <a:ln>
                <a:noFill/>
              </a:ln>
            </c:spPr>
            <c:txPr>
              <a:bodyPr anchorCtr="1"/>
              <a:lstStyle/>
              <a:p>
                <a:pPr>
                  <a:defRPr sz="900" b="1" i="0" u="none">
                    <a:solidFill>
                      <a:srgbClr val="FFC000"/>
                    </a:solidFill>
                    <a:latin typeface="+mn-lt"/>
                    <a:ea typeface="+mn-lt"/>
                    <a:cs typeface="+mn-lt"/>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1.5'!$B$1048:$B$1508</c:f>
              <c:numCache>
                <c:formatCode>m/d/yyyy</c:formatCode>
                <c:ptCount val="461"/>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numCache>
            </c:numRef>
          </c:cat>
          <c:val>
            <c:numRef>
              <c:f>'Gráfico 1.5'!$G$1048:$G$1508</c:f>
              <c:numCache>
                <c:formatCode>0.00</c:formatCode>
                <c:ptCount val="461"/>
                <c:pt idx="0">
                  <c:v>100</c:v>
                </c:pt>
                <c:pt idx="1">
                  <c:v>100.3169926938487</c:v>
                </c:pt>
                <c:pt idx="2">
                  <c:v>100.2592505302851</c:v>
                </c:pt>
                <c:pt idx="3">
                  <c:v>100.2510016497761</c:v>
                </c:pt>
                <c:pt idx="4">
                  <c:v>99.45321706339854</c:v>
                </c:pt>
                <c:pt idx="5">
                  <c:v>99.207518265378255</c:v>
                </c:pt>
                <c:pt idx="6">
                  <c:v>99.962880037709141</c:v>
                </c:pt>
                <c:pt idx="7">
                  <c:v>100.0123733207636</c:v>
                </c:pt>
                <c:pt idx="8">
                  <c:v>99.651779401366952</c:v>
                </c:pt>
                <c:pt idx="9">
                  <c:v>99.388993636577894</c:v>
                </c:pt>
                <c:pt idx="10">
                  <c:v>99.470304030167327</c:v>
                </c:pt>
                <c:pt idx="11">
                  <c:v>101.4323591798256</c:v>
                </c:pt>
                <c:pt idx="12">
                  <c:v>101.3274805562102</c:v>
                </c:pt>
                <c:pt idx="13">
                  <c:v>101.12125854348341</c:v>
                </c:pt>
                <c:pt idx="14">
                  <c:v>100.6640348809804</c:v>
                </c:pt>
                <c:pt idx="15">
                  <c:v>101.2485269856234</c:v>
                </c:pt>
                <c:pt idx="16">
                  <c:v>101.9756068819232</c:v>
                </c:pt>
                <c:pt idx="17">
                  <c:v>101.4918689606411</c:v>
                </c:pt>
                <c:pt idx="18">
                  <c:v>101.36047607824651</c:v>
                </c:pt>
                <c:pt idx="19">
                  <c:v>101.11654489747821</c:v>
                </c:pt>
                <c:pt idx="20">
                  <c:v>101.4918689606411</c:v>
                </c:pt>
                <c:pt idx="21">
                  <c:v>101.0670516144237</c:v>
                </c:pt>
                <c:pt idx="22">
                  <c:v>101.4217534763139</c:v>
                </c:pt>
                <c:pt idx="23">
                  <c:v>100.63634221069999</c:v>
                </c:pt>
                <c:pt idx="24">
                  <c:v>101.0157907141174</c:v>
                </c:pt>
                <c:pt idx="25">
                  <c:v>100.84551025218001</c:v>
                </c:pt>
                <c:pt idx="26">
                  <c:v>100.38475135517319</c:v>
                </c:pt>
                <c:pt idx="27">
                  <c:v>100.4666509545133</c:v>
                </c:pt>
                <c:pt idx="28">
                  <c:v>101.026396417629</c:v>
                </c:pt>
                <c:pt idx="29">
                  <c:v>100.6834786707518</c:v>
                </c:pt>
                <c:pt idx="30">
                  <c:v>100.5756540183832</c:v>
                </c:pt>
                <c:pt idx="31">
                  <c:v>101.3304265849635</c:v>
                </c:pt>
                <c:pt idx="32">
                  <c:v>100.6811218477492</c:v>
                </c:pt>
                <c:pt idx="33">
                  <c:v>100.4165684657082</c:v>
                </c:pt>
                <c:pt idx="34">
                  <c:v>100.4961112420457</c:v>
                </c:pt>
                <c:pt idx="35">
                  <c:v>100.4148008484563</c:v>
                </c:pt>
                <c:pt idx="36">
                  <c:v>100.5267499410794</c:v>
                </c:pt>
                <c:pt idx="37">
                  <c:v>100.413622436955</c:v>
                </c:pt>
                <c:pt idx="38">
                  <c:v>100.7989629978788</c:v>
                </c:pt>
                <c:pt idx="39">
                  <c:v>100.85199151543721</c:v>
                </c:pt>
                <c:pt idx="40">
                  <c:v>100.7471128918218</c:v>
                </c:pt>
                <c:pt idx="41">
                  <c:v>100.539123261843</c:v>
                </c:pt>
                <c:pt idx="42">
                  <c:v>100.7141173697855</c:v>
                </c:pt>
                <c:pt idx="43">
                  <c:v>100.4843271270328</c:v>
                </c:pt>
                <c:pt idx="44">
                  <c:v>100.2580721187839</c:v>
                </c:pt>
                <c:pt idx="45">
                  <c:v>99.89099693613008</c:v>
                </c:pt>
                <c:pt idx="46">
                  <c:v>99.852698562337963</c:v>
                </c:pt>
                <c:pt idx="47">
                  <c:v>99.476785293424456</c:v>
                </c:pt>
                <c:pt idx="48">
                  <c:v>99.433773273627139</c:v>
                </c:pt>
                <c:pt idx="49">
                  <c:v>99.060216827716232</c:v>
                </c:pt>
                <c:pt idx="50">
                  <c:v>98.97006834786707</c:v>
                </c:pt>
                <c:pt idx="51">
                  <c:v>98.986566108885228</c:v>
                </c:pt>
                <c:pt idx="52">
                  <c:v>98.199976431769969</c:v>
                </c:pt>
                <c:pt idx="53">
                  <c:v>98.403841621494209</c:v>
                </c:pt>
                <c:pt idx="54">
                  <c:v>98.482205986330428</c:v>
                </c:pt>
                <c:pt idx="55">
                  <c:v>99.166273862832895</c:v>
                </c:pt>
                <c:pt idx="56">
                  <c:v>99.02604289417863</c:v>
                </c:pt>
                <c:pt idx="57">
                  <c:v>98.282465236860688</c:v>
                </c:pt>
                <c:pt idx="58">
                  <c:v>98.633631864246993</c:v>
                </c:pt>
                <c:pt idx="59">
                  <c:v>98.777398067405144</c:v>
                </c:pt>
                <c:pt idx="60">
                  <c:v>98.242399245816642</c:v>
                </c:pt>
                <c:pt idx="61">
                  <c:v>98.060334668866361</c:v>
                </c:pt>
                <c:pt idx="62">
                  <c:v>97.470539712467584</c:v>
                </c:pt>
                <c:pt idx="63">
                  <c:v>97.95604525100164</c:v>
                </c:pt>
                <c:pt idx="64">
                  <c:v>97.564223426820632</c:v>
                </c:pt>
                <c:pt idx="65">
                  <c:v>97.885929766674508</c:v>
                </c:pt>
                <c:pt idx="66">
                  <c:v>97.538887579542774</c:v>
                </c:pt>
                <c:pt idx="67">
                  <c:v>97.456398774452026</c:v>
                </c:pt>
                <c:pt idx="68">
                  <c:v>97.739806740513785</c:v>
                </c:pt>
                <c:pt idx="69">
                  <c:v>96.942022154136211</c:v>
                </c:pt>
                <c:pt idx="70">
                  <c:v>96.15543247702098</c:v>
                </c:pt>
                <c:pt idx="71">
                  <c:v>96.55196794720716</c:v>
                </c:pt>
                <c:pt idx="72">
                  <c:v>96.875441904312993</c:v>
                </c:pt>
                <c:pt idx="73">
                  <c:v>96.867193023803907</c:v>
                </c:pt>
                <c:pt idx="74">
                  <c:v>98.067994343624804</c:v>
                </c:pt>
                <c:pt idx="75">
                  <c:v>98.500471364600514</c:v>
                </c:pt>
                <c:pt idx="76">
                  <c:v>100.59391939665331</c:v>
                </c:pt>
                <c:pt idx="77">
                  <c:v>99.95522036295074</c:v>
                </c:pt>
                <c:pt idx="78">
                  <c:v>100.5650483148716</c:v>
                </c:pt>
                <c:pt idx="79">
                  <c:v>100.7235446617959</c:v>
                </c:pt>
                <c:pt idx="80">
                  <c:v>100.9786707518265</c:v>
                </c:pt>
                <c:pt idx="81">
                  <c:v>99.922224840914438</c:v>
                </c:pt>
                <c:pt idx="82">
                  <c:v>100.59333019090271</c:v>
                </c:pt>
                <c:pt idx="83">
                  <c:v>101.37520622201269</c:v>
                </c:pt>
                <c:pt idx="84">
                  <c:v>101.12184774923401</c:v>
                </c:pt>
                <c:pt idx="85">
                  <c:v>100.2032759839736</c:v>
                </c:pt>
                <c:pt idx="86">
                  <c:v>100.9910440725901</c:v>
                </c:pt>
                <c:pt idx="87">
                  <c:v>100.13964176290359</c:v>
                </c:pt>
                <c:pt idx="88">
                  <c:v>100.0718831015791</c:v>
                </c:pt>
                <c:pt idx="89">
                  <c:v>100.0123733207636</c:v>
                </c:pt>
                <c:pt idx="90">
                  <c:v>99.463822766910198</c:v>
                </c:pt>
                <c:pt idx="91">
                  <c:v>99.585199151543705</c:v>
                </c:pt>
                <c:pt idx="92">
                  <c:v>99.576361065283976</c:v>
                </c:pt>
                <c:pt idx="93">
                  <c:v>98.896417629036065</c:v>
                </c:pt>
                <c:pt idx="94">
                  <c:v>98.861065283997164</c:v>
                </c:pt>
                <c:pt idx="95">
                  <c:v>99.015437190666972</c:v>
                </c:pt>
                <c:pt idx="96">
                  <c:v>99.297077539476774</c:v>
                </c:pt>
                <c:pt idx="97">
                  <c:v>98.317228376148933</c:v>
                </c:pt>
                <c:pt idx="98">
                  <c:v>98.331958519915148</c:v>
                </c:pt>
                <c:pt idx="99">
                  <c:v>97.870610417157678</c:v>
                </c:pt>
                <c:pt idx="100">
                  <c:v>97.566580249823232</c:v>
                </c:pt>
                <c:pt idx="101">
                  <c:v>98.046193730850803</c:v>
                </c:pt>
                <c:pt idx="102">
                  <c:v>98.158142823473966</c:v>
                </c:pt>
                <c:pt idx="103">
                  <c:v>98.515790714117358</c:v>
                </c:pt>
                <c:pt idx="104">
                  <c:v>98.366721659203392</c:v>
                </c:pt>
                <c:pt idx="105">
                  <c:v>98.19467358001414</c:v>
                </c:pt>
                <c:pt idx="106">
                  <c:v>98.960641055856698</c:v>
                </c:pt>
                <c:pt idx="107">
                  <c:v>100.0630450153193</c:v>
                </c:pt>
                <c:pt idx="108">
                  <c:v>100.2887108178176</c:v>
                </c:pt>
                <c:pt idx="109">
                  <c:v>100.2350930945086</c:v>
                </c:pt>
                <c:pt idx="110">
                  <c:v>104.2145887343861</c:v>
                </c:pt>
                <c:pt idx="111">
                  <c:v>105.2350930945086</c:v>
                </c:pt>
                <c:pt idx="112">
                  <c:v>103.2353287768089</c:v>
                </c:pt>
                <c:pt idx="113">
                  <c:v>105.9710110770681</c:v>
                </c:pt>
                <c:pt idx="114">
                  <c:v>108.39028988922929</c:v>
                </c:pt>
                <c:pt idx="115">
                  <c:v>107.4964647654961</c:v>
                </c:pt>
                <c:pt idx="116">
                  <c:v>109.4178647183596</c:v>
                </c:pt>
                <c:pt idx="117">
                  <c:v>110.4584020740042</c:v>
                </c:pt>
                <c:pt idx="118">
                  <c:v>108.3078010841386</c:v>
                </c:pt>
                <c:pt idx="119">
                  <c:v>108.7744520386519</c:v>
                </c:pt>
                <c:pt idx="120">
                  <c:v>109.2010370021211</c:v>
                </c:pt>
                <c:pt idx="121">
                  <c:v>108.4880980438369</c:v>
                </c:pt>
                <c:pt idx="122">
                  <c:v>108.5635163799199</c:v>
                </c:pt>
                <c:pt idx="123">
                  <c:v>108.2465236860712</c:v>
                </c:pt>
                <c:pt idx="124">
                  <c:v>106.7228376148951</c:v>
                </c:pt>
                <c:pt idx="125">
                  <c:v>105.7913033231204</c:v>
                </c:pt>
                <c:pt idx="126">
                  <c:v>106.63622436954979</c:v>
                </c:pt>
                <c:pt idx="127">
                  <c:v>108.0267499410794</c:v>
                </c:pt>
                <c:pt idx="128">
                  <c:v>108.65130803676639</c:v>
                </c:pt>
                <c:pt idx="129">
                  <c:v>107.9324770209757</c:v>
                </c:pt>
                <c:pt idx="130">
                  <c:v>108.2229554560452</c:v>
                </c:pt>
                <c:pt idx="131">
                  <c:v>107.59898656610891</c:v>
                </c:pt>
                <c:pt idx="132">
                  <c:v>107.0781286825359</c:v>
                </c:pt>
                <c:pt idx="133">
                  <c:v>106.6692198915861</c:v>
                </c:pt>
                <c:pt idx="134">
                  <c:v>106.6821824181004</c:v>
                </c:pt>
                <c:pt idx="135">
                  <c:v>106.11831251473011</c:v>
                </c:pt>
                <c:pt idx="136">
                  <c:v>105.5579778458638</c:v>
                </c:pt>
                <c:pt idx="137">
                  <c:v>105.09780815460761</c:v>
                </c:pt>
                <c:pt idx="138">
                  <c:v>104.7271977374499</c:v>
                </c:pt>
                <c:pt idx="139">
                  <c:v>103.8115720009427</c:v>
                </c:pt>
                <c:pt idx="140">
                  <c:v>104.59934008955931</c:v>
                </c:pt>
                <c:pt idx="141">
                  <c:v>104.09439076125381</c:v>
                </c:pt>
                <c:pt idx="142">
                  <c:v>104.2917746877209</c:v>
                </c:pt>
                <c:pt idx="143">
                  <c:v>105.84845628093331</c:v>
                </c:pt>
                <c:pt idx="144">
                  <c:v>106.34103228847511</c:v>
                </c:pt>
                <c:pt idx="145">
                  <c:v>105.731793542305</c:v>
                </c:pt>
                <c:pt idx="146">
                  <c:v>106.9219891586142</c:v>
                </c:pt>
                <c:pt idx="147">
                  <c:v>108.2147065755362</c:v>
                </c:pt>
                <c:pt idx="148">
                  <c:v>108.7273155786</c:v>
                </c:pt>
                <c:pt idx="149">
                  <c:v>108.7750412444025</c:v>
                </c:pt>
                <c:pt idx="150">
                  <c:v>109.7837614895121</c:v>
                </c:pt>
                <c:pt idx="151">
                  <c:v>110.560923874617</c:v>
                </c:pt>
                <c:pt idx="152">
                  <c:v>109.6924345981617</c:v>
                </c:pt>
                <c:pt idx="153">
                  <c:v>111.12538298373789</c:v>
                </c:pt>
                <c:pt idx="154">
                  <c:v>113.0049493283054</c:v>
                </c:pt>
                <c:pt idx="155">
                  <c:v>114.0584492104643</c:v>
                </c:pt>
                <c:pt idx="156">
                  <c:v>115.39594626443559</c:v>
                </c:pt>
                <c:pt idx="157">
                  <c:v>113.63893471600279</c:v>
                </c:pt>
                <c:pt idx="158">
                  <c:v>111.1960876738157</c:v>
                </c:pt>
                <c:pt idx="159">
                  <c:v>110.9568701390526</c:v>
                </c:pt>
                <c:pt idx="160">
                  <c:v>112.37744520386519</c:v>
                </c:pt>
                <c:pt idx="161">
                  <c:v>112.09109120905021</c:v>
                </c:pt>
                <c:pt idx="162">
                  <c:v>110.7588970068348</c:v>
                </c:pt>
                <c:pt idx="163">
                  <c:v>109.87390996936131</c:v>
                </c:pt>
                <c:pt idx="164">
                  <c:v>109.8226490690549</c:v>
                </c:pt>
                <c:pt idx="165">
                  <c:v>110.030049493283</c:v>
                </c:pt>
                <c:pt idx="166">
                  <c:v>111.89193966533109</c:v>
                </c:pt>
                <c:pt idx="167">
                  <c:v>113.5764789064341</c:v>
                </c:pt>
                <c:pt idx="168">
                  <c:v>115.0382983737921</c:v>
                </c:pt>
                <c:pt idx="169">
                  <c:v>112.60370021211401</c:v>
                </c:pt>
                <c:pt idx="170">
                  <c:v>114.3288946500118</c:v>
                </c:pt>
                <c:pt idx="171">
                  <c:v>116.4317699740749</c:v>
                </c:pt>
                <c:pt idx="172">
                  <c:v>115.7453452745699</c:v>
                </c:pt>
                <c:pt idx="173">
                  <c:v>116.9467358001414</c:v>
                </c:pt>
                <c:pt idx="174">
                  <c:v>116.2396888993636</c:v>
                </c:pt>
                <c:pt idx="175">
                  <c:v>116.820056563752</c:v>
                </c:pt>
                <c:pt idx="176">
                  <c:v>116.62856469479139</c:v>
                </c:pt>
                <c:pt idx="177">
                  <c:v>117.4817346217299</c:v>
                </c:pt>
                <c:pt idx="178">
                  <c:v>117.0604525100165</c:v>
                </c:pt>
                <c:pt idx="179">
                  <c:v>117.722719773745</c:v>
                </c:pt>
                <c:pt idx="180">
                  <c:v>117.1712231911383</c:v>
                </c:pt>
                <c:pt idx="181">
                  <c:v>118.4250530285176</c:v>
                </c:pt>
                <c:pt idx="182">
                  <c:v>116.7540655196795</c:v>
                </c:pt>
                <c:pt idx="183">
                  <c:v>115.08838086259721</c:v>
                </c:pt>
                <c:pt idx="184">
                  <c:v>113.1646240867311</c:v>
                </c:pt>
                <c:pt idx="185">
                  <c:v>113.295427763375</c:v>
                </c:pt>
                <c:pt idx="186">
                  <c:v>112.5453688427999</c:v>
                </c:pt>
                <c:pt idx="187">
                  <c:v>113.63893471600279</c:v>
                </c:pt>
                <c:pt idx="188">
                  <c:v>113.8321942022154</c:v>
                </c:pt>
                <c:pt idx="189">
                  <c:v>114.39311807683239</c:v>
                </c:pt>
                <c:pt idx="190">
                  <c:v>114.4514494461466</c:v>
                </c:pt>
                <c:pt idx="191">
                  <c:v>113.89877445203859</c:v>
                </c:pt>
                <c:pt idx="192">
                  <c:v>115.731793542305</c:v>
                </c:pt>
                <c:pt idx="193">
                  <c:v>115.6852462880038</c:v>
                </c:pt>
                <c:pt idx="194">
                  <c:v>116.0299316521329</c:v>
                </c:pt>
                <c:pt idx="195">
                  <c:v>116.0234503888758</c:v>
                </c:pt>
                <c:pt idx="196">
                  <c:v>115.58449210464291</c:v>
                </c:pt>
                <c:pt idx="197">
                  <c:v>114.38310157907139</c:v>
                </c:pt>
                <c:pt idx="198">
                  <c:v>114.025453688428</c:v>
                </c:pt>
                <c:pt idx="199">
                  <c:v>113.62302616073529</c:v>
                </c:pt>
                <c:pt idx="200">
                  <c:v>113.61831251473011</c:v>
                </c:pt>
                <c:pt idx="201">
                  <c:v>114.0431298609474</c:v>
                </c:pt>
                <c:pt idx="202">
                  <c:v>114.87449917511189</c:v>
                </c:pt>
                <c:pt idx="203">
                  <c:v>114.66061748762669</c:v>
                </c:pt>
                <c:pt idx="204">
                  <c:v>113.60004713646001</c:v>
                </c:pt>
                <c:pt idx="205">
                  <c:v>114.1898420928588</c:v>
                </c:pt>
                <c:pt idx="206">
                  <c:v>116.0658732029225</c:v>
                </c:pt>
                <c:pt idx="207">
                  <c:v>117.1676879566344</c:v>
                </c:pt>
                <c:pt idx="208">
                  <c:v>116.90961583785059</c:v>
                </c:pt>
                <c:pt idx="209">
                  <c:v>117.11642705632801</c:v>
                </c:pt>
                <c:pt idx="210">
                  <c:v>117.7180061277398</c:v>
                </c:pt>
                <c:pt idx="211">
                  <c:v>117.5583313693142</c:v>
                </c:pt>
                <c:pt idx="212">
                  <c:v>116.9449681828894</c:v>
                </c:pt>
                <c:pt idx="213">
                  <c:v>116.7169455573886</c:v>
                </c:pt>
                <c:pt idx="214">
                  <c:v>117.762785764789</c:v>
                </c:pt>
                <c:pt idx="215">
                  <c:v>118.10275748291301</c:v>
                </c:pt>
                <c:pt idx="216">
                  <c:v>118.2253122790478</c:v>
                </c:pt>
                <c:pt idx="217">
                  <c:v>118.7432241338675</c:v>
                </c:pt>
                <c:pt idx="218">
                  <c:v>118.0621022861183</c:v>
                </c:pt>
                <c:pt idx="219">
                  <c:v>119.5150836672166</c:v>
                </c:pt>
                <c:pt idx="220">
                  <c:v>118.462762196559</c:v>
                </c:pt>
                <c:pt idx="221">
                  <c:v>118.5022389818525</c:v>
                </c:pt>
                <c:pt idx="222">
                  <c:v>118.37202451095921</c:v>
                </c:pt>
                <c:pt idx="223">
                  <c:v>116.6721659203394</c:v>
                </c:pt>
                <c:pt idx="224">
                  <c:v>118.88640113127499</c:v>
                </c:pt>
                <c:pt idx="225">
                  <c:v>119.85859061984441</c:v>
                </c:pt>
                <c:pt idx="226">
                  <c:v>121.3139288239453</c:v>
                </c:pt>
                <c:pt idx="227">
                  <c:v>120.86141880744751</c:v>
                </c:pt>
                <c:pt idx="228">
                  <c:v>120.2238981852463</c:v>
                </c:pt>
                <c:pt idx="229">
                  <c:v>119.89865661088849</c:v>
                </c:pt>
                <c:pt idx="230">
                  <c:v>119.09910440725901</c:v>
                </c:pt>
                <c:pt idx="231">
                  <c:v>118.4928116898421</c:v>
                </c:pt>
                <c:pt idx="232">
                  <c:v>119.470893235918</c:v>
                </c:pt>
                <c:pt idx="233">
                  <c:v>120.3022625500825</c:v>
                </c:pt>
                <c:pt idx="234">
                  <c:v>120.4201037002121</c:v>
                </c:pt>
                <c:pt idx="235">
                  <c:v>119.62997878859299</c:v>
                </c:pt>
                <c:pt idx="236">
                  <c:v>121.6709875088381</c:v>
                </c:pt>
                <c:pt idx="237">
                  <c:v>121.34456752297901</c:v>
                </c:pt>
                <c:pt idx="238">
                  <c:v>120.36000471364601</c:v>
                </c:pt>
                <c:pt idx="239">
                  <c:v>120.0559745463116</c:v>
                </c:pt>
                <c:pt idx="240">
                  <c:v>120.1873674287061</c:v>
                </c:pt>
                <c:pt idx="241">
                  <c:v>119.6989158614188</c:v>
                </c:pt>
                <c:pt idx="242">
                  <c:v>119.588145180297</c:v>
                </c:pt>
                <c:pt idx="243">
                  <c:v>118.993636577893</c:v>
                </c:pt>
                <c:pt idx="244">
                  <c:v>118.9523921753476</c:v>
                </c:pt>
                <c:pt idx="245">
                  <c:v>119.278222955456</c:v>
                </c:pt>
                <c:pt idx="246">
                  <c:v>118.8180532641998</c:v>
                </c:pt>
                <c:pt idx="247">
                  <c:v>118.6642705632807</c:v>
                </c:pt>
                <c:pt idx="248">
                  <c:v>119.12738628329009</c:v>
                </c:pt>
                <c:pt idx="249">
                  <c:v>118.5823709639406</c:v>
                </c:pt>
                <c:pt idx="250">
                  <c:v>118.64011312750409</c:v>
                </c:pt>
                <c:pt idx="251">
                  <c:v>118.89347160028279</c:v>
                </c:pt>
                <c:pt idx="252">
                  <c:v>120.0088380862597</c:v>
                </c:pt>
                <c:pt idx="253">
                  <c:v>119.6888993636578</c:v>
                </c:pt>
                <c:pt idx="254">
                  <c:v>118.2801084138581</c:v>
                </c:pt>
                <c:pt idx="255">
                  <c:v>118.86047607824651</c:v>
                </c:pt>
                <c:pt idx="256">
                  <c:v>118.8221777044544</c:v>
                </c:pt>
                <c:pt idx="257">
                  <c:v>118.8151072354466</c:v>
                </c:pt>
                <c:pt idx="258">
                  <c:v>119.1975017676173</c:v>
                </c:pt>
                <c:pt idx="259">
                  <c:v>119.7749234032524</c:v>
                </c:pt>
                <c:pt idx="260">
                  <c:v>121.64388404430829</c:v>
                </c:pt>
                <c:pt idx="261">
                  <c:v>122.7150600989866</c:v>
                </c:pt>
                <c:pt idx="262">
                  <c:v>122.6814753711996</c:v>
                </c:pt>
                <c:pt idx="263">
                  <c:v>121.40172048079189</c:v>
                </c:pt>
                <c:pt idx="264">
                  <c:v>121.5731793542305</c:v>
                </c:pt>
                <c:pt idx="265">
                  <c:v>119.7142352109357</c:v>
                </c:pt>
                <c:pt idx="266">
                  <c:v>119.7731557860004</c:v>
                </c:pt>
                <c:pt idx="267">
                  <c:v>120.1956163092152</c:v>
                </c:pt>
                <c:pt idx="268">
                  <c:v>120.85258072118781</c:v>
                </c:pt>
                <c:pt idx="269">
                  <c:v>122.0604525100165</c:v>
                </c:pt>
                <c:pt idx="270">
                  <c:v>121.6698090973368</c:v>
                </c:pt>
                <c:pt idx="271">
                  <c:v>120.85140230968651</c:v>
                </c:pt>
                <c:pt idx="272">
                  <c:v>120.5797784586377</c:v>
                </c:pt>
                <c:pt idx="273">
                  <c:v>122.8146358708461</c:v>
                </c:pt>
                <c:pt idx="274">
                  <c:v>122.4734857412208</c:v>
                </c:pt>
                <c:pt idx="275">
                  <c:v>120.8142823473957</c:v>
                </c:pt>
                <c:pt idx="276">
                  <c:v>121.5437190666981</c:v>
                </c:pt>
                <c:pt idx="277">
                  <c:v>120.7683242988451</c:v>
                </c:pt>
                <c:pt idx="278">
                  <c:v>120.11489512137641</c:v>
                </c:pt>
                <c:pt idx="279">
                  <c:v>119.4178647183597</c:v>
                </c:pt>
                <c:pt idx="280">
                  <c:v>121.85128446853641</c:v>
                </c:pt>
                <c:pt idx="281">
                  <c:v>121.12361536648601</c:v>
                </c:pt>
                <c:pt idx="282">
                  <c:v>120.88204100872019</c:v>
                </c:pt>
                <c:pt idx="283">
                  <c:v>122.1659203393825</c:v>
                </c:pt>
                <c:pt idx="284">
                  <c:v>121.83596511901951</c:v>
                </c:pt>
                <c:pt idx="285">
                  <c:v>119.9923403252416</c:v>
                </c:pt>
                <c:pt idx="286">
                  <c:v>120.8195851991515</c:v>
                </c:pt>
                <c:pt idx="287">
                  <c:v>121.2779872731558</c:v>
                </c:pt>
                <c:pt idx="288">
                  <c:v>120.5285175583314</c:v>
                </c:pt>
                <c:pt idx="289">
                  <c:v>121.1630921517794</c:v>
                </c:pt>
                <c:pt idx="290">
                  <c:v>121.4235210935659</c:v>
                </c:pt>
                <c:pt idx="291">
                  <c:v>121.13068583549369</c:v>
                </c:pt>
                <c:pt idx="292">
                  <c:v>120.996346924346</c:v>
                </c:pt>
                <c:pt idx="293">
                  <c:v>120.232736271506</c:v>
                </c:pt>
                <c:pt idx="294">
                  <c:v>119.6853641291539</c:v>
                </c:pt>
                <c:pt idx="295">
                  <c:v>119.5504360122555</c:v>
                </c:pt>
                <c:pt idx="296">
                  <c:v>119.3230025925053</c:v>
                </c:pt>
                <c:pt idx="297">
                  <c:v>120.4748998350224</c:v>
                </c:pt>
                <c:pt idx="298">
                  <c:v>119.713646005185</c:v>
                </c:pt>
                <c:pt idx="299">
                  <c:v>120.3340796606175</c:v>
                </c:pt>
                <c:pt idx="300">
                  <c:v>120.64400188545839</c:v>
                </c:pt>
                <c:pt idx="301">
                  <c:v>120.62043365543251</c:v>
                </c:pt>
                <c:pt idx="302">
                  <c:v>120.34468536412911</c:v>
                </c:pt>
                <c:pt idx="303">
                  <c:v>120.7076361065284</c:v>
                </c:pt>
                <c:pt idx="304">
                  <c:v>121.0882630214471</c:v>
                </c:pt>
                <c:pt idx="305">
                  <c:v>121.88015555031819</c:v>
                </c:pt>
                <c:pt idx="306">
                  <c:v>121.33985387697381</c:v>
                </c:pt>
                <c:pt idx="307">
                  <c:v>120.274569879802</c:v>
                </c:pt>
                <c:pt idx="308">
                  <c:v>119.5522036295074</c:v>
                </c:pt>
                <c:pt idx="309">
                  <c:v>119.34008955927411</c:v>
                </c:pt>
                <c:pt idx="310">
                  <c:v>119.9552203629507</c:v>
                </c:pt>
                <c:pt idx="311">
                  <c:v>119.4113834551025</c:v>
                </c:pt>
                <c:pt idx="312">
                  <c:v>118.89818524628799</c:v>
                </c:pt>
                <c:pt idx="313">
                  <c:v>118.34904548668391</c:v>
                </c:pt>
                <c:pt idx="314">
                  <c:v>117.4393118076832</c:v>
                </c:pt>
                <c:pt idx="315">
                  <c:v>117.5542069290596</c:v>
                </c:pt>
                <c:pt idx="316">
                  <c:v>117.35917982559511</c:v>
                </c:pt>
                <c:pt idx="317">
                  <c:v>118.230025925053</c:v>
                </c:pt>
                <c:pt idx="318">
                  <c:v>118.7426349281169</c:v>
                </c:pt>
                <c:pt idx="319">
                  <c:v>119.2487626679236</c:v>
                </c:pt>
                <c:pt idx="320">
                  <c:v>118.0597454631157</c:v>
                </c:pt>
                <c:pt idx="321">
                  <c:v>118.13516379919869</c:v>
                </c:pt>
                <c:pt idx="322">
                  <c:v>118.462762196559</c:v>
                </c:pt>
                <c:pt idx="323">
                  <c:v>119.60994579307091</c:v>
                </c:pt>
                <c:pt idx="324">
                  <c:v>120.0524393118077</c:v>
                </c:pt>
                <c:pt idx="325">
                  <c:v>120.61689842092861</c:v>
                </c:pt>
                <c:pt idx="326">
                  <c:v>119.9422578364365</c:v>
                </c:pt>
                <c:pt idx="327">
                  <c:v>118.9877445203865</c:v>
                </c:pt>
                <c:pt idx="328">
                  <c:v>117.4876266792364</c:v>
                </c:pt>
                <c:pt idx="329">
                  <c:v>120.4578128682536</c:v>
                </c:pt>
                <c:pt idx="330">
                  <c:v>121.9384869196323</c:v>
                </c:pt>
                <c:pt idx="331">
                  <c:v>122.8334904548668</c:v>
                </c:pt>
                <c:pt idx="332">
                  <c:v>119.2640820174405</c:v>
                </c:pt>
                <c:pt idx="333">
                  <c:v>120.62632571293889</c:v>
                </c:pt>
                <c:pt idx="334">
                  <c:v>119.7649069054914</c:v>
                </c:pt>
                <c:pt idx="335">
                  <c:v>118.34845628093331</c:v>
                </c:pt>
                <c:pt idx="336">
                  <c:v>118.4344803205279</c:v>
                </c:pt>
                <c:pt idx="337">
                  <c:v>117.416332783408</c:v>
                </c:pt>
                <c:pt idx="338">
                  <c:v>116.08944143294841</c:v>
                </c:pt>
                <c:pt idx="339">
                  <c:v>116.1848927645534</c:v>
                </c:pt>
                <c:pt idx="340">
                  <c:v>116.2768088616545</c:v>
                </c:pt>
                <c:pt idx="341">
                  <c:v>115.5762432241339</c:v>
                </c:pt>
                <c:pt idx="342">
                  <c:v>115.6793542304973</c:v>
                </c:pt>
                <c:pt idx="343">
                  <c:v>115.4283525807212</c:v>
                </c:pt>
                <c:pt idx="344">
                  <c:v>114.9192788121612</c:v>
                </c:pt>
                <c:pt idx="345">
                  <c:v>115.4230497289654</c:v>
                </c:pt>
                <c:pt idx="346">
                  <c:v>115.220952156493</c:v>
                </c:pt>
                <c:pt idx="347">
                  <c:v>115.5750648126326</c:v>
                </c:pt>
                <c:pt idx="348">
                  <c:v>115.5214470893236</c:v>
                </c:pt>
                <c:pt idx="349">
                  <c:v>115.41008720245109</c:v>
                </c:pt>
                <c:pt idx="350">
                  <c:v>116.0334668866368</c:v>
                </c:pt>
                <c:pt idx="351">
                  <c:v>115.88852227197739</c:v>
                </c:pt>
                <c:pt idx="352">
                  <c:v>115.4389582842329</c:v>
                </c:pt>
                <c:pt idx="353">
                  <c:v>115.10311100636341</c:v>
                </c:pt>
                <c:pt idx="354">
                  <c:v>114.58873438604761</c:v>
                </c:pt>
                <c:pt idx="355">
                  <c:v>115.7129389582842</c:v>
                </c:pt>
                <c:pt idx="356">
                  <c:v>114.4355408908791</c:v>
                </c:pt>
                <c:pt idx="357">
                  <c:v>114.1998585906199</c:v>
                </c:pt>
                <c:pt idx="358">
                  <c:v>114.85093094508601</c:v>
                </c:pt>
                <c:pt idx="359">
                  <c:v>114.725430120198</c:v>
                </c:pt>
                <c:pt idx="360">
                  <c:v>113.792717416922</c:v>
                </c:pt>
                <c:pt idx="361">
                  <c:v>113.5193259486213</c:v>
                </c:pt>
                <c:pt idx="362">
                  <c:v>114.13209992929529</c:v>
                </c:pt>
                <c:pt idx="363">
                  <c:v>113.8204100872024</c:v>
                </c:pt>
                <c:pt idx="364">
                  <c:v>113.36554324770211</c:v>
                </c:pt>
                <c:pt idx="365">
                  <c:v>113.40619844449679</c:v>
                </c:pt>
                <c:pt idx="366">
                  <c:v>113.5440725901485</c:v>
                </c:pt>
                <c:pt idx="367">
                  <c:v>114.2328541126561</c:v>
                </c:pt>
                <c:pt idx="368">
                  <c:v>113.84869196323351</c:v>
                </c:pt>
                <c:pt idx="369">
                  <c:v>114.5280461937308</c:v>
                </c:pt>
                <c:pt idx="370">
                  <c:v>113.230025925053</c:v>
                </c:pt>
                <c:pt idx="371">
                  <c:v>113.39264671223189</c:v>
                </c:pt>
                <c:pt idx="372">
                  <c:v>113.10629271741691</c:v>
                </c:pt>
                <c:pt idx="373">
                  <c:v>112.88180532641999</c:v>
                </c:pt>
                <c:pt idx="374">
                  <c:v>112.61489512137641</c:v>
                </c:pt>
                <c:pt idx="375">
                  <c:v>112.203629507424</c:v>
                </c:pt>
                <c:pt idx="376">
                  <c:v>112.3214706575536</c:v>
                </c:pt>
                <c:pt idx="377">
                  <c:v>111.4294131510724</c:v>
                </c:pt>
                <c:pt idx="378">
                  <c:v>111.2632571293896</c:v>
                </c:pt>
                <c:pt idx="379">
                  <c:v>111.7033938251237</c:v>
                </c:pt>
                <c:pt idx="380">
                  <c:v>111.4553382041009</c:v>
                </c:pt>
                <c:pt idx="381">
                  <c:v>112.0062455809569</c:v>
                </c:pt>
                <c:pt idx="382">
                  <c:v>111.9926938486919</c:v>
                </c:pt>
                <c:pt idx="383">
                  <c:v>112.1635635163799</c:v>
                </c:pt>
                <c:pt idx="384">
                  <c:v>112.9760782465237</c:v>
                </c:pt>
                <c:pt idx="385">
                  <c:v>112.6867782229555</c:v>
                </c:pt>
                <c:pt idx="386">
                  <c:v>111.87072825830781</c:v>
                </c:pt>
                <c:pt idx="387">
                  <c:v>111.5225076596748</c:v>
                </c:pt>
                <c:pt idx="388">
                  <c:v>111.2685599811454</c:v>
                </c:pt>
                <c:pt idx="389">
                  <c:v>110.9132689135046</c:v>
                </c:pt>
                <c:pt idx="390">
                  <c:v>110.4613481027575</c:v>
                </c:pt>
                <c:pt idx="391">
                  <c:v>110.4130332312043</c:v>
                </c:pt>
                <c:pt idx="392">
                  <c:v>110.7695027103464</c:v>
                </c:pt>
                <c:pt idx="393">
                  <c:v>109.88215884987039</c:v>
                </c:pt>
                <c:pt idx="394">
                  <c:v>109.7601932594862</c:v>
                </c:pt>
                <c:pt idx="395">
                  <c:v>109.9840914447325</c:v>
                </c:pt>
                <c:pt idx="396">
                  <c:v>109.63410322884749</c:v>
                </c:pt>
                <c:pt idx="397">
                  <c:v>109.7837614895121</c:v>
                </c:pt>
                <c:pt idx="398">
                  <c:v>109.62880037709169</c:v>
                </c:pt>
                <c:pt idx="399">
                  <c:v>109.8096865425406</c:v>
                </c:pt>
                <c:pt idx="400">
                  <c:v>110.41008720245109</c:v>
                </c:pt>
                <c:pt idx="401">
                  <c:v>110.87497053971251</c:v>
                </c:pt>
                <c:pt idx="402">
                  <c:v>110.2710346452981</c:v>
                </c:pt>
                <c:pt idx="403">
                  <c:v>110.62868253594149</c:v>
                </c:pt>
                <c:pt idx="404">
                  <c:v>110.4642941315107</c:v>
                </c:pt>
                <c:pt idx="405">
                  <c:v>110.0017676172519</c:v>
                </c:pt>
                <c:pt idx="406">
                  <c:v>109.87037473485741</c:v>
                </c:pt>
                <c:pt idx="407">
                  <c:v>109.2475842564223</c:v>
                </c:pt>
                <c:pt idx="408">
                  <c:v>109.2746877209521</c:v>
                </c:pt>
                <c:pt idx="409">
                  <c:v>109.279990572708</c:v>
                </c:pt>
                <c:pt idx="410">
                  <c:v>110.58802733914681</c:v>
                </c:pt>
                <c:pt idx="411">
                  <c:v>110.5214470893236</c:v>
                </c:pt>
                <c:pt idx="412">
                  <c:v>111.2302616073533</c:v>
                </c:pt>
                <c:pt idx="413">
                  <c:v>111.2178882865897</c:v>
                </c:pt>
                <c:pt idx="414">
                  <c:v>111.12125854348341</c:v>
                </c:pt>
                <c:pt idx="415">
                  <c:v>111.35045958048551</c:v>
                </c:pt>
                <c:pt idx="416">
                  <c:v>110.4283525807212</c:v>
                </c:pt>
                <c:pt idx="417">
                  <c:v>109.61348102757481</c:v>
                </c:pt>
                <c:pt idx="418">
                  <c:v>109.6694555738864</c:v>
                </c:pt>
                <c:pt idx="419">
                  <c:v>109.4361300966297</c:v>
                </c:pt>
                <c:pt idx="420">
                  <c:v>109.9846806504831</c:v>
                </c:pt>
                <c:pt idx="421">
                  <c:v>109.576361065284</c:v>
                </c:pt>
                <c:pt idx="422">
                  <c:v>109.7660853169927</c:v>
                </c:pt>
                <c:pt idx="423">
                  <c:v>110.7641998585906</c:v>
                </c:pt>
                <c:pt idx="424">
                  <c:v>110.5373556445911</c:v>
                </c:pt>
                <c:pt idx="425">
                  <c:v>110.6693377327363</c:v>
                </c:pt>
                <c:pt idx="426">
                  <c:v>110.87025689370731</c:v>
                </c:pt>
                <c:pt idx="427">
                  <c:v>110.62102286118311</c:v>
                </c:pt>
                <c:pt idx="428">
                  <c:v>110.5149658260665</c:v>
                </c:pt>
                <c:pt idx="429">
                  <c:v>109.4979967004478</c:v>
                </c:pt>
                <c:pt idx="430">
                  <c:v>110.061866603818</c:v>
                </c:pt>
                <c:pt idx="431">
                  <c:v>109.9787885929767</c:v>
                </c:pt>
                <c:pt idx="432">
                  <c:v>109.9410794249352</c:v>
                </c:pt>
                <c:pt idx="433">
                  <c:v>109.88274805562099</c:v>
                </c:pt>
                <c:pt idx="434">
                  <c:v>109.924581663917</c:v>
                </c:pt>
                <c:pt idx="435">
                  <c:v>109.85859061984441</c:v>
                </c:pt>
                <c:pt idx="436">
                  <c:v>110.3069761960877</c:v>
                </c:pt>
                <c:pt idx="437">
                  <c:v>110.1956163092152</c:v>
                </c:pt>
                <c:pt idx="438">
                  <c:v>110.4189252887108</c:v>
                </c:pt>
                <c:pt idx="439">
                  <c:v>110.2751590855527</c:v>
                </c:pt>
                <c:pt idx="440">
                  <c:v>109.9428470421871</c:v>
                </c:pt>
                <c:pt idx="441">
                  <c:v>109.7413386754654</c:v>
                </c:pt>
                <c:pt idx="442">
                  <c:v>109.59816167805801</c:v>
                </c:pt>
                <c:pt idx="443">
                  <c:v>108.7991986801791</c:v>
                </c:pt>
                <c:pt idx="444">
                  <c:v>108.64364836200799</c:v>
                </c:pt>
                <c:pt idx="445">
                  <c:v>108.2341503653075</c:v>
                </c:pt>
                <c:pt idx="446">
                  <c:v>107.7462880037709</c:v>
                </c:pt>
                <c:pt idx="447">
                  <c:v>107.9254065519679</c:v>
                </c:pt>
                <c:pt idx="448">
                  <c:v>108.178175818996</c:v>
                </c:pt>
                <c:pt idx="449">
                  <c:v>108.4221069997643</c:v>
                </c:pt>
                <c:pt idx="450">
                  <c:v>108.1722837614895</c:v>
                </c:pt>
                <c:pt idx="451">
                  <c:v>108.15283997171809</c:v>
                </c:pt>
                <c:pt idx="452">
                  <c:v>108.5440725901485</c:v>
                </c:pt>
                <c:pt idx="453">
                  <c:v>108.85988687249591</c:v>
                </c:pt>
                <c:pt idx="454">
                  <c:v>108.2235446617959</c:v>
                </c:pt>
                <c:pt idx="455">
                  <c:v>108.2082253122791</c:v>
                </c:pt>
                <c:pt idx="456">
                  <c:v>107.89712467593679</c:v>
                </c:pt>
                <c:pt idx="457">
                  <c:v>108.2889465001178</c:v>
                </c:pt>
                <c:pt idx="458">
                  <c:v>108.5741220834315</c:v>
                </c:pt>
                <c:pt idx="459">
                  <c:v>108.40796606174879</c:v>
                </c:pt>
                <c:pt idx="460">
                  <c:v>108.12455809568699</c:v>
                </c:pt>
              </c:numCache>
            </c:numRef>
          </c:val>
          <c:smooth val="0"/>
          <c:extLst>
            <c:ext xmlns:c16="http://schemas.microsoft.com/office/drawing/2014/chart" uri="{C3380CC4-5D6E-409C-BE32-E72D297353CC}">
              <c16:uniqueId val="{00000009-DF50-4EB3-AAC6-9E14B8DE918A}"/>
            </c:ext>
          </c:extLst>
        </c:ser>
        <c:dLbls>
          <c:showLegendKey val="0"/>
          <c:showVal val="0"/>
          <c:showCatName val="0"/>
          <c:showSerName val="0"/>
          <c:showPercent val="0"/>
          <c:showBubbleSize val="0"/>
        </c:dLbls>
        <c:smooth val="0"/>
        <c:axId val="471135455"/>
        <c:axId val="471130175"/>
      </c:lineChart>
      <c:dateAx>
        <c:axId val="471135455"/>
        <c:scaling>
          <c:orientation val="minMax"/>
          <c:min val="45297"/>
        </c:scaling>
        <c:delete val="0"/>
        <c:axPos val="b"/>
        <c:numFmt formatCode="m/d/yyyy" sourceLinked="1"/>
        <c:majorTickMark val="out"/>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mn-lt"/>
                <a:ea typeface="+mn-lt"/>
                <a:cs typeface="+mn-lt"/>
              </a:defRPr>
            </a:pPr>
            <a:endParaRPr lang="es-CO"/>
          </a:p>
        </c:txPr>
        <c:crossAx val="471130175"/>
        <c:crosses val="autoZero"/>
        <c:auto val="1"/>
        <c:lblOffset val="100"/>
        <c:baseTimeUnit val="days"/>
        <c:majorUnit val="3"/>
        <c:majorTimeUnit val="months"/>
      </c:dateAx>
      <c:valAx>
        <c:axId val="471130175"/>
        <c:scaling>
          <c:orientation val="minMax"/>
          <c:max val="130"/>
          <c:min val="90"/>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471135455"/>
        <c:crosses val="autoZero"/>
        <c:crossBetween val="between"/>
      </c:valAx>
      <c:spPr>
        <a:noFill/>
        <a:ln>
          <a:noFill/>
        </a:ln>
      </c:spPr>
    </c:plotArea>
    <c:legend>
      <c:legendPos val="t"/>
      <c:overlay val="0"/>
      <c:spPr>
        <a:noFill/>
      </c:spPr>
      <c:txPr>
        <a:bodyPr rot="0" vert="horz" anchor="ctr" anchorCtr="1"/>
        <a:lstStyle/>
        <a:p>
          <a:pPr>
            <a:defRPr sz="900" b="0" i="0" u="none">
              <a:solidFill>
                <a:schemeClr val="tx1">
                  <a:lumMod val="65000"/>
                  <a:lumOff val="35000"/>
                </a:schemeClr>
              </a:solidFill>
              <a:latin typeface="+mn-lt"/>
              <a:ea typeface="+mn-lt"/>
              <a:cs typeface="+mn-lt"/>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sz="1050" b="1" i="0" u="none" spc="0">
                <a:solidFill>
                  <a:sysClr val="windowText" lastClr="000000"/>
                </a:solidFill>
                <a:latin typeface="Arial"/>
                <a:ea typeface="Arial"/>
                <a:cs typeface="Arial"/>
              </a:rPr>
              <a:t>Total $34.401</a:t>
            </a:r>
          </a:p>
        </c:rich>
      </c:tx>
      <c:layout>
        <c:manualLayout>
          <c:xMode val="edge"/>
          <c:yMode val="edge"/>
          <c:x val="0.70493317206023198"/>
          <c:y val="0.64164986054881878"/>
        </c:manualLayout>
      </c:layout>
      <c:overlay val="0"/>
    </c:title>
    <c:autoTitleDeleted val="0"/>
    <c:plotArea>
      <c:layout>
        <c:manualLayout>
          <c:layoutTarget val="inner"/>
          <c:xMode val="edge"/>
          <c:yMode val="edge"/>
          <c:x val="0.18915919544710377"/>
          <c:y val="2.2916066448172099E-2"/>
          <c:w val="0.78857812946648986"/>
          <c:h val="0.85123833972196372"/>
        </c:manualLayout>
      </c:layout>
      <c:barChart>
        <c:barDir val="bar"/>
        <c:grouping val="clustered"/>
        <c:varyColors val="0"/>
        <c:ser>
          <c:idx val="0"/>
          <c:order val="0"/>
          <c:tx>
            <c:v>2040-2041</c:v>
          </c:tx>
          <c:spPr>
            <a:solidFill>
              <a:srgbClr val="FCCA79"/>
            </a:solidFill>
            <a:ln>
              <a:noFill/>
            </a:ln>
          </c:spPr>
          <c:invertIfNegative val="1"/>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0-32A5-45FE-9C3D-5767E44EB3A9}"/>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32A5-45FE-9C3D-5767E44EB3A9}"/>
                </c:ext>
              </c:extLst>
            </c:dLbl>
            <c:numFmt formatCode="#,##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Recursos Administrados</c:v>
              </c:pt>
              <c:pt idx="1">
                <c:v>Recursos de Capital</c:v>
              </c:pt>
              <c:pt idx="2">
                <c:v>Ingreso Corriente</c:v>
              </c:pt>
            </c:strLit>
          </c:cat>
          <c:val>
            <c:numLit>
              <c:formatCode>General</c:formatCode>
              <c:ptCount val="3"/>
              <c:pt idx="0">
                <c:v>0</c:v>
              </c:pt>
              <c:pt idx="1">
                <c:v>0</c:v>
              </c:pt>
              <c:pt idx="2">
                <c:v>1029182656684.8113</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32A5-45FE-9C3D-5767E44EB3A9}"/>
            </c:ext>
          </c:extLst>
        </c:ser>
        <c:ser>
          <c:idx val="1"/>
          <c:order val="1"/>
          <c:tx>
            <c:v>2036-2039</c:v>
          </c:tx>
          <c:spPr>
            <a:solidFill>
              <a:srgbClr val="FCB43B"/>
            </a:solidFill>
            <a:ln>
              <a:noFill/>
            </a:ln>
          </c:spPr>
          <c:invertIfNegative val="1"/>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32A5-45FE-9C3D-5767E44EB3A9}"/>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4-32A5-45FE-9C3D-5767E44EB3A9}"/>
                </c:ext>
              </c:extLst>
            </c:dLbl>
            <c:numFmt formatCode="#,##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Recursos Administrados</c:v>
              </c:pt>
              <c:pt idx="1">
                <c:v>Recursos de Capital</c:v>
              </c:pt>
              <c:pt idx="2">
                <c:v>Ingreso Corriente</c:v>
              </c:pt>
            </c:strLit>
          </c:cat>
          <c:val>
            <c:numLit>
              <c:formatCode>General</c:formatCode>
              <c:ptCount val="3"/>
              <c:pt idx="0">
                <c:v>0</c:v>
              </c:pt>
              <c:pt idx="1">
                <c:v>0</c:v>
              </c:pt>
              <c:pt idx="2">
                <c:v>5252131989371.4102</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5-32A5-45FE-9C3D-5767E44EB3A9}"/>
            </c:ext>
          </c:extLst>
        </c:ser>
        <c:ser>
          <c:idx val="2"/>
          <c:order val="2"/>
          <c:tx>
            <c:v>2032-2035</c:v>
          </c:tx>
          <c:spPr>
            <a:solidFill>
              <a:srgbClr val="F5ADA6"/>
            </a:solidFill>
            <a:ln>
              <a:noFill/>
            </a:ln>
          </c:spPr>
          <c:invertIfNegative val="1"/>
          <c:dLbls>
            <c:dLbl>
              <c:idx val="0"/>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6-32A5-45FE-9C3D-5767E44EB3A9}"/>
                </c:ext>
              </c:extLst>
            </c:dLbl>
            <c:numFmt formatCode="#,##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Recursos Administrados</c:v>
              </c:pt>
              <c:pt idx="1">
                <c:v>Recursos de Capital</c:v>
              </c:pt>
              <c:pt idx="2">
                <c:v>Ingreso Corriente</c:v>
              </c:pt>
            </c:strLit>
          </c:cat>
          <c:val>
            <c:numLit>
              <c:formatCode>General</c:formatCode>
              <c:ptCount val="3"/>
              <c:pt idx="0">
                <c:v>0</c:v>
              </c:pt>
              <c:pt idx="1">
                <c:v>48231542723</c:v>
              </c:pt>
              <c:pt idx="2">
                <c:v>8263326230920.0029</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7-32A5-45FE-9C3D-5767E44EB3A9}"/>
            </c:ext>
          </c:extLst>
        </c:ser>
        <c:ser>
          <c:idx val="3"/>
          <c:order val="3"/>
          <c:tx>
            <c:v>2028-2031</c:v>
          </c:tx>
          <c:spPr>
            <a:solidFill>
              <a:srgbClr val="ED8778"/>
            </a:solidFill>
            <a:ln>
              <a:noFill/>
            </a:ln>
          </c:spPr>
          <c:invertIfNegative val="1"/>
          <c:dLbls>
            <c:numFmt formatCode="#,##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Recursos Administrados</c:v>
              </c:pt>
              <c:pt idx="1">
                <c:v>Recursos de Capital</c:v>
              </c:pt>
              <c:pt idx="2">
                <c:v>Ingreso Corriente</c:v>
              </c:pt>
            </c:strLit>
          </c:cat>
          <c:val>
            <c:numLit>
              <c:formatCode>General</c:formatCode>
              <c:ptCount val="3"/>
              <c:pt idx="0">
                <c:v>78565049674</c:v>
              </c:pt>
              <c:pt idx="1">
                <c:v>898202009489.78918</c:v>
              </c:pt>
              <c:pt idx="2">
                <c:v>6935821660018.3828</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8-32A5-45FE-9C3D-5767E44EB3A9}"/>
            </c:ext>
          </c:extLst>
        </c:ser>
        <c:ser>
          <c:idx val="4"/>
          <c:order val="4"/>
          <c:tx>
            <c:v>2026-2027</c:v>
          </c:tx>
          <c:spPr>
            <a:solidFill>
              <a:srgbClr val="E85C4D"/>
            </a:solidFill>
            <a:ln>
              <a:noFill/>
            </a:ln>
          </c:spPr>
          <c:invertIfNegative val="1"/>
          <c:dLbls>
            <c:numFmt formatCode="#,##0,,," sourceLinked="0"/>
            <c:spPr>
              <a:noFill/>
              <a:ln>
                <a:noFill/>
              </a:ln>
            </c:spPr>
            <c:txPr>
              <a:bodyPr anchorCtr="1"/>
              <a:lstStyle/>
              <a:p>
                <a:pPr>
                  <a:defRPr sz="900" b="1" i="0" u="none">
                    <a:solidFill>
                      <a:sysClr val="windowText" lastClr="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Recursos Administrados</c:v>
              </c:pt>
              <c:pt idx="1">
                <c:v>Recursos de Capital</c:v>
              </c:pt>
              <c:pt idx="2">
                <c:v>Ingreso Corriente</c:v>
              </c:pt>
            </c:strLit>
          </c:cat>
          <c:val>
            <c:numLit>
              <c:formatCode>General</c:formatCode>
              <c:ptCount val="3"/>
              <c:pt idx="0">
                <c:v>254399499126</c:v>
              </c:pt>
              <c:pt idx="1">
                <c:v>5054882075564.249</c:v>
              </c:pt>
              <c:pt idx="2">
                <c:v>6585808343669.7539</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9-32A5-45FE-9C3D-5767E44EB3A9}"/>
            </c:ext>
          </c:extLst>
        </c:ser>
        <c:dLbls>
          <c:showLegendKey val="0"/>
          <c:showVal val="0"/>
          <c:showCatName val="0"/>
          <c:showSerName val="0"/>
          <c:showPercent val="0"/>
          <c:showBubbleSize val="0"/>
        </c:dLbls>
        <c:gapWidth val="25"/>
        <c:overlap val="-10"/>
        <c:axId val="2068634928"/>
        <c:axId val="2068644528"/>
      </c:barChart>
      <c:catAx>
        <c:axId val="2068634928"/>
        <c:scaling>
          <c:orientation val="minMax"/>
        </c:scaling>
        <c:delete val="0"/>
        <c:axPos val="l"/>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Arial"/>
                <a:ea typeface="Arial"/>
                <a:cs typeface="Arial"/>
              </a:defRPr>
            </a:pPr>
            <a:endParaRPr lang="es-CO"/>
          </a:p>
        </c:txPr>
        <c:crossAx val="2068644528"/>
        <c:crosses val="autoZero"/>
        <c:auto val="1"/>
        <c:lblAlgn val="ctr"/>
        <c:lblOffset val="100"/>
        <c:noMultiLvlLbl val="1"/>
      </c:catAx>
      <c:valAx>
        <c:axId val="2068644528"/>
        <c:scaling>
          <c:orientation val="minMax"/>
          <c:max val="8500000000000"/>
          <c:min val="0"/>
        </c:scaling>
        <c:delete val="1"/>
        <c:axPos val="b"/>
        <c:majorGridlines>
          <c:spPr>
            <a:ln w="9525" cmpd="sng">
              <a:solidFill>
                <a:schemeClr val="tx1">
                  <a:lumMod val="15000"/>
                  <a:lumOff val="85000"/>
                </a:schemeClr>
              </a:solidFill>
            </a:ln>
          </c:spPr>
        </c:majorGridlines>
        <c:numFmt formatCode="General" sourceLinked="1"/>
        <c:majorTickMark val="none"/>
        <c:minorTickMark val="none"/>
        <c:tickLblPos val="nextTo"/>
        <c:crossAx val="2068634928"/>
        <c:crosses val="autoZero"/>
        <c:crossBetween val="between"/>
      </c:valAx>
      <c:spPr>
        <a:noFill/>
        <a:ln>
          <a:noFill/>
        </a:ln>
      </c:spPr>
    </c:plotArea>
    <c:legend>
      <c:legendPos val="b"/>
      <c:overlay val="0"/>
      <c:spPr>
        <a:noFill/>
      </c:spPr>
      <c:txPr>
        <a:bodyPr rot="0" vert="horz" anchor="ctr" anchorCtr="1"/>
        <a:lstStyle/>
        <a:p>
          <a:pPr>
            <a:defRPr sz="900" b="0" i="0" u="none">
              <a:solidFill>
                <a:sysClr val="windowText" lastClr="000000"/>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Predial</c:v>
          </c:tx>
          <c:spPr>
            <a:solidFill>
              <a:srgbClr val="FFC000">
                <a:alpha val="50196"/>
              </a:srgbClr>
            </a:solidFill>
            <a:ln>
              <a:noFill/>
            </a:ln>
          </c:spPr>
          <c:invertIfNegative val="1"/>
          <c:dLbls>
            <c:spPr>
              <a:noFill/>
              <a:ln>
                <a:noFill/>
              </a:ln>
            </c:spPr>
            <c:txPr>
              <a:bodyPr anchorCtr="1"/>
              <a:lstStyle/>
              <a:p>
                <a:pPr>
                  <a:defRPr sz="900" b="0" i="0" u="none">
                    <a:solidFill>
                      <a:sysClr val="windowText" lastClr="000000"/>
                    </a:solidFill>
                    <a:latin typeface="Aptos"/>
                    <a:ea typeface="Aptos"/>
                    <a:cs typeface="Apto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2025 (py)</c:v>
              </c:pt>
              <c:pt idx="1">
                <c:v>2024</c:v>
              </c:pt>
            </c:strLit>
          </c:cat>
          <c:val>
            <c:numLit>
              <c:formatCode>0.0%</c:formatCode>
              <c:ptCount val="2"/>
              <c:pt idx="0">
                <c:v>0.76566349390094146</c:v>
              </c:pt>
              <c:pt idx="1">
                <c:v>0.83286530493318467</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0-7C84-4FC8-ADC0-6C60C4893669}"/>
            </c:ext>
          </c:extLst>
        </c:ser>
        <c:ser>
          <c:idx val="1"/>
          <c:order val="1"/>
          <c:tx>
            <c:v>Vehículos</c:v>
          </c:tx>
          <c:spPr>
            <a:solidFill>
              <a:srgbClr val="C00000">
                <a:alpha val="50196"/>
              </a:srgbClr>
            </a:solidFill>
            <a:ln>
              <a:noFill/>
            </a:ln>
          </c:spPr>
          <c:invertIfNegative val="1"/>
          <c:dLbls>
            <c:spPr>
              <a:noFill/>
              <a:ln>
                <a:noFill/>
              </a:ln>
            </c:spPr>
            <c:txPr>
              <a:bodyPr anchorCtr="1"/>
              <a:lstStyle/>
              <a:p>
                <a:pPr>
                  <a:defRPr sz="900" b="0" i="0" u="none">
                    <a:solidFill>
                      <a:sysClr val="windowText" lastClr="000000"/>
                    </a:solidFill>
                    <a:latin typeface="Aptos"/>
                    <a:ea typeface="Aptos"/>
                    <a:cs typeface="Apto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2025 (py)</c:v>
              </c:pt>
              <c:pt idx="1">
                <c:v>2024</c:v>
              </c:pt>
            </c:strLit>
          </c:cat>
          <c:val>
            <c:numLit>
              <c:formatCode>0.0%</c:formatCode>
              <c:ptCount val="2"/>
              <c:pt idx="0">
                <c:v>0.18577190749805053</c:v>
              </c:pt>
              <c:pt idx="1">
                <c:v>0.15696037830719176</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7C84-4FC8-ADC0-6C60C4893669}"/>
            </c:ext>
          </c:extLst>
        </c:ser>
        <c:ser>
          <c:idx val="2"/>
          <c:order val="2"/>
          <c:tx>
            <c:v>Delineación</c:v>
          </c:tx>
          <c:spPr>
            <a:solidFill>
              <a:srgbClr val="E8E8E8">
                <a:alpha val="50196"/>
              </a:srgbClr>
            </a:solidFill>
            <a:ln>
              <a:noFill/>
            </a:ln>
          </c:spPr>
          <c:invertIfNegative val="1"/>
          <c:dLbls>
            <c:spPr>
              <a:noFill/>
              <a:ln>
                <a:noFill/>
              </a:ln>
            </c:spPr>
            <c:txPr>
              <a:bodyPr anchorCtr="1"/>
              <a:lstStyle/>
              <a:p>
                <a:pPr>
                  <a:defRPr sz="900" b="0" i="0" u="none">
                    <a:solidFill>
                      <a:sysClr val="windowText" lastClr="000000"/>
                    </a:solidFill>
                    <a:latin typeface="Aptos"/>
                    <a:ea typeface="Aptos"/>
                    <a:cs typeface="Apto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2025 (py)</c:v>
              </c:pt>
              <c:pt idx="1">
                <c:v>2024</c:v>
              </c:pt>
            </c:strLit>
          </c:cat>
          <c:val>
            <c:numLit>
              <c:formatCode>0.0%</c:formatCode>
              <c:ptCount val="2"/>
              <c:pt idx="0">
                <c:v>4.8564598601007938E-2</c:v>
              </c:pt>
              <c:pt idx="1">
                <c:v>1.0174316759623549E-2</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7C84-4FC8-ADC0-6C60C4893669}"/>
            </c:ext>
          </c:extLst>
        </c:ser>
        <c:dLbls>
          <c:dLblPos val="ctr"/>
          <c:showLegendKey val="0"/>
          <c:showVal val="1"/>
          <c:showCatName val="0"/>
          <c:showSerName val="0"/>
          <c:showPercent val="0"/>
          <c:showBubbleSize val="0"/>
        </c:dLbls>
        <c:gapWidth val="150"/>
        <c:overlap val="100"/>
        <c:axId val="2038420160"/>
        <c:axId val="2011532336"/>
      </c:barChart>
      <c:catAx>
        <c:axId val="2038420160"/>
        <c:scaling>
          <c:orientation val="minMax"/>
        </c:scaling>
        <c:delete val="0"/>
        <c:axPos val="l"/>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Aptos"/>
                <a:ea typeface="Aptos"/>
                <a:cs typeface="Aptos"/>
              </a:defRPr>
            </a:pPr>
            <a:endParaRPr lang="es-CO"/>
          </a:p>
        </c:txPr>
        <c:crossAx val="2011532336"/>
        <c:crosses val="autoZero"/>
        <c:auto val="1"/>
        <c:lblAlgn val="ctr"/>
        <c:lblOffset val="100"/>
        <c:noMultiLvlLbl val="1"/>
      </c:catAx>
      <c:valAx>
        <c:axId val="2011532336"/>
        <c:scaling>
          <c:orientation val="minMax"/>
        </c:scaling>
        <c:delete val="0"/>
        <c:axPos val="b"/>
        <c:numFmt formatCode="0%" sourceLinked="1"/>
        <c:majorTickMark val="none"/>
        <c:minorTickMark val="none"/>
        <c:tickLblPos val="nextTo"/>
        <c:spPr>
          <a:ln>
            <a:noFill/>
          </a:ln>
        </c:spPr>
        <c:txPr>
          <a:bodyPr rot="-60000000" vert="horz" anchor="ctr" anchorCtr="1"/>
          <a:lstStyle/>
          <a:p>
            <a:pPr>
              <a:defRPr sz="900" b="0" i="0" u="none">
                <a:solidFill>
                  <a:sysClr val="windowText" lastClr="000000"/>
                </a:solidFill>
                <a:latin typeface="Aptos"/>
                <a:ea typeface="Aptos"/>
                <a:cs typeface="Aptos"/>
              </a:defRPr>
            </a:pPr>
            <a:endParaRPr lang="es-CO"/>
          </a:p>
        </c:txPr>
        <c:crossAx val="2038420160"/>
        <c:crosses val="autoZero"/>
        <c:crossBetween val="between"/>
      </c:valAx>
      <c:spPr>
        <a:noFill/>
        <a:ln>
          <a:noFill/>
        </a:ln>
      </c:spPr>
    </c:plotArea>
    <c:legend>
      <c:legendPos val="b"/>
      <c:overlay val="0"/>
      <c:spPr>
        <a:noFill/>
      </c:spPr>
      <c:txPr>
        <a:bodyPr rot="0" vert="horz" anchor="ctr" anchorCtr="1"/>
        <a:lstStyle/>
        <a:p>
          <a:pPr>
            <a:defRPr sz="900" b="0" i="0" u="none">
              <a:solidFill>
                <a:sysClr val="windowText" lastClr="000000"/>
              </a:solidFill>
              <a:latin typeface="Aptos"/>
              <a:ea typeface="Aptos"/>
              <a:cs typeface="Aptos"/>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2024</c:v>
          </c:tx>
          <c:spPr>
            <a:solidFill>
              <a:srgbClr val="F0A22E"/>
            </a:solidFill>
            <a:ln>
              <a:noFill/>
            </a:ln>
          </c:spPr>
          <c:invertIfNegative val="1"/>
          <c:dLbls>
            <c:spPr>
              <a:noFill/>
              <a:ln>
                <a:noFill/>
              </a:ln>
            </c:spPr>
            <c:txPr>
              <a:bodyPr anchorCtr="1"/>
              <a:lstStyle/>
              <a:p>
                <a:pPr>
                  <a:defRPr sz="900" b="0" i="0" u="none">
                    <a:solidFill>
                      <a:sysClr val="windowText" lastClr="000000"/>
                    </a:solidFill>
                    <a:latin typeface="Aptos"/>
                    <a:ea typeface="Aptos"/>
                    <a:cs typeface="Apto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Exenciones</c:v>
              </c:pt>
              <c:pt idx="1">
                <c:v>Exclusiones</c:v>
              </c:pt>
              <c:pt idx="2">
                <c:v>Descuentos</c:v>
              </c:pt>
            </c:strLit>
          </c:cat>
          <c:val>
            <c:numLit>
              <c:formatCode>0.0%</c:formatCode>
              <c:ptCount val="3"/>
              <c:pt idx="0">
                <c:v>3.1970730246742782E-2</c:v>
              </c:pt>
              <c:pt idx="1">
                <c:v>0.44097549760961507</c:v>
              </c:pt>
              <c:pt idx="2">
                <c:v>0.52705377214364213</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0-BE98-4464-93B1-574B2588E64E}"/>
            </c:ext>
          </c:extLst>
        </c:ser>
        <c:ser>
          <c:idx val="1"/>
          <c:order val="1"/>
          <c:tx>
            <c:v>2025 (proyectado)</c:v>
          </c:tx>
          <c:spPr>
            <a:solidFill>
              <a:srgbClr val="E85C4D"/>
            </a:solidFill>
            <a:ln>
              <a:noFill/>
            </a:ln>
          </c:spPr>
          <c:invertIfNegative val="1"/>
          <c:dLbls>
            <c:spPr>
              <a:noFill/>
              <a:ln>
                <a:noFill/>
              </a:ln>
            </c:spPr>
            <c:txPr>
              <a:bodyPr anchorCtr="1"/>
              <a:lstStyle/>
              <a:p>
                <a:pPr>
                  <a:defRPr sz="900" b="0" i="0" u="none">
                    <a:solidFill>
                      <a:sysClr val="windowText" lastClr="000000"/>
                    </a:solidFill>
                    <a:latin typeface="Aptos"/>
                    <a:ea typeface="Aptos"/>
                    <a:cs typeface="Apto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Exenciones</c:v>
              </c:pt>
              <c:pt idx="1">
                <c:v>Exclusiones</c:v>
              </c:pt>
              <c:pt idx="2">
                <c:v>Descuentos</c:v>
              </c:pt>
            </c:strLit>
          </c:cat>
          <c:val>
            <c:numLit>
              <c:formatCode>0.0%</c:formatCode>
              <c:ptCount val="3"/>
              <c:pt idx="0">
                <c:v>6.8007157252347225E-2</c:v>
              </c:pt>
              <c:pt idx="1">
                <c:v>0.3418916139237082</c:v>
              </c:pt>
              <c:pt idx="2">
                <c:v>0.59010122882394456</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1-BE98-4464-93B1-574B2588E64E}"/>
            </c:ext>
          </c:extLst>
        </c:ser>
        <c:dLbls>
          <c:dLblPos val="outEnd"/>
          <c:showLegendKey val="0"/>
          <c:showVal val="1"/>
          <c:showCatName val="0"/>
          <c:showSerName val="0"/>
          <c:showPercent val="0"/>
          <c:showBubbleSize val="0"/>
        </c:dLbls>
        <c:gapWidth val="219"/>
        <c:overlap val="-27"/>
        <c:axId val="815804447"/>
        <c:axId val="815810207"/>
      </c:barChart>
      <c:catAx>
        <c:axId val="815804447"/>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ysClr val="windowText" lastClr="000000"/>
                </a:solidFill>
                <a:latin typeface="Aptos"/>
                <a:ea typeface="Aptos"/>
                <a:cs typeface="Aptos"/>
              </a:defRPr>
            </a:pPr>
            <a:endParaRPr lang="es-CO"/>
          </a:p>
        </c:txPr>
        <c:crossAx val="815810207"/>
        <c:crosses val="autoZero"/>
        <c:auto val="1"/>
        <c:lblAlgn val="ctr"/>
        <c:lblOffset val="100"/>
        <c:noMultiLvlLbl val="1"/>
      </c:catAx>
      <c:valAx>
        <c:axId val="815810207"/>
        <c:scaling>
          <c:orientation val="minMax"/>
        </c:scaling>
        <c:delete val="1"/>
        <c:axPos val="l"/>
        <c:numFmt formatCode="0.0%" sourceLinked="1"/>
        <c:majorTickMark val="none"/>
        <c:minorTickMark val="none"/>
        <c:tickLblPos val="nextTo"/>
        <c:crossAx val="815804447"/>
        <c:crosses val="autoZero"/>
        <c:crossBetween val="between"/>
      </c:valAx>
      <c:spPr>
        <a:noFill/>
        <a:ln>
          <a:noFill/>
        </a:ln>
      </c:spPr>
    </c:plotArea>
    <c:legend>
      <c:legendPos val="b"/>
      <c:overlay val="0"/>
      <c:spPr>
        <a:noFill/>
      </c:spPr>
      <c:txPr>
        <a:bodyPr rot="0" vert="horz" anchor="ctr" anchorCtr="1"/>
        <a:lstStyle/>
        <a:p>
          <a:pPr>
            <a:defRPr sz="900" b="0" i="0" u="none">
              <a:solidFill>
                <a:sysClr val="windowText" lastClr="000000"/>
              </a:solidFill>
              <a:latin typeface="Aptos"/>
              <a:ea typeface="Aptos"/>
              <a:cs typeface="Aptos"/>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stacked"/>
        <c:varyColors val="0"/>
        <c:ser>
          <c:idx val="0"/>
          <c:order val="0"/>
          <c:tx>
            <c:strRef>
              <c:f>'R1 Gráfico 1'!$B$7</c:f>
              <c:strCache>
                <c:ptCount val="1"/>
              </c:strCache>
            </c:strRef>
          </c:tx>
          <c:spPr>
            <a:solidFill>
              <a:schemeClr val="accent5">
                <a:shade val="35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1'!$C$7:$AK$7</c:f>
              <c:numCache>
                <c:formatCode>General</c:formatCode>
                <c:ptCount val="35"/>
                <c:pt idx="0">
                  <c:v>0.1</c:v>
                </c:pt>
                <c:pt idx="1">
                  <c:v>0.1</c:v>
                </c:pt>
                <c:pt idx="2">
                  <c:v>0.1</c:v>
                </c:pt>
                <c:pt idx="3">
                  <c:v>-0.3</c:v>
                </c:pt>
                <c:pt idx="4">
                  <c:v>-0.2</c:v>
                </c:pt>
                <c:pt idx="5">
                  <c:v>-0.2</c:v>
                </c:pt>
                <c:pt idx="6">
                  <c:v>0.2</c:v>
                </c:pt>
                <c:pt idx="7">
                  <c:v>0.1</c:v>
                </c:pt>
                <c:pt idx="8">
                  <c:v>0</c:v>
                </c:pt>
                <c:pt idx="9">
                  <c:v>0.5</c:v>
                </c:pt>
                <c:pt idx="10">
                  <c:v>0.1</c:v>
                </c:pt>
              </c:numCache>
            </c:numRef>
          </c:val>
          <c:extLst>
            <c:ext xmlns:c16="http://schemas.microsoft.com/office/drawing/2014/chart" uri="{C3380CC4-5D6E-409C-BE32-E72D297353CC}">
              <c16:uniqueId val="{00000000-E75B-42AD-959A-96730DC6E37A}"/>
            </c:ext>
          </c:extLst>
        </c:ser>
        <c:ser>
          <c:idx val="1"/>
          <c:order val="1"/>
          <c:tx>
            <c:strRef>
              <c:f>'R1 Gráfico 1'!$B$8</c:f>
              <c:strCache>
                <c:ptCount val="1"/>
                <c:pt idx="0">
                  <c:v>2019</c:v>
                </c:pt>
              </c:strCache>
            </c:strRef>
          </c:tx>
          <c:spPr>
            <a:solidFill>
              <a:schemeClr val="accent5">
                <a:shade val="40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1'!$C$8:$AK$8</c:f>
              <c:numCache>
                <c:formatCode>General</c:formatCode>
                <c:ptCount val="35"/>
                <c:pt idx="0">
                  <c:v>0</c:v>
                </c:pt>
                <c:pt idx="1">
                  <c:v>0</c:v>
                </c:pt>
                <c:pt idx="2">
                  <c:v>0</c:v>
                </c:pt>
                <c:pt idx="3">
                  <c:v>0</c:v>
                </c:pt>
                <c:pt idx="4">
                  <c:v>0</c:v>
                </c:pt>
                <c:pt idx="5">
                  <c:v>0.1</c:v>
                </c:pt>
                <c:pt idx="6">
                  <c:v>0</c:v>
                </c:pt>
                <c:pt idx="7">
                  <c:v>-0.1</c:v>
                </c:pt>
                <c:pt idx="8">
                  <c:v>0</c:v>
                </c:pt>
                <c:pt idx="9">
                  <c:v>-0.1</c:v>
                </c:pt>
                <c:pt idx="10">
                  <c:v>0</c:v>
                </c:pt>
                <c:pt idx="11">
                  <c:v>0</c:v>
                </c:pt>
              </c:numCache>
            </c:numRef>
          </c:val>
          <c:extLst>
            <c:ext xmlns:c16="http://schemas.microsoft.com/office/drawing/2014/chart" uri="{C3380CC4-5D6E-409C-BE32-E72D297353CC}">
              <c16:uniqueId val="{00000001-E75B-42AD-959A-96730DC6E37A}"/>
            </c:ext>
          </c:extLst>
        </c:ser>
        <c:ser>
          <c:idx val="2"/>
          <c:order val="2"/>
          <c:tx>
            <c:strRef>
              <c:f>'R1 Gráfico 1'!$B$9</c:f>
              <c:strCache>
                <c:ptCount val="1"/>
              </c:strCache>
            </c:strRef>
          </c:tx>
          <c:spPr>
            <a:solidFill>
              <a:srgbClr val="3E6C96"/>
            </a:solidFill>
            <a:ln>
              <a:noFill/>
            </a:ln>
          </c:spPr>
          <c:invertIfNegative val="1"/>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1'!$C$9:$AK$9</c:f>
              <c:numCache>
                <c:formatCode>General</c:formatCode>
                <c:ptCount val="35"/>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2-E75B-42AD-959A-96730DC6E37A}"/>
            </c:ext>
          </c:extLst>
        </c:ser>
        <c:ser>
          <c:idx val="3"/>
          <c:order val="3"/>
          <c:tx>
            <c:strRef>
              <c:f>'R1 Gráfico 1'!$B$10</c:f>
              <c:strCache>
                <c:ptCount val="1"/>
              </c:strCache>
            </c:strRef>
          </c:tx>
          <c:spPr>
            <a:solidFill>
              <a:srgbClr val="41729D"/>
            </a:solidFill>
            <a:ln>
              <a:noFill/>
            </a:ln>
          </c:spPr>
          <c:invertIfNegative val="1"/>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1'!$C$10:$AK$10</c:f>
              <c:numCache>
                <c:formatCode>General</c:formatCode>
                <c:ptCount val="35"/>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3-E75B-42AD-959A-96730DC6E37A}"/>
            </c:ext>
          </c:extLst>
        </c:ser>
        <c:ser>
          <c:idx val="4"/>
          <c:order val="4"/>
          <c:tx>
            <c:strRef>
              <c:f>'R1 Gráfico 1'!$B$11</c:f>
              <c:strCache>
                <c:ptCount val="1"/>
              </c:strCache>
            </c:strRef>
          </c:tx>
          <c:spPr>
            <a:solidFill>
              <a:srgbClr val="4477A4"/>
            </a:solidFill>
            <a:ln>
              <a:noFill/>
            </a:ln>
          </c:spPr>
          <c:invertIfNegative val="1"/>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1'!$C$11:$AK$11</c:f>
              <c:numCache>
                <c:formatCode>General</c:formatCode>
                <c:ptCount val="35"/>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4-E75B-42AD-959A-96730DC6E37A}"/>
            </c:ext>
          </c:extLst>
        </c:ser>
        <c:ser>
          <c:idx val="5"/>
          <c:order val="5"/>
          <c:tx>
            <c:strRef>
              <c:f>'R1 Gráfico 1'!$B$12</c:f>
              <c:strCache>
                <c:ptCount val="1"/>
                <c:pt idx="0">
                  <c:v>2020</c:v>
                </c:pt>
              </c:strCache>
            </c:strRef>
          </c:tx>
          <c:spPr>
            <a:solidFill>
              <a:schemeClr val="accent5">
                <a:shade val="62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1'!$C$12:$AK$12</c:f>
              <c:numCache>
                <c:formatCode>General</c:formatCode>
                <c:ptCount val="35"/>
                <c:pt idx="0">
                  <c:v>0</c:v>
                </c:pt>
                <c:pt idx="1">
                  <c:v>0.1</c:v>
                </c:pt>
                <c:pt idx="2">
                  <c:v>-0.1</c:v>
                </c:pt>
                <c:pt idx="3">
                  <c:v>0</c:v>
                </c:pt>
                <c:pt idx="4">
                  <c:v>-0.1</c:v>
                </c:pt>
                <c:pt idx="5">
                  <c:v>0</c:v>
                </c:pt>
                <c:pt idx="6">
                  <c:v>0</c:v>
                </c:pt>
                <c:pt idx="7">
                  <c:v>0</c:v>
                </c:pt>
                <c:pt idx="8">
                  <c:v>0</c:v>
                </c:pt>
                <c:pt idx="9">
                  <c:v>0</c:v>
                </c:pt>
                <c:pt idx="10">
                  <c:v>0</c:v>
                </c:pt>
                <c:pt idx="11">
                  <c:v>0</c:v>
                </c:pt>
                <c:pt idx="12">
                  <c:v>-0.3</c:v>
                </c:pt>
                <c:pt idx="13">
                  <c:v>-0.5</c:v>
                </c:pt>
                <c:pt idx="14">
                  <c:v>0</c:v>
                </c:pt>
                <c:pt idx="15">
                  <c:v>0.2</c:v>
                </c:pt>
              </c:numCache>
            </c:numRef>
          </c:val>
          <c:extLst>
            <c:ext xmlns:c16="http://schemas.microsoft.com/office/drawing/2014/chart" uri="{C3380CC4-5D6E-409C-BE32-E72D297353CC}">
              <c16:uniqueId val="{00000005-E75B-42AD-959A-96730DC6E37A}"/>
            </c:ext>
          </c:extLst>
        </c:ser>
        <c:ser>
          <c:idx val="6"/>
          <c:order val="6"/>
          <c:tx>
            <c:strRef>
              <c:f>'R1 Gráfico 1'!$B$13</c:f>
              <c:strCache>
                <c:ptCount val="1"/>
              </c:strCache>
            </c:strRef>
          </c:tx>
          <c:spPr>
            <a:solidFill>
              <a:schemeClr val="accent5">
                <a:shade val="67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1'!$C$13:$AK$13</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-0.1</c:v>
                </c:pt>
                <c:pt idx="13">
                  <c:v>0</c:v>
                </c:pt>
                <c:pt idx="14">
                  <c:v>0.1</c:v>
                </c:pt>
                <c:pt idx="15">
                  <c:v>0</c:v>
                </c:pt>
                <c:pt idx="16">
                  <c:v>0.1</c:v>
                </c:pt>
              </c:numCache>
            </c:numRef>
          </c:val>
          <c:extLst>
            <c:ext xmlns:c16="http://schemas.microsoft.com/office/drawing/2014/chart" uri="{C3380CC4-5D6E-409C-BE32-E72D297353CC}">
              <c16:uniqueId val="{00000006-E75B-42AD-959A-96730DC6E37A}"/>
            </c:ext>
          </c:extLst>
        </c:ser>
        <c:ser>
          <c:idx val="7"/>
          <c:order val="7"/>
          <c:tx>
            <c:strRef>
              <c:f>'R1 Gráfico 1'!$B$14</c:f>
              <c:strCache>
                <c:ptCount val="1"/>
              </c:strCache>
            </c:strRef>
          </c:tx>
          <c:spPr>
            <a:solidFill>
              <a:srgbClr val="4E86B9"/>
            </a:solidFill>
            <a:ln>
              <a:noFill/>
            </a:ln>
          </c:spPr>
          <c:invertIfNegative val="1"/>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1'!$C$14:$AK$14</c:f>
              <c:numCache>
                <c:formatCode>General</c:formatCode>
                <c:ptCount val="35"/>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7-E75B-42AD-959A-96730DC6E37A}"/>
            </c:ext>
          </c:extLst>
        </c:ser>
        <c:ser>
          <c:idx val="8"/>
          <c:order val="8"/>
          <c:tx>
            <c:strRef>
              <c:f>'R1 Gráfico 1'!$B$15</c:f>
              <c:strCache>
                <c:ptCount val="1"/>
              </c:strCache>
            </c:strRef>
          </c:tx>
          <c:spPr>
            <a:solidFill>
              <a:schemeClr val="accent5">
                <a:shade val="78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1'!$C$15:$AK$15</c:f>
              <c:numCache>
                <c:formatCode>General</c:formatCode>
                <c:ptCount val="35"/>
                <c:pt idx="0">
                  <c:v>0.1</c:v>
                </c:pt>
                <c:pt idx="1">
                  <c:v>0.3</c:v>
                </c:pt>
                <c:pt idx="2">
                  <c:v>0</c:v>
                </c:pt>
                <c:pt idx="3">
                  <c:v>-0.4</c:v>
                </c:pt>
                <c:pt idx="4">
                  <c:v>0.4</c:v>
                </c:pt>
                <c:pt idx="5">
                  <c:v>-0.1</c:v>
                </c:pt>
                <c:pt idx="6">
                  <c:v>-0.1</c:v>
                </c:pt>
                <c:pt idx="7">
                  <c:v>-0.2</c:v>
                </c:pt>
                <c:pt idx="8">
                  <c:v>0.1</c:v>
                </c:pt>
                <c:pt idx="9">
                  <c:v>0.5</c:v>
                </c:pt>
                <c:pt idx="10">
                  <c:v>0.4</c:v>
                </c:pt>
                <c:pt idx="11">
                  <c:v>0</c:v>
                </c:pt>
                <c:pt idx="12">
                  <c:v>-0.6</c:v>
                </c:pt>
                <c:pt idx="13">
                  <c:v>0.2</c:v>
                </c:pt>
                <c:pt idx="14">
                  <c:v>-0.1</c:v>
                </c:pt>
                <c:pt idx="15">
                  <c:v>0.8</c:v>
                </c:pt>
                <c:pt idx="16">
                  <c:v>0.4</c:v>
                </c:pt>
                <c:pt idx="17">
                  <c:v>-0.9</c:v>
                </c:pt>
              </c:numCache>
            </c:numRef>
          </c:val>
          <c:extLst>
            <c:ext xmlns:c16="http://schemas.microsoft.com/office/drawing/2014/chart" uri="{C3380CC4-5D6E-409C-BE32-E72D297353CC}">
              <c16:uniqueId val="{00000008-E75B-42AD-959A-96730DC6E37A}"/>
            </c:ext>
          </c:extLst>
        </c:ser>
        <c:ser>
          <c:idx val="9"/>
          <c:order val="9"/>
          <c:tx>
            <c:strRef>
              <c:f>'R1 Gráfico 1'!$B$16</c:f>
              <c:strCache>
                <c:ptCount val="1"/>
                <c:pt idx="0">
                  <c:v>2021</c:v>
                </c:pt>
              </c:strCache>
            </c:strRef>
          </c:tx>
          <c:spPr>
            <a:solidFill>
              <a:schemeClr val="accent5">
                <a:shade val="83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1'!$C$16:$AK$16</c:f>
              <c:numCache>
                <c:formatCode>General</c:formatCode>
                <c:ptCount val="35"/>
                <c:pt idx="0">
                  <c:v>0</c:v>
                </c:pt>
                <c:pt idx="1">
                  <c:v>0</c:v>
                </c:pt>
                <c:pt idx="2">
                  <c:v>0</c:v>
                </c:pt>
                <c:pt idx="3">
                  <c:v>0</c:v>
                </c:pt>
                <c:pt idx="4">
                  <c:v>0</c:v>
                </c:pt>
                <c:pt idx="5">
                  <c:v>0</c:v>
                </c:pt>
                <c:pt idx="6">
                  <c:v>0</c:v>
                </c:pt>
                <c:pt idx="7">
                  <c:v>0</c:v>
                </c:pt>
                <c:pt idx="8">
                  <c:v>0.1</c:v>
                </c:pt>
                <c:pt idx="9">
                  <c:v>0</c:v>
                </c:pt>
                <c:pt idx="10">
                  <c:v>0</c:v>
                </c:pt>
                <c:pt idx="11">
                  <c:v>-0.1</c:v>
                </c:pt>
                <c:pt idx="12">
                  <c:v>-0.2</c:v>
                </c:pt>
                <c:pt idx="13">
                  <c:v>-0.2</c:v>
                </c:pt>
                <c:pt idx="14">
                  <c:v>0</c:v>
                </c:pt>
                <c:pt idx="15">
                  <c:v>0.3</c:v>
                </c:pt>
                <c:pt idx="16">
                  <c:v>0.4</c:v>
                </c:pt>
                <c:pt idx="17">
                  <c:v>0.6</c:v>
                </c:pt>
                <c:pt idx="18">
                  <c:v>-0.1</c:v>
                </c:pt>
                <c:pt idx="19">
                  <c:v>0.2</c:v>
                </c:pt>
              </c:numCache>
            </c:numRef>
          </c:val>
          <c:extLst>
            <c:ext xmlns:c16="http://schemas.microsoft.com/office/drawing/2014/chart" uri="{C3380CC4-5D6E-409C-BE32-E72D297353CC}">
              <c16:uniqueId val="{00000009-E75B-42AD-959A-96730DC6E37A}"/>
            </c:ext>
          </c:extLst>
        </c:ser>
        <c:ser>
          <c:idx val="10"/>
          <c:order val="10"/>
          <c:tx>
            <c:strRef>
              <c:f>'R1 Gráfico 1'!$B$17</c:f>
              <c:strCache>
                <c:ptCount val="1"/>
              </c:strCache>
            </c:strRef>
          </c:tx>
          <c:spPr>
            <a:solidFill>
              <a:srgbClr val="5693CA"/>
            </a:solidFill>
            <a:ln>
              <a:noFill/>
            </a:ln>
          </c:spPr>
          <c:invertIfNegative val="1"/>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1'!$C$17:$AK$17</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A-E75B-42AD-959A-96730DC6E37A}"/>
            </c:ext>
          </c:extLst>
        </c:ser>
        <c:ser>
          <c:idx val="11"/>
          <c:order val="11"/>
          <c:tx>
            <c:strRef>
              <c:f>'R1 Gráfico 1'!$B$18</c:f>
              <c:strCache>
                <c:ptCount val="1"/>
              </c:strCache>
            </c:strRef>
          </c:tx>
          <c:spPr>
            <a:solidFill>
              <a:schemeClr val="accent5">
                <a:shade val="94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1'!$C$18:$AK$18</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c:v>
                </c:pt>
                <c:pt idx="21">
                  <c:v>-0.3</c:v>
                </c:pt>
              </c:numCache>
            </c:numRef>
          </c:val>
          <c:extLst>
            <c:ext xmlns:c16="http://schemas.microsoft.com/office/drawing/2014/chart" uri="{C3380CC4-5D6E-409C-BE32-E72D297353CC}">
              <c16:uniqueId val="{0000000B-E75B-42AD-959A-96730DC6E37A}"/>
            </c:ext>
          </c:extLst>
        </c:ser>
        <c:ser>
          <c:idx val="12"/>
          <c:order val="12"/>
          <c:tx>
            <c:strRef>
              <c:f>'R1 Gráfico 1'!$B$19</c:f>
              <c:strCache>
                <c:ptCount val="1"/>
              </c:strCache>
            </c:strRef>
          </c:tx>
          <c:spPr>
            <a:solidFill>
              <a:schemeClr val="accent5"/>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1'!$C$19:$AK$19</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0.1</c:v>
                </c:pt>
                <c:pt idx="14">
                  <c:v>-0.3</c:v>
                </c:pt>
                <c:pt idx="15">
                  <c:v>-0.2</c:v>
                </c:pt>
                <c:pt idx="16">
                  <c:v>-0.7</c:v>
                </c:pt>
                <c:pt idx="17">
                  <c:v>0.1</c:v>
                </c:pt>
                <c:pt idx="18">
                  <c:v>0.3</c:v>
                </c:pt>
                <c:pt idx="19">
                  <c:v>-0.2</c:v>
                </c:pt>
                <c:pt idx="20">
                  <c:v>0.1</c:v>
                </c:pt>
                <c:pt idx="21">
                  <c:v>0.3</c:v>
                </c:pt>
                <c:pt idx="22">
                  <c:v>0.2</c:v>
                </c:pt>
              </c:numCache>
            </c:numRef>
          </c:val>
          <c:extLst>
            <c:ext xmlns:c16="http://schemas.microsoft.com/office/drawing/2014/chart" uri="{C3380CC4-5D6E-409C-BE32-E72D297353CC}">
              <c16:uniqueId val="{0000000C-E75B-42AD-959A-96730DC6E37A}"/>
            </c:ext>
          </c:extLst>
        </c:ser>
        <c:ser>
          <c:idx val="13"/>
          <c:order val="13"/>
          <c:tx>
            <c:strRef>
              <c:f>'R1 Gráfico 1'!$B$20</c:f>
              <c:strCache>
                <c:ptCount val="1"/>
                <c:pt idx="0">
                  <c:v>2022</c:v>
                </c:pt>
              </c:strCache>
            </c:strRef>
          </c:tx>
          <c:spPr>
            <a:solidFill>
              <a:schemeClr val="accent5">
                <a:tint val="95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1'!$C$20:$AK$20</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-0.1</c:v>
                </c:pt>
                <c:pt idx="18">
                  <c:v>-0.1</c:v>
                </c:pt>
                <c:pt idx="19">
                  <c:v>0.1</c:v>
                </c:pt>
                <c:pt idx="20">
                  <c:v>0</c:v>
                </c:pt>
                <c:pt idx="21">
                  <c:v>0.4</c:v>
                </c:pt>
                <c:pt idx="22">
                  <c:v>0.4</c:v>
                </c:pt>
                <c:pt idx="23">
                  <c:v>0.4</c:v>
                </c:pt>
              </c:numCache>
            </c:numRef>
          </c:val>
          <c:extLst>
            <c:ext xmlns:c16="http://schemas.microsoft.com/office/drawing/2014/chart" uri="{C3380CC4-5D6E-409C-BE32-E72D297353CC}">
              <c16:uniqueId val="{0000000D-E75B-42AD-959A-96730DC6E37A}"/>
            </c:ext>
          </c:extLst>
        </c:ser>
        <c:ser>
          <c:idx val="14"/>
          <c:order val="14"/>
          <c:tx>
            <c:strRef>
              <c:f>'R1 Gráfico 1'!$B$21</c:f>
              <c:strCache>
                <c:ptCount val="1"/>
              </c:strCache>
            </c:strRef>
          </c:tx>
          <c:spPr>
            <a:solidFill>
              <a:schemeClr val="accent5">
                <a:tint val="90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1'!$C$21:$AK$21</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c:v>
                </c:pt>
                <c:pt idx="21">
                  <c:v>0</c:v>
                </c:pt>
                <c:pt idx="22">
                  <c:v>0</c:v>
                </c:pt>
                <c:pt idx="23">
                  <c:v>-0.1</c:v>
                </c:pt>
                <c:pt idx="24">
                  <c:v>0</c:v>
                </c:pt>
              </c:numCache>
            </c:numRef>
          </c:val>
          <c:extLst>
            <c:ext xmlns:c16="http://schemas.microsoft.com/office/drawing/2014/chart" uri="{C3380CC4-5D6E-409C-BE32-E72D297353CC}">
              <c16:uniqueId val="{0000000E-E75B-42AD-959A-96730DC6E37A}"/>
            </c:ext>
          </c:extLst>
        </c:ser>
        <c:ser>
          <c:idx val="15"/>
          <c:order val="15"/>
          <c:tx>
            <c:strRef>
              <c:f>'R1 Gráfico 1'!$B$22</c:f>
              <c:strCache>
                <c:ptCount val="1"/>
              </c:strCache>
            </c:strRef>
          </c:tx>
          <c:spPr>
            <a:solidFill>
              <a:srgbClr val="88B0DC"/>
            </a:solidFill>
            <a:ln>
              <a:noFill/>
            </a:ln>
          </c:spPr>
          <c:invertIfNegative val="1"/>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1'!$C$22:$AK$22</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0.1</c:v>
                </c:pt>
                <c:pt idx="25">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0F-E75B-42AD-959A-96730DC6E37A}"/>
            </c:ext>
          </c:extLst>
        </c:ser>
        <c:ser>
          <c:idx val="16"/>
          <c:order val="16"/>
          <c:tx>
            <c:strRef>
              <c:f>'R1 Gráfico 1'!$B$23</c:f>
              <c:strCache>
                <c:ptCount val="1"/>
              </c:strCache>
            </c:strRef>
          </c:tx>
          <c:spPr>
            <a:solidFill>
              <a:schemeClr val="accent5">
                <a:tint val="79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1'!$C$23:$AK$23</c:f>
              <c:numCache>
                <c:formatCode>General</c:formatCode>
                <c:ptCount val="35"/>
                <c:pt idx="0">
                  <c:v>0</c:v>
                </c:pt>
                <c:pt idx="1">
                  <c:v>0.1</c:v>
                </c:pt>
                <c:pt idx="2">
                  <c:v>0</c:v>
                </c:pt>
                <c:pt idx="3">
                  <c:v>-0.1</c:v>
                </c:pt>
                <c:pt idx="4">
                  <c:v>0.1</c:v>
                </c:pt>
                <c:pt idx="5">
                  <c:v>0</c:v>
                </c:pt>
                <c:pt idx="6">
                  <c:v>0</c:v>
                </c:pt>
                <c:pt idx="7">
                  <c:v>-0.1</c:v>
                </c:pt>
                <c:pt idx="8">
                  <c:v>0</c:v>
                </c:pt>
                <c:pt idx="9">
                  <c:v>0</c:v>
                </c:pt>
                <c:pt idx="10">
                  <c:v>0</c:v>
                </c:pt>
                <c:pt idx="11">
                  <c:v>0</c:v>
                </c:pt>
                <c:pt idx="12">
                  <c:v>0.1</c:v>
                </c:pt>
                <c:pt idx="13">
                  <c:v>0.1</c:v>
                </c:pt>
                <c:pt idx="14">
                  <c:v>0</c:v>
                </c:pt>
                <c:pt idx="15">
                  <c:v>-0.2</c:v>
                </c:pt>
                <c:pt idx="16">
                  <c:v>-0.1</c:v>
                </c:pt>
                <c:pt idx="17">
                  <c:v>-0.3</c:v>
                </c:pt>
                <c:pt idx="18">
                  <c:v>-0.1</c:v>
                </c:pt>
                <c:pt idx="19">
                  <c:v>-0.3</c:v>
                </c:pt>
                <c:pt idx="20">
                  <c:v>0.5</c:v>
                </c:pt>
                <c:pt idx="21">
                  <c:v>0.2</c:v>
                </c:pt>
                <c:pt idx="22">
                  <c:v>0.9</c:v>
                </c:pt>
                <c:pt idx="23">
                  <c:v>1</c:v>
                </c:pt>
                <c:pt idx="24">
                  <c:v>-1.1000000000000001</c:v>
                </c:pt>
                <c:pt idx="25">
                  <c:v>0.4</c:v>
                </c:pt>
                <c:pt idx="26">
                  <c:v>0.4</c:v>
                </c:pt>
              </c:numCache>
            </c:numRef>
          </c:val>
          <c:extLst>
            <c:ext xmlns:c16="http://schemas.microsoft.com/office/drawing/2014/chart" uri="{C3380CC4-5D6E-409C-BE32-E72D297353CC}">
              <c16:uniqueId val="{00000010-E75B-42AD-959A-96730DC6E37A}"/>
            </c:ext>
          </c:extLst>
        </c:ser>
        <c:ser>
          <c:idx val="17"/>
          <c:order val="17"/>
          <c:tx>
            <c:strRef>
              <c:f>'R1 Gráfico 1'!$B$24</c:f>
              <c:strCache>
                <c:ptCount val="1"/>
                <c:pt idx="0">
                  <c:v>2023</c:v>
                </c:pt>
              </c:strCache>
            </c:strRef>
          </c:tx>
          <c:spPr>
            <a:solidFill>
              <a:schemeClr val="accent5">
                <a:tint val="74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1'!$C$24:$AK$24</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c:v>
                </c:pt>
                <c:pt idx="21">
                  <c:v>0.2</c:v>
                </c:pt>
                <c:pt idx="22">
                  <c:v>0</c:v>
                </c:pt>
                <c:pt idx="23">
                  <c:v>-0.3</c:v>
                </c:pt>
                <c:pt idx="24">
                  <c:v>0.6</c:v>
                </c:pt>
                <c:pt idx="25">
                  <c:v>-0.3</c:v>
                </c:pt>
                <c:pt idx="26">
                  <c:v>-0.9</c:v>
                </c:pt>
                <c:pt idx="27">
                  <c:v>-0.9</c:v>
                </c:pt>
              </c:numCache>
            </c:numRef>
          </c:val>
          <c:extLst>
            <c:ext xmlns:c16="http://schemas.microsoft.com/office/drawing/2014/chart" uri="{C3380CC4-5D6E-409C-BE32-E72D297353CC}">
              <c16:uniqueId val="{00000011-E75B-42AD-959A-96730DC6E37A}"/>
            </c:ext>
          </c:extLst>
        </c:ser>
        <c:ser>
          <c:idx val="18"/>
          <c:order val="18"/>
          <c:tx>
            <c:strRef>
              <c:f>'R1 Gráfico 1'!$B$25</c:f>
              <c:strCache>
                <c:ptCount val="1"/>
              </c:strCache>
            </c:strRef>
          </c:tx>
          <c:spPr>
            <a:solidFill>
              <a:schemeClr val="accent5">
                <a:tint val="68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1'!$C$25:$AK$25</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0.1</c:v>
                </c:pt>
                <c:pt idx="22">
                  <c:v>0</c:v>
                </c:pt>
                <c:pt idx="23">
                  <c:v>0</c:v>
                </c:pt>
                <c:pt idx="24">
                  <c:v>0</c:v>
                </c:pt>
                <c:pt idx="25">
                  <c:v>0</c:v>
                </c:pt>
                <c:pt idx="26">
                  <c:v>0</c:v>
                </c:pt>
                <c:pt idx="27">
                  <c:v>0</c:v>
                </c:pt>
                <c:pt idx="28">
                  <c:v>-0.1</c:v>
                </c:pt>
              </c:numCache>
            </c:numRef>
          </c:val>
          <c:extLst>
            <c:ext xmlns:c16="http://schemas.microsoft.com/office/drawing/2014/chart" uri="{C3380CC4-5D6E-409C-BE32-E72D297353CC}">
              <c16:uniqueId val="{00000012-E75B-42AD-959A-96730DC6E37A}"/>
            </c:ext>
          </c:extLst>
        </c:ser>
        <c:ser>
          <c:idx val="19"/>
          <c:order val="19"/>
          <c:tx>
            <c:strRef>
              <c:f>'R1 Gráfico 1'!$B$26</c:f>
              <c:strCache>
                <c:ptCount val="1"/>
              </c:strCache>
            </c:strRef>
          </c:tx>
          <c:spPr>
            <a:solidFill>
              <a:srgbClr val="B0C8E6"/>
            </a:solidFill>
            <a:ln>
              <a:noFill/>
            </a:ln>
          </c:spPr>
          <c:invertIfNegative val="1"/>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1'!$C$26:$AK$26</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0.1</c:v>
                </c:pt>
                <c:pt idx="27">
                  <c:v>0</c:v>
                </c:pt>
                <c:pt idx="28">
                  <c:v>0</c:v>
                </c:pt>
                <c:pt idx="29">
                  <c:v>0</c:v>
                </c:pt>
              </c:numCache>
            </c:numRef>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6="http://schemas.microsoft.com/office/drawing/2014/chart" uri="{C3380CC4-5D6E-409C-BE32-E72D297353CC}">
              <c16:uniqueId val="{00000013-E75B-42AD-959A-96730DC6E37A}"/>
            </c:ext>
          </c:extLst>
        </c:ser>
        <c:ser>
          <c:idx val="20"/>
          <c:order val="20"/>
          <c:tx>
            <c:strRef>
              <c:f>'R1 Gráfico 1'!$B$27</c:f>
              <c:strCache>
                <c:ptCount val="1"/>
              </c:strCache>
            </c:strRef>
          </c:tx>
          <c:spPr>
            <a:solidFill>
              <a:schemeClr val="accent5">
                <a:tint val="57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1'!$C$27:$AK$27</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0.1</c:v>
                </c:pt>
                <c:pt idx="13">
                  <c:v>0</c:v>
                </c:pt>
                <c:pt idx="14">
                  <c:v>-0.1</c:v>
                </c:pt>
                <c:pt idx="15">
                  <c:v>0</c:v>
                </c:pt>
                <c:pt idx="16">
                  <c:v>0.1</c:v>
                </c:pt>
                <c:pt idx="17">
                  <c:v>0.1</c:v>
                </c:pt>
                <c:pt idx="18">
                  <c:v>0.1</c:v>
                </c:pt>
                <c:pt idx="19">
                  <c:v>-0.3</c:v>
                </c:pt>
                <c:pt idx="20">
                  <c:v>-0.3</c:v>
                </c:pt>
                <c:pt idx="21">
                  <c:v>-1.1000000000000001</c:v>
                </c:pt>
                <c:pt idx="22">
                  <c:v>0</c:v>
                </c:pt>
                <c:pt idx="23">
                  <c:v>0.5</c:v>
                </c:pt>
                <c:pt idx="24">
                  <c:v>-0.5</c:v>
                </c:pt>
                <c:pt idx="25">
                  <c:v>0.1</c:v>
                </c:pt>
                <c:pt idx="26">
                  <c:v>0</c:v>
                </c:pt>
                <c:pt idx="27">
                  <c:v>0.1</c:v>
                </c:pt>
                <c:pt idx="28">
                  <c:v>0.1</c:v>
                </c:pt>
                <c:pt idx="29">
                  <c:v>-0.5</c:v>
                </c:pt>
                <c:pt idx="30">
                  <c:v>-0.5</c:v>
                </c:pt>
              </c:numCache>
            </c:numRef>
          </c:val>
          <c:extLst>
            <c:ext xmlns:c16="http://schemas.microsoft.com/office/drawing/2014/chart" uri="{C3380CC4-5D6E-409C-BE32-E72D297353CC}">
              <c16:uniqueId val="{00000014-E75B-42AD-959A-96730DC6E37A}"/>
            </c:ext>
          </c:extLst>
        </c:ser>
        <c:ser>
          <c:idx val="21"/>
          <c:order val="21"/>
          <c:tx>
            <c:strRef>
              <c:f>'R1 Gráfico 1'!$B$28</c:f>
              <c:strCache>
                <c:ptCount val="1"/>
                <c:pt idx="0">
                  <c:v>2024</c:v>
                </c:pt>
              </c:strCache>
            </c:strRef>
          </c:tx>
          <c:spPr>
            <a:solidFill>
              <a:schemeClr val="accent5">
                <a:tint val="52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1'!$C$28:$AK$28</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0.1</c:v>
                </c:pt>
                <c:pt idx="26">
                  <c:v>0.1</c:v>
                </c:pt>
                <c:pt idx="27">
                  <c:v>-0.2</c:v>
                </c:pt>
                <c:pt idx="28">
                  <c:v>0.1</c:v>
                </c:pt>
                <c:pt idx="29">
                  <c:v>-0.1</c:v>
                </c:pt>
                <c:pt idx="30">
                  <c:v>-0.3</c:v>
                </c:pt>
                <c:pt idx="31">
                  <c:v>0.3</c:v>
                </c:pt>
              </c:numCache>
            </c:numRef>
          </c:val>
          <c:extLst>
            <c:ext xmlns:c16="http://schemas.microsoft.com/office/drawing/2014/chart" uri="{C3380CC4-5D6E-409C-BE32-E72D297353CC}">
              <c16:uniqueId val="{00000015-E75B-42AD-959A-96730DC6E37A}"/>
            </c:ext>
          </c:extLst>
        </c:ser>
        <c:ser>
          <c:idx val="22"/>
          <c:order val="22"/>
          <c:tx>
            <c:strRef>
              <c:f>'R1 Gráfico 1'!$B$29</c:f>
              <c:strCache>
                <c:ptCount val="1"/>
              </c:strCache>
            </c:strRef>
          </c:tx>
          <c:spPr>
            <a:solidFill>
              <a:schemeClr val="accent5">
                <a:tint val="47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1'!$C$29:$AK$29</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-0.1</c:v>
                </c:pt>
                <c:pt idx="29">
                  <c:v>0.1</c:v>
                </c:pt>
                <c:pt idx="30">
                  <c:v>0</c:v>
                </c:pt>
                <c:pt idx="31">
                  <c:v>0</c:v>
                </c:pt>
                <c:pt idx="32">
                  <c:v>-0.1</c:v>
                </c:pt>
              </c:numCache>
            </c:numRef>
          </c:val>
          <c:extLst>
            <c:ext xmlns:c16="http://schemas.microsoft.com/office/drawing/2014/chart" uri="{C3380CC4-5D6E-409C-BE32-E72D297353CC}">
              <c16:uniqueId val="{00000016-E75B-42AD-959A-96730DC6E37A}"/>
            </c:ext>
          </c:extLst>
        </c:ser>
        <c:ser>
          <c:idx val="23"/>
          <c:order val="23"/>
          <c:tx>
            <c:strRef>
              <c:f>'R1 Gráfico 1'!$B$30</c:f>
              <c:strCache>
                <c:ptCount val="1"/>
              </c:strCache>
            </c:strRef>
          </c:tx>
          <c:spPr>
            <a:solidFill>
              <a:schemeClr val="accent5">
                <a:tint val="41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1'!$C$30:$AK$30</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0.1</c:v>
                </c:pt>
                <c:pt idx="25">
                  <c:v>0</c:v>
                </c:pt>
                <c:pt idx="26">
                  <c:v>0</c:v>
                </c:pt>
                <c:pt idx="27">
                  <c:v>-0.1</c:v>
                </c:pt>
                <c:pt idx="28">
                  <c:v>-0.1</c:v>
                </c:pt>
                <c:pt idx="29">
                  <c:v>-0.1</c:v>
                </c:pt>
                <c:pt idx="30">
                  <c:v>0</c:v>
                </c:pt>
                <c:pt idx="31">
                  <c:v>0.2</c:v>
                </c:pt>
                <c:pt idx="32">
                  <c:v>-0.3</c:v>
                </c:pt>
                <c:pt idx="33">
                  <c:v>-0.2</c:v>
                </c:pt>
              </c:numCache>
            </c:numRef>
          </c:val>
          <c:extLst>
            <c:ext xmlns:c16="http://schemas.microsoft.com/office/drawing/2014/chart" uri="{C3380CC4-5D6E-409C-BE32-E72D297353CC}">
              <c16:uniqueId val="{00000017-E75B-42AD-959A-96730DC6E37A}"/>
            </c:ext>
          </c:extLst>
        </c:ser>
        <c:ser>
          <c:idx val="24"/>
          <c:order val="24"/>
          <c:tx>
            <c:strRef>
              <c:f>'R1 Gráfico 1'!$B$31</c:f>
              <c:strCache>
                <c:ptCount val="1"/>
              </c:strCache>
            </c:strRef>
          </c:tx>
          <c:spPr>
            <a:solidFill>
              <a:schemeClr val="accent5">
                <a:tint val="36000"/>
              </a:schemeClr>
            </a:solidFill>
            <a:ln>
              <a:noFill/>
            </a:ln>
          </c:spPr>
          <c:invertIfNegative val="0"/>
          <c:cat>
            <c:multiLvlStrRef>
              <c:f>'R1 Gráfico 1'!$C$5:$AK$6</c:f>
              <c:multiLvlStrCache>
                <c:ptCount val="35"/>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lvl>
                <c:lvl>
                  <c:pt idx="0">
                    <c:v>2016</c:v>
                  </c:pt>
                  <c:pt idx="4">
                    <c:v>2017</c:v>
                  </c:pt>
                  <c:pt idx="8">
                    <c:v>2018</c:v>
                  </c:pt>
                  <c:pt idx="12">
                    <c:v>2019</c:v>
                  </c:pt>
                  <c:pt idx="16">
                    <c:v>2020</c:v>
                  </c:pt>
                  <c:pt idx="20">
                    <c:v>2021</c:v>
                  </c:pt>
                  <c:pt idx="24">
                    <c:v>2022</c:v>
                  </c:pt>
                  <c:pt idx="28">
                    <c:v>2023</c:v>
                  </c:pt>
                  <c:pt idx="32">
                    <c:v>2024</c:v>
                  </c:pt>
                </c:lvl>
              </c:multiLvlStrCache>
            </c:multiLvlStrRef>
          </c:cat>
          <c:val>
            <c:numRef>
              <c:f>'R1 Gráfico 1'!$C$31:$AK$31</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c:v>
                </c:pt>
                <c:pt idx="17">
                  <c:v>0.1</c:v>
                </c:pt>
                <c:pt idx="18">
                  <c:v>0.1</c:v>
                </c:pt>
                <c:pt idx="19">
                  <c:v>0</c:v>
                </c:pt>
                <c:pt idx="20">
                  <c:v>0</c:v>
                </c:pt>
                <c:pt idx="21">
                  <c:v>-0.1</c:v>
                </c:pt>
                <c:pt idx="22">
                  <c:v>0</c:v>
                </c:pt>
                <c:pt idx="23">
                  <c:v>0.1</c:v>
                </c:pt>
                <c:pt idx="24">
                  <c:v>0.1</c:v>
                </c:pt>
                <c:pt idx="25">
                  <c:v>0.3</c:v>
                </c:pt>
                <c:pt idx="26">
                  <c:v>0.2</c:v>
                </c:pt>
                <c:pt idx="27">
                  <c:v>-0.1</c:v>
                </c:pt>
                <c:pt idx="28">
                  <c:v>-0.1</c:v>
                </c:pt>
                <c:pt idx="29">
                  <c:v>-0.1</c:v>
                </c:pt>
                <c:pt idx="30">
                  <c:v>-0.1</c:v>
                </c:pt>
                <c:pt idx="31">
                  <c:v>0.4</c:v>
                </c:pt>
                <c:pt idx="32">
                  <c:v>0</c:v>
                </c:pt>
                <c:pt idx="33">
                  <c:v>-0.1</c:v>
                </c:pt>
                <c:pt idx="34">
                  <c:v>0.1</c:v>
                </c:pt>
              </c:numCache>
            </c:numRef>
          </c:val>
          <c:extLst>
            <c:ext xmlns:c16="http://schemas.microsoft.com/office/drawing/2014/chart" uri="{C3380CC4-5D6E-409C-BE32-E72D297353CC}">
              <c16:uniqueId val="{00000018-E75B-42AD-959A-96730DC6E37A}"/>
            </c:ext>
          </c:extLst>
        </c:ser>
        <c:dLbls>
          <c:showLegendKey val="0"/>
          <c:showVal val="0"/>
          <c:showCatName val="0"/>
          <c:showSerName val="0"/>
          <c:showPercent val="0"/>
          <c:showBubbleSize val="0"/>
        </c:dLbls>
        <c:gapWidth val="150"/>
        <c:overlap val="100"/>
        <c:axId val="534059216"/>
        <c:axId val="534057776"/>
      </c:barChart>
      <c:catAx>
        <c:axId val="534059216"/>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mn-lt"/>
                <a:ea typeface="+mn-lt"/>
                <a:cs typeface="+mn-lt"/>
              </a:defRPr>
            </a:pPr>
            <a:endParaRPr lang="es-CO"/>
          </a:p>
        </c:txPr>
        <c:crossAx val="534057776"/>
        <c:crosses val="autoZero"/>
        <c:auto val="1"/>
        <c:lblAlgn val="ctr"/>
        <c:lblOffset val="100"/>
        <c:noMultiLvlLbl val="1"/>
      </c:catAx>
      <c:valAx>
        <c:axId val="534057776"/>
        <c:scaling>
          <c:orientation val="minMax"/>
        </c:scaling>
        <c:delete val="0"/>
        <c:axPos val="l"/>
        <c:majorGridlines>
          <c:spPr>
            <a:ln w="9525" cmpd="sng">
              <a:solidFill>
                <a:schemeClr val="tx1">
                  <a:lumMod val="15000"/>
                  <a:lumOff val="85000"/>
                </a:schemeClr>
              </a:solidFill>
            </a:ln>
          </c:spPr>
        </c:majorGridlines>
        <c:numFmt formatCode="#,##0.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534059216"/>
        <c:crosses val="autoZero"/>
        <c:crossBetween val="between"/>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'R2 Gráfico 1'!$B$5</c:f>
              <c:strCache>
                <c:ptCount val="1"/>
                <c:pt idx="0">
                  <c:v> Brasil </c:v>
                </c:pt>
              </c:strCache>
            </c:strRef>
          </c:tx>
          <c:spPr>
            <a:ln w="28575">
              <a:solidFill>
                <a:srgbClr val="00B0F0"/>
              </a:solidFill>
            </a:ln>
          </c:spPr>
          <c:marker>
            <c:symbol val="none"/>
          </c:marker>
          <c:cat>
            <c:numRef>
              <c:f>'R2 Gráfico 1'!$C$4:$CE$4</c:f>
              <c:numCache>
                <c:formatCode>mmm\-yy</c:formatCode>
                <c:ptCount val="8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numCache>
            </c:numRef>
          </c:cat>
          <c:val>
            <c:numRef>
              <c:f>'R2 Gráfico 1'!$C$5:$CE$5</c:f>
              <c:numCache>
                <c:formatCode>General</c:formatCode>
                <c:ptCount val="81"/>
                <c:pt idx="0">
                  <c:v>3.78</c:v>
                </c:pt>
                <c:pt idx="1">
                  <c:v>3.89</c:v>
                </c:pt>
                <c:pt idx="2">
                  <c:v>4.58</c:v>
                </c:pt>
                <c:pt idx="3">
                  <c:v>4.9400000000000004</c:v>
                </c:pt>
                <c:pt idx="4">
                  <c:v>4.66</c:v>
                </c:pt>
                <c:pt idx="5">
                  <c:v>3.37</c:v>
                </c:pt>
                <c:pt idx="6">
                  <c:v>3.22</c:v>
                </c:pt>
                <c:pt idx="7">
                  <c:v>3.43</c:v>
                </c:pt>
                <c:pt idx="8">
                  <c:v>2.89</c:v>
                </c:pt>
                <c:pt idx="9">
                  <c:v>2.54</c:v>
                </c:pt>
                <c:pt idx="10">
                  <c:v>3.27</c:v>
                </c:pt>
                <c:pt idx="11">
                  <c:v>4.3099999999999996</c:v>
                </c:pt>
                <c:pt idx="12">
                  <c:v>4.1900000000000004</c:v>
                </c:pt>
                <c:pt idx="13">
                  <c:v>4.01</c:v>
                </c:pt>
                <c:pt idx="14">
                  <c:v>3.3</c:v>
                </c:pt>
                <c:pt idx="15">
                  <c:v>2.4</c:v>
                </c:pt>
                <c:pt idx="16">
                  <c:v>1.88</c:v>
                </c:pt>
                <c:pt idx="17">
                  <c:v>2.13</c:v>
                </c:pt>
                <c:pt idx="18">
                  <c:v>2.31</c:v>
                </c:pt>
                <c:pt idx="19">
                  <c:v>2.44</c:v>
                </c:pt>
                <c:pt idx="20">
                  <c:v>3.14</c:v>
                </c:pt>
                <c:pt idx="21">
                  <c:v>3.92</c:v>
                </c:pt>
                <c:pt idx="22">
                  <c:v>4.3099999999999996</c:v>
                </c:pt>
                <c:pt idx="23">
                  <c:v>4.5199999999999996</c:v>
                </c:pt>
                <c:pt idx="24">
                  <c:v>4.5599999999999996</c:v>
                </c:pt>
                <c:pt idx="25">
                  <c:v>5.2</c:v>
                </c:pt>
                <c:pt idx="26">
                  <c:v>6.1</c:v>
                </c:pt>
                <c:pt idx="27">
                  <c:v>6.76</c:v>
                </c:pt>
                <c:pt idx="28">
                  <c:v>8.06</c:v>
                </c:pt>
                <c:pt idx="29">
                  <c:v>8.35</c:v>
                </c:pt>
                <c:pt idx="30">
                  <c:v>8.99</c:v>
                </c:pt>
                <c:pt idx="31">
                  <c:v>9.68</c:v>
                </c:pt>
                <c:pt idx="32">
                  <c:v>10.25</c:v>
                </c:pt>
                <c:pt idx="33">
                  <c:v>10.67</c:v>
                </c:pt>
                <c:pt idx="34">
                  <c:v>10.74</c:v>
                </c:pt>
                <c:pt idx="35">
                  <c:v>10.06</c:v>
                </c:pt>
                <c:pt idx="36">
                  <c:v>10.38</c:v>
                </c:pt>
                <c:pt idx="37">
                  <c:v>10.54</c:v>
                </c:pt>
                <c:pt idx="38">
                  <c:v>11.3</c:v>
                </c:pt>
                <c:pt idx="39">
                  <c:v>12.13</c:v>
                </c:pt>
                <c:pt idx="40">
                  <c:v>11.73</c:v>
                </c:pt>
                <c:pt idx="41">
                  <c:v>11.89</c:v>
                </c:pt>
                <c:pt idx="42">
                  <c:v>10.07</c:v>
                </c:pt>
                <c:pt idx="43">
                  <c:v>8.73</c:v>
                </c:pt>
                <c:pt idx="44">
                  <c:v>7.17</c:v>
                </c:pt>
                <c:pt idx="45">
                  <c:v>6.47</c:v>
                </c:pt>
                <c:pt idx="46">
                  <c:v>5.9</c:v>
                </c:pt>
                <c:pt idx="47">
                  <c:v>5.79</c:v>
                </c:pt>
                <c:pt idx="48">
                  <c:v>5.77</c:v>
                </c:pt>
                <c:pt idx="49">
                  <c:v>5.6</c:v>
                </c:pt>
                <c:pt idx="50">
                  <c:v>4.6500000000000004</c:v>
                </c:pt>
                <c:pt idx="51">
                  <c:v>4.18</c:v>
                </c:pt>
                <c:pt idx="52">
                  <c:v>3.94</c:v>
                </c:pt>
                <c:pt idx="53">
                  <c:v>3.16</c:v>
                </c:pt>
                <c:pt idx="54">
                  <c:v>3.99</c:v>
                </c:pt>
                <c:pt idx="55">
                  <c:v>4.6100000000000003</c:v>
                </c:pt>
                <c:pt idx="56">
                  <c:v>5.19</c:v>
                </c:pt>
                <c:pt idx="57">
                  <c:v>4.82</c:v>
                </c:pt>
                <c:pt idx="58">
                  <c:v>4.68</c:v>
                </c:pt>
                <c:pt idx="59">
                  <c:v>4.62</c:v>
                </c:pt>
                <c:pt idx="60">
                  <c:v>4.51</c:v>
                </c:pt>
                <c:pt idx="61">
                  <c:v>4.5</c:v>
                </c:pt>
                <c:pt idx="62">
                  <c:v>3.93</c:v>
                </c:pt>
                <c:pt idx="63">
                  <c:v>3.69</c:v>
                </c:pt>
                <c:pt idx="64">
                  <c:v>3.93</c:v>
                </c:pt>
                <c:pt idx="65">
                  <c:v>4.2300000000000004</c:v>
                </c:pt>
                <c:pt idx="66">
                  <c:v>4.5</c:v>
                </c:pt>
                <c:pt idx="67">
                  <c:v>4.24</c:v>
                </c:pt>
                <c:pt idx="68">
                  <c:v>4.42</c:v>
                </c:pt>
                <c:pt idx="69">
                  <c:v>4.76</c:v>
                </c:pt>
                <c:pt idx="70">
                  <c:v>4.87</c:v>
                </c:pt>
                <c:pt idx="71">
                  <c:v>4.83</c:v>
                </c:pt>
                <c:pt idx="72">
                  <c:v>4.5599999999999996</c:v>
                </c:pt>
                <c:pt idx="73">
                  <c:v>5.0599999999999996</c:v>
                </c:pt>
                <c:pt idx="74">
                  <c:v>5.48</c:v>
                </c:pt>
                <c:pt idx="75">
                  <c:v>5.53</c:v>
                </c:pt>
                <c:pt idx="76">
                  <c:v>5.32</c:v>
                </c:pt>
                <c:pt idx="77">
                  <c:v>5.35</c:v>
                </c:pt>
                <c:pt idx="78">
                  <c:v>5.23</c:v>
                </c:pt>
                <c:pt idx="79">
                  <c:v>5.13</c:v>
                </c:pt>
                <c:pt idx="80">
                  <c:v>5.17</c:v>
                </c:pt>
              </c:numCache>
            </c:numRef>
          </c:val>
          <c:smooth val="0"/>
          <c:extLst>
            <c:ext xmlns:c16="http://schemas.microsoft.com/office/drawing/2014/chart" uri="{C3380CC4-5D6E-409C-BE32-E72D297353CC}">
              <c16:uniqueId val="{00000000-EF2C-4BBF-9F4A-0DF520E8F693}"/>
            </c:ext>
          </c:extLst>
        </c:ser>
        <c:ser>
          <c:idx val="1"/>
          <c:order val="1"/>
          <c:tx>
            <c:strRef>
              <c:f>'R2 Gráfico 1'!$B$6</c:f>
              <c:strCache>
                <c:ptCount val="1"/>
                <c:pt idx="0">
                  <c:v> Meta </c:v>
                </c:pt>
              </c:strCache>
            </c:strRef>
          </c:tx>
          <c:spPr>
            <a:ln w="9525">
              <a:solidFill>
                <a:sysClr val="windowText" lastClr="000000"/>
              </a:solidFill>
              <a:prstDash val="solid"/>
            </a:ln>
          </c:spPr>
          <c:marker>
            <c:symbol val="none"/>
          </c:marker>
          <c:cat>
            <c:numRef>
              <c:f>'R2 Gráfico 1'!$C$4:$CE$4</c:f>
              <c:numCache>
                <c:formatCode>mmm\-yy</c:formatCode>
                <c:ptCount val="8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numCache>
            </c:numRef>
          </c:cat>
          <c:val>
            <c:numRef>
              <c:f>'R2 Gráfico 1'!$C$6:$CE$6</c:f>
              <c:numCache>
                <c:formatCode>General</c:formatCode>
                <c:ptCount val="81"/>
                <c:pt idx="0">
                  <c:v>4.25</c:v>
                </c:pt>
                <c:pt idx="1">
                  <c:v>4.25</c:v>
                </c:pt>
                <c:pt idx="2">
                  <c:v>4.25</c:v>
                </c:pt>
                <c:pt idx="3">
                  <c:v>4.25</c:v>
                </c:pt>
                <c:pt idx="4">
                  <c:v>4.25</c:v>
                </c:pt>
                <c:pt idx="5">
                  <c:v>4.25</c:v>
                </c:pt>
                <c:pt idx="6">
                  <c:v>4.25</c:v>
                </c:pt>
                <c:pt idx="7">
                  <c:v>4.25</c:v>
                </c:pt>
                <c:pt idx="8">
                  <c:v>4.25</c:v>
                </c:pt>
                <c:pt idx="9">
                  <c:v>4.25</c:v>
                </c:pt>
                <c:pt idx="10">
                  <c:v>4.25</c:v>
                </c:pt>
                <c:pt idx="11">
                  <c:v>4.25</c:v>
                </c:pt>
                <c:pt idx="12">
                  <c:v>4</c:v>
                </c:pt>
                <c:pt idx="13">
                  <c:v>4</c:v>
                </c:pt>
                <c:pt idx="14">
                  <c:v>4</c:v>
                </c:pt>
                <c:pt idx="15">
                  <c:v>4</c:v>
                </c:pt>
                <c:pt idx="16">
                  <c:v>4</c:v>
                </c:pt>
                <c:pt idx="17">
                  <c:v>4</c:v>
                </c:pt>
                <c:pt idx="18">
                  <c:v>4</c:v>
                </c:pt>
                <c:pt idx="19">
                  <c:v>4</c:v>
                </c:pt>
                <c:pt idx="20">
                  <c:v>4</c:v>
                </c:pt>
                <c:pt idx="21">
                  <c:v>4</c:v>
                </c:pt>
                <c:pt idx="22">
                  <c:v>4</c:v>
                </c:pt>
                <c:pt idx="23">
                  <c:v>4</c:v>
                </c:pt>
                <c:pt idx="24">
                  <c:v>3.75</c:v>
                </c:pt>
                <c:pt idx="25">
                  <c:v>3.75</c:v>
                </c:pt>
                <c:pt idx="26">
                  <c:v>3.75</c:v>
                </c:pt>
                <c:pt idx="27">
                  <c:v>3.75</c:v>
                </c:pt>
                <c:pt idx="28">
                  <c:v>3.75</c:v>
                </c:pt>
                <c:pt idx="29">
                  <c:v>3.75</c:v>
                </c:pt>
                <c:pt idx="30">
                  <c:v>3.75</c:v>
                </c:pt>
                <c:pt idx="31">
                  <c:v>3.75</c:v>
                </c:pt>
                <c:pt idx="32">
                  <c:v>3.75</c:v>
                </c:pt>
                <c:pt idx="33">
                  <c:v>3.75</c:v>
                </c:pt>
                <c:pt idx="34">
                  <c:v>3.75</c:v>
                </c:pt>
                <c:pt idx="35">
                  <c:v>3.75</c:v>
                </c:pt>
                <c:pt idx="36">
                  <c:v>3.5</c:v>
                </c:pt>
                <c:pt idx="37">
                  <c:v>3.5</c:v>
                </c:pt>
                <c:pt idx="38">
                  <c:v>3.5</c:v>
                </c:pt>
                <c:pt idx="39">
                  <c:v>3.5</c:v>
                </c:pt>
                <c:pt idx="40">
                  <c:v>3.5</c:v>
                </c:pt>
                <c:pt idx="41">
                  <c:v>3.5</c:v>
                </c:pt>
                <c:pt idx="42">
                  <c:v>3.5</c:v>
                </c:pt>
                <c:pt idx="43">
                  <c:v>3.5</c:v>
                </c:pt>
                <c:pt idx="44">
                  <c:v>3.5</c:v>
                </c:pt>
                <c:pt idx="45">
                  <c:v>3.5</c:v>
                </c:pt>
                <c:pt idx="46">
                  <c:v>3.5</c:v>
                </c:pt>
                <c:pt idx="47">
                  <c:v>3.5</c:v>
                </c:pt>
                <c:pt idx="48">
                  <c:v>3.25</c:v>
                </c:pt>
                <c:pt idx="49">
                  <c:v>3.25</c:v>
                </c:pt>
                <c:pt idx="50">
                  <c:v>3.25</c:v>
                </c:pt>
                <c:pt idx="51">
                  <c:v>3.25</c:v>
                </c:pt>
                <c:pt idx="52">
                  <c:v>3.25</c:v>
                </c:pt>
                <c:pt idx="53">
                  <c:v>3.25</c:v>
                </c:pt>
                <c:pt idx="54">
                  <c:v>3.25</c:v>
                </c:pt>
                <c:pt idx="55">
                  <c:v>3.25</c:v>
                </c:pt>
                <c:pt idx="56">
                  <c:v>3.25</c:v>
                </c:pt>
                <c:pt idx="57">
                  <c:v>3.25</c:v>
                </c:pt>
                <c:pt idx="58">
                  <c:v>3.25</c:v>
                </c:pt>
                <c:pt idx="59">
                  <c:v>3.25</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numCache>
            </c:numRef>
          </c:val>
          <c:smooth val="0"/>
          <c:extLst>
            <c:ext xmlns:c16="http://schemas.microsoft.com/office/drawing/2014/chart" uri="{C3380CC4-5D6E-409C-BE32-E72D297353CC}">
              <c16:uniqueId val="{00000001-EF2C-4BBF-9F4A-0DF520E8F693}"/>
            </c:ext>
          </c:extLst>
        </c:ser>
        <c:ser>
          <c:idx val="2"/>
          <c:order val="2"/>
          <c:tx>
            <c:strRef>
              <c:f>'R2 Gráfico 1'!$B$7</c:f>
              <c:strCache>
                <c:ptCount val="1"/>
              </c:strCache>
            </c:strRef>
          </c:tx>
          <c:spPr>
            <a:ln w="12700">
              <a:solidFill>
                <a:schemeClr val="tx1"/>
              </a:solidFill>
              <a:prstDash val="sysDash"/>
            </a:ln>
          </c:spPr>
          <c:marker>
            <c:symbol val="none"/>
          </c:marker>
          <c:cat>
            <c:numRef>
              <c:f>'R2 Gráfico 1'!$C$4:$CE$4</c:f>
              <c:numCache>
                <c:formatCode>mmm\-yy</c:formatCode>
                <c:ptCount val="8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numCache>
            </c:numRef>
          </c:cat>
          <c:val>
            <c:numRef>
              <c:f>'R2 Gráfico 1'!$C$7:$CE$7</c:f>
              <c:numCache>
                <c:formatCode>General</c:formatCode>
                <c:ptCount val="81"/>
                <c:pt idx="0">
                  <c:v>5.75</c:v>
                </c:pt>
                <c:pt idx="1">
                  <c:v>5.75</c:v>
                </c:pt>
                <c:pt idx="2">
                  <c:v>5.75</c:v>
                </c:pt>
                <c:pt idx="3">
                  <c:v>5.75</c:v>
                </c:pt>
                <c:pt idx="4">
                  <c:v>5.75</c:v>
                </c:pt>
                <c:pt idx="5">
                  <c:v>5.75</c:v>
                </c:pt>
                <c:pt idx="6">
                  <c:v>5.75</c:v>
                </c:pt>
                <c:pt idx="7">
                  <c:v>5.75</c:v>
                </c:pt>
                <c:pt idx="8">
                  <c:v>5.75</c:v>
                </c:pt>
                <c:pt idx="9">
                  <c:v>5.75</c:v>
                </c:pt>
                <c:pt idx="10">
                  <c:v>5.75</c:v>
                </c:pt>
                <c:pt idx="11">
                  <c:v>5.75</c:v>
                </c:pt>
                <c:pt idx="12">
                  <c:v>5.5</c:v>
                </c:pt>
                <c:pt idx="13">
                  <c:v>5.5</c:v>
                </c:pt>
                <c:pt idx="14">
                  <c:v>5.5</c:v>
                </c:pt>
                <c:pt idx="15">
                  <c:v>5.5</c:v>
                </c:pt>
                <c:pt idx="16">
                  <c:v>5.5</c:v>
                </c:pt>
                <c:pt idx="17">
                  <c:v>5.5</c:v>
                </c:pt>
                <c:pt idx="18">
                  <c:v>5.5</c:v>
                </c:pt>
                <c:pt idx="19">
                  <c:v>5.5</c:v>
                </c:pt>
                <c:pt idx="20">
                  <c:v>5.5</c:v>
                </c:pt>
                <c:pt idx="21">
                  <c:v>5.5</c:v>
                </c:pt>
                <c:pt idx="22">
                  <c:v>5.5</c:v>
                </c:pt>
                <c:pt idx="23">
                  <c:v>5.5</c:v>
                </c:pt>
                <c:pt idx="24">
                  <c:v>5.25</c:v>
                </c:pt>
                <c:pt idx="25">
                  <c:v>5.25</c:v>
                </c:pt>
                <c:pt idx="26">
                  <c:v>5.25</c:v>
                </c:pt>
                <c:pt idx="27">
                  <c:v>5.25</c:v>
                </c:pt>
                <c:pt idx="28">
                  <c:v>5.25</c:v>
                </c:pt>
                <c:pt idx="29">
                  <c:v>5.25</c:v>
                </c:pt>
                <c:pt idx="30">
                  <c:v>5.25</c:v>
                </c:pt>
                <c:pt idx="31">
                  <c:v>5.25</c:v>
                </c:pt>
                <c:pt idx="32">
                  <c:v>5.25</c:v>
                </c:pt>
                <c:pt idx="33">
                  <c:v>5.25</c:v>
                </c:pt>
                <c:pt idx="34">
                  <c:v>5.25</c:v>
                </c:pt>
                <c:pt idx="35">
                  <c:v>5.25</c:v>
                </c:pt>
                <c:pt idx="36">
                  <c:v>5</c:v>
                </c:pt>
                <c:pt idx="37">
                  <c:v>5</c:v>
                </c:pt>
                <c:pt idx="38">
                  <c:v>5</c:v>
                </c:pt>
                <c:pt idx="39">
                  <c:v>5</c:v>
                </c:pt>
                <c:pt idx="40">
                  <c:v>5</c:v>
                </c:pt>
                <c:pt idx="41">
                  <c:v>5</c:v>
                </c:pt>
                <c:pt idx="42">
                  <c:v>5</c:v>
                </c:pt>
                <c:pt idx="43">
                  <c:v>5</c:v>
                </c:pt>
                <c:pt idx="44">
                  <c:v>5</c:v>
                </c:pt>
                <c:pt idx="45">
                  <c:v>5</c:v>
                </c:pt>
                <c:pt idx="46">
                  <c:v>5</c:v>
                </c:pt>
                <c:pt idx="47">
                  <c:v>5</c:v>
                </c:pt>
                <c:pt idx="48">
                  <c:v>4.75</c:v>
                </c:pt>
                <c:pt idx="49">
                  <c:v>4.75</c:v>
                </c:pt>
                <c:pt idx="50">
                  <c:v>4.75</c:v>
                </c:pt>
                <c:pt idx="51">
                  <c:v>4.75</c:v>
                </c:pt>
                <c:pt idx="52">
                  <c:v>4.75</c:v>
                </c:pt>
                <c:pt idx="53">
                  <c:v>4.75</c:v>
                </c:pt>
                <c:pt idx="54">
                  <c:v>4.75</c:v>
                </c:pt>
                <c:pt idx="55">
                  <c:v>4.75</c:v>
                </c:pt>
                <c:pt idx="56">
                  <c:v>4.75</c:v>
                </c:pt>
                <c:pt idx="57">
                  <c:v>4.75</c:v>
                </c:pt>
                <c:pt idx="58">
                  <c:v>4.75</c:v>
                </c:pt>
                <c:pt idx="59">
                  <c:v>4.75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numCache>
            </c:numRef>
          </c:val>
          <c:smooth val="0"/>
          <c:extLst>
            <c:ext xmlns:c16="http://schemas.microsoft.com/office/drawing/2014/chart" uri="{C3380CC4-5D6E-409C-BE32-E72D297353CC}">
              <c16:uniqueId val="{00000002-EF2C-4BBF-9F4A-0DF520E8F693}"/>
            </c:ext>
          </c:extLst>
        </c:ser>
        <c:ser>
          <c:idx val="3"/>
          <c:order val="3"/>
          <c:tx>
            <c:strRef>
              <c:f>'R2 Gráfico 1'!$B$8</c:f>
              <c:strCache>
                <c:ptCount val="1"/>
              </c:strCache>
            </c:strRef>
          </c:tx>
          <c:spPr>
            <a:ln w="12700">
              <a:solidFill>
                <a:schemeClr val="tx1"/>
              </a:solidFill>
              <a:prstDash val="sysDash"/>
            </a:ln>
          </c:spPr>
          <c:marker>
            <c:symbol val="none"/>
          </c:marker>
          <c:cat>
            <c:numRef>
              <c:f>'R2 Gráfico 1'!$C$4:$CE$4</c:f>
              <c:numCache>
                <c:formatCode>mmm\-yy</c:formatCode>
                <c:ptCount val="8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numCache>
            </c:numRef>
          </c:cat>
          <c:val>
            <c:numRef>
              <c:f>'R2 Gráfico 1'!$C$8:$CE$8</c:f>
              <c:numCache>
                <c:formatCode>General</c:formatCode>
                <c:ptCount val="81"/>
                <c:pt idx="0">
                  <c:v>2.75</c:v>
                </c:pt>
                <c:pt idx="1">
                  <c:v>2.75</c:v>
                </c:pt>
                <c:pt idx="2">
                  <c:v>2.75</c:v>
                </c:pt>
                <c:pt idx="3">
                  <c:v>2.75</c:v>
                </c:pt>
                <c:pt idx="4">
                  <c:v>2.75</c:v>
                </c:pt>
                <c:pt idx="5">
                  <c:v>2.75</c:v>
                </c:pt>
                <c:pt idx="6">
                  <c:v>2.75</c:v>
                </c:pt>
                <c:pt idx="7">
                  <c:v>2.75</c:v>
                </c:pt>
                <c:pt idx="8">
                  <c:v>2.75</c:v>
                </c:pt>
                <c:pt idx="9">
                  <c:v>2.75</c:v>
                </c:pt>
                <c:pt idx="10">
                  <c:v>2.75</c:v>
                </c:pt>
                <c:pt idx="11">
                  <c:v>2.75</c:v>
                </c:pt>
                <c:pt idx="12">
                  <c:v>2.5</c:v>
                </c:pt>
                <c:pt idx="13">
                  <c:v>2.5</c:v>
                </c:pt>
                <c:pt idx="14">
                  <c:v>2.5</c:v>
                </c:pt>
                <c:pt idx="15">
                  <c:v>2.5</c:v>
                </c:pt>
                <c:pt idx="16">
                  <c:v>2.5</c:v>
                </c:pt>
                <c:pt idx="17">
                  <c:v>2.5</c:v>
                </c:pt>
                <c:pt idx="18">
                  <c:v>2.5</c:v>
                </c:pt>
                <c:pt idx="19">
                  <c:v>2.5</c:v>
                </c:pt>
                <c:pt idx="20">
                  <c:v>2.5</c:v>
                </c:pt>
                <c:pt idx="21">
                  <c:v>2.5</c:v>
                </c:pt>
                <c:pt idx="22">
                  <c:v>2.5</c:v>
                </c:pt>
                <c:pt idx="23">
                  <c:v>2.5</c:v>
                </c:pt>
                <c:pt idx="24">
                  <c:v>2.25</c:v>
                </c:pt>
                <c:pt idx="25">
                  <c:v>2.25</c:v>
                </c:pt>
                <c:pt idx="26">
                  <c:v>2.25</c:v>
                </c:pt>
                <c:pt idx="27">
                  <c:v>2.25</c:v>
                </c:pt>
                <c:pt idx="28">
                  <c:v>2.25</c:v>
                </c:pt>
                <c:pt idx="29">
                  <c:v>2.25</c:v>
                </c:pt>
                <c:pt idx="30">
                  <c:v>2.25</c:v>
                </c:pt>
                <c:pt idx="31">
                  <c:v>2.25</c:v>
                </c:pt>
                <c:pt idx="32">
                  <c:v>2.25</c:v>
                </c:pt>
                <c:pt idx="33">
                  <c:v>2.25</c:v>
                </c:pt>
                <c:pt idx="34">
                  <c:v>2.25</c:v>
                </c:pt>
                <c:pt idx="35">
                  <c:v>2.25</c:v>
                </c:pt>
                <c:pt idx="36">
                  <c:v>2</c:v>
                </c:pt>
                <c:pt idx="37">
                  <c:v>2</c:v>
                </c:pt>
                <c:pt idx="38">
                  <c:v>2</c:v>
                </c:pt>
                <c:pt idx="39">
                  <c:v>2</c:v>
                </c:pt>
                <c:pt idx="40">
                  <c:v>2</c:v>
                </c:pt>
                <c:pt idx="41">
                  <c:v>2</c:v>
                </c:pt>
                <c:pt idx="42">
                  <c:v>2</c:v>
                </c:pt>
                <c:pt idx="43">
                  <c:v>2</c:v>
                </c:pt>
                <c:pt idx="44">
                  <c:v>2</c:v>
                </c:pt>
                <c:pt idx="45">
                  <c:v>2</c:v>
                </c:pt>
                <c:pt idx="46">
                  <c:v>2</c:v>
                </c:pt>
                <c:pt idx="47">
                  <c:v>2</c:v>
                </c:pt>
                <c:pt idx="48">
                  <c:v>1.75</c:v>
                </c:pt>
                <c:pt idx="49">
                  <c:v>1.75</c:v>
                </c:pt>
                <c:pt idx="50">
                  <c:v>1.75</c:v>
                </c:pt>
                <c:pt idx="51">
                  <c:v>1.75</c:v>
                </c:pt>
                <c:pt idx="52">
                  <c:v>1.75</c:v>
                </c:pt>
                <c:pt idx="53">
                  <c:v>1.75</c:v>
                </c:pt>
                <c:pt idx="54">
                  <c:v>1.75</c:v>
                </c:pt>
                <c:pt idx="55">
                  <c:v>1.75</c:v>
                </c:pt>
                <c:pt idx="56">
                  <c:v>1.75</c:v>
                </c:pt>
                <c:pt idx="57">
                  <c:v>1.75</c:v>
                </c:pt>
                <c:pt idx="58">
                  <c:v>1.75</c:v>
                </c:pt>
                <c:pt idx="59">
                  <c:v>1.75</c:v>
                </c:pt>
                <c:pt idx="60">
                  <c:v>1.5</c:v>
                </c:pt>
                <c:pt idx="61">
                  <c:v>1.5</c:v>
                </c:pt>
                <c:pt idx="62">
                  <c:v>1.5</c:v>
                </c:pt>
                <c:pt idx="63">
                  <c:v>1.5</c:v>
                </c:pt>
                <c:pt idx="64">
                  <c:v>1.5</c:v>
                </c:pt>
                <c:pt idx="65">
                  <c:v>1.5</c:v>
                </c:pt>
                <c:pt idx="66">
                  <c:v>1.5</c:v>
                </c:pt>
                <c:pt idx="67">
                  <c:v>1.5</c:v>
                </c:pt>
                <c:pt idx="68">
                  <c:v>1.5</c:v>
                </c:pt>
                <c:pt idx="69">
                  <c:v>1.5</c:v>
                </c:pt>
                <c:pt idx="70">
                  <c:v>1.5</c:v>
                </c:pt>
                <c:pt idx="71">
                  <c:v>1.5</c:v>
                </c:pt>
                <c:pt idx="72">
                  <c:v>1.5</c:v>
                </c:pt>
                <c:pt idx="73">
                  <c:v>1.5</c:v>
                </c:pt>
                <c:pt idx="74">
                  <c:v>1.5</c:v>
                </c:pt>
                <c:pt idx="75">
                  <c:v>1.5</c:v>
                </c:pt>
                <c:pt idx="76">
                  <c:v>1.5</c:v>
                </c:pt>
                <c:pt idx="77">
                  <c:v>1.5</c:v>
                </c:pt>
                <c:pt idx="78">
                  <c:v>1.5</c:v>
                </c:pt>
                <c:pt idx="79">
                  <c:v>1.5</c:v>
                </c:pt>
                <c:pt idx="80">
                  <c:v>1.5</c:v>
                </c:pt>
              </c:numCache>
            </c:numRef>
          </c:val>
          <c:smooth val="0"/>
          <c:extLst>
            <c:ext xmlns:c16="http://schemas.microsoft.com/office/drawing/2014/chart" uri="{C3380CC4-5D6E-409C-BE32-E72D297353CC}">
              <c16:uniqueId val="{00000003-EF2C-4BBF-9F4A-0DF520E8F693}"/>
            </c:ext>
          </c:extLst>
        </c:ser>
        <c:dLbls>
          <c:showLegendKey val="0"/>
          <c:showVal val="0"/>
          <c:showCatName val="0"/>
          <c:showSerName val="0"/>
          <c:showPercent val="0"/>
          <c:showBubbleSize val="0"/>
        </c:dLbls>
        <c:smooth val="0"/>
        <c:axId val="1663782000"/>
        <c:axId val="1663758000"/>
      </c:lineChart>
      <c:dateAx>
        <c:axId val="1663782000"/>
        <c:scaling>
          <c:orientation val="minMax"/>
        </c:scaling>
        <c:delete val="0"/>
        <c:axPos val="b"/>
        <c:numFmt formatCode="mmm\-yy"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mn-lt"/>
                <a:ea typeface="+mn-lt"/>
                <a:cs typeface="+mn-lt"/>
              </a:defRPr>
            </a:pPr>
            <a:endParaRPr lang="es-CO"/>
          </a:p>
        </c:txPr>
        <c:crossAx val="1663758000"/>
        <c:crosses val="autoZero"/>
        <c:auto val="1"/>
        <c:lblOffset val="100"/>
        <c:baseTimeUnit val="months"/>
        <c:majorUnit val="6"/>
        <c:majorTimeUnit val="months"/>
      </c:dateAx>
      <c:valAx>
        <c:axId val="1663758000"/>
        <c:scaling>
          <c:orientation val="minMax"/>
          <c:max val="13"/>
        </c:scaling>
        <c:delete val="0"/>
        <c:axPos val="l"/>
        <c:numFmt formatCode="General"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1663782000"/>
        <c:crosses val="autoZero"/>
        <c:crossBetween val="between"/>
      </c:valAx>
      <c:spPr>
        <a:noFill/>
        <a:ln>
          <a:noFill/>
        </a:ln>
      </c:spPr>
    </c:plotArea>
    <c:plotVisOnly val="1"/>
    <c:dispBlanksAs val="zero"/>
    <c:showDLblsOverMax val="1"/>
  </c:chart>
  <c:spPr>
    <a:noFill/>
    <a:ln w="9525" cmpd="sng">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'R2 Gráfico 2'!$B$5</c:f>
              <c:strCache>
                <c:ptCount val="1"/>
                <c:pt idx="0">
                  <c:v> Chile </c:v>
                </c:pt>
              </c:strCache>
            </c:strRef>
          </c:tx>
          <c:spPr>
            <a:ln w="19050">
              <a:solidFill>
                <a:schemeClr val="accent4"/>
              </a:solidFill>
            </a:ln>
          </c:spPr>
          <c:marker>
            <c:symbol val="none"/>
          </c:marker>
          <c:cat>
            <c:numRef>
              <c:f>'R2 Gráfico 2'!$C$4:$BX$4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2'!$C$5:$BX$5</c:f>
              <c:numCache>
                <c:formatCode>0.00</c:formatCode>
                <c:ptCount val="74"/>
                <c:pt idx="0">
                  <c:v>2.2116262554530364</c:v>
                </c:pt>
                <c:pt idx="1">
                  <c:v>2.2003650375178152</c:v>
                </c:pt>
                <c:pt idx="2">
                  <c:v>2.4792552114955457</c:v>
                </c:pt>
                <c:pt idx="3">
                  <c:v>2.4311510138202541</c:v>
                </c:pt>
                <c:pt idx="4">
                  <c:v>2.7562619454783333</c:v>
                </c:pt>
                <c:pt idx="5">
                  <c:v>2.7032459049341595</c:v>
                </c:pt>
                <c:pt idx="6">
                  <c:v>2.5736030442620406</c:v>
                </c:pt>
                <c:pt idx="7">
                  <c:v>2.5789684126348966</c:v>
                </c:pt>
                <c:pt idx="8">
                  <c:v>2.2414823670053208</c:v>
                </c:pt>
                <c:pt idx="9">
                  <c:v>2.7099463966646642</c:v>
                </c:pt>
                <c:pt idx="10">
                  <c:v>2.78935874528492</c:v>
                </c:pt>
                <c:pt idx="11">
                  <c:v>3.0007949125596012</c:v>
                </c:pt>
                <c:pt idx="12">
                  <c:v>3.464019851116662</c:v>
                </c:pt>
                <c:pt idx="13">
                  <c:v>3.8892747296358277</c:v>
                </c:pt>
                <c:pt idx="14">
                  <c:v>3.7424706230868132</c:v>
                </c:pt>
                <c:pt idx="15">
                  <c:v>3.4173724640534697</c:v>
                </c:pt>
                <c:pt idx="16">
                  <c:v>2.7508565834557297</c:v>
                </c:pt>
                <c:pt idx="17">
                  <c:v>2.6320939334637972</c:v>
                </c:pt>
                <c:pt idx="18">
                  <c:v>2.4992677926388041</c:v>
                </c:pt>
                <c:pt idx="19">
                  <c:v>2.445916975248541</c:v>
                </c:pt>
                <c:pt idx="20">
                  <c:v>3.0887654681867271</c:v>
                </c:pt>
                <c:pt idx="21">
                  <c:v>2.947714313327543</c:v>
                </c:pt>
                <c:pt idx="22">
                  <c:v>2.7329792370834438</c:v>
                </c:pt>
                <c:pt idx="23">
                  <c:v>2.9712521705576034</c:v>
                </c:pt>
                <c:pt idx="24">
                  <c:v>3.117805065234025</c:v>
                </c:pt>
                <c:pt idx="25">
                  <c:v>2.8459554961321354</c:v>
                </c:pt>
                <c:pt idx="26">
                  <c:v>2.8840662478583523</c:v>
                </c:pt>
                <c:pt idx="27">
                  <c:v>3.323493000666633</c:v>
                </c:pt>
                <c:pt idx="28">
                  <c:v>3.6490091463413643</c:v>
                </c:pt>
                <c:pt idx="29">
                  <c:v>3.8039851272761549</c:v>
                </c:pt>
                <c:pt idx="30">
                  <c:v>4.5432898371273511</c:v>
                </c:pt>
                <c:pt idx="31">
                  <c:v>4.7750404261390322</c:v>
                </c:pt>
                <c:pt idx="32">
                  <c:v>5.3402646502834994</c:v>
                </c:pt>
                <c:pt idx="33">
                  <c:v>6.0270371761171448</c:v>
                </c:pt>
                <c:pt idx="34">
                  <c:v>6.7023876668546478</c:v>
                </c:pt>
                <c:pt idx="35">
                  <c:v>7.1669477234401979</c:v>
                </c:pt>
                <c:pt idx="36">
                  <c:v>7.7030421434552521</c:v>
                </c:pt>
                <c:pt idx="37">
                  <c:v>7.8094530597085043</c:v>
                </c:pt>
                <c:pt idx="38">
                  <c:v>9.4088259783513539</c:v>
                </c:pt>
                <c:pt idx="39">
                  <c:v>10.516129032258137</c:v>
                </c:pt>
                <c:pt idx="40">
                  <c:v>11.54517878481478</c:v>
                </c:pt>
                <c:pt idx="41">
                  <c:v>12.490815576781777</c:v>
                </c:pt>
                <c:pt idx="42">
                  <c:v>13.119533527696836</c:v>
                </c:pt>
                <c:pt idx="43">
                  <c:v>14.089877439854813</c:v>
                </c:pt>
                <c:pt idx="44">
                  <c:v>13.728129205922057</c:v>
                </c:pt>
                <c:pt idx="45">
                  <c:v>12.812112626173233</c:v>
                </c:pt>
                <c:pt idx="46">
                  <c:v>13.338031891463388</c:v>
                </c:pt>
                <c:pt idx="47">
                  <c:v>12.789579508698324</c:v>
                </c:pt>
                <c:pt idx="48">
                  <c:v>12.334801762114523</c:v>
                </c:pt>
                <c:pt idx="49">
                  <c:v>11.946597760551224</c:v>
                </c:pt>
                <c:pt idx="50">
                  <c:v>11.094199222053192</c:v>
                </c:pt>
                <c:pt idx="51">
                  <c:v>9.9074305729296874</c:v>
                </c:pt>
                <c:pt idx="52">
                  <c:v>8.7268232385661513</c:v>
                </c:pt>
                <c:pt idx="53">
                  <c:v>7.5604180274330801</c:v>
                </c:pt>
                <c:pt idx="54">
                  <c:v>6.4755154639174917</c:v>
                </c:pt>
                <c:pt idx="55">
                  <c:v>5.315508872443675</c:v>
                </c:pt>
                <c:pt idx="56">
                  <c:v>5.1203155818539514</c:v>
                </c:pt>
                <c:pt idx="57">
                  <c:v>5.0310022761161477</c:v>
                </c:pt>
                <c:pt idx="58">
                  <c:v>4.7959580256510037</c:v>
                </c:pt>
                <c:pt idx="59">
                  <c:v>3.9373740505351806</c:v>
                </c:pt>
                <c:pt idx="60">
                  <c:v>3.8370007945978113</c:v>
                </c:pt>
                <c:pt idx="61">
                  <c:v>4.5137997906231186</c:v>
                </c:pt>
                <c:pt idx="62">
                  <c:v>3.7760794457215585</c:v>
                </c:pt>
                <c:pt idx="63">
                  <c:v>3.9971915447235329</c:v>
                </c:pt>
                <c:pt idx="64">
                  <c:v>4.1606921144682563</c:v>
                </c:pt>
                <c:pt idx="65">
                  <c:v>4.218051154135849</c:v>
                </c:pt>
                <c:pt idx="66">
                  <c:v>4.628658319072354</c:v>
                </c:pt>
                <c:pt idx="67">
                  <c:v>4.770875269949082</c:v>
                </c:pt>
                <c:pt idx="68">
                  <c:v>4.160713259240012</c:v>
                </c:pt>
                <c:pt idx="69">
                  <c:v>4.7211564171227183</c:v>
                </c:pt>
                <c:pt idx="70">
                  <c:v>4.210276144410563</c:v>
                </c:pt>
                <c:pt idx="71">
                  <c:v>4.5618981868867703</c:v>
                </c:pt>
                <c:pt idx="72">
                  <c:v>4.9350997685148279</c:v>
                </c:pt>
                <c:pt idx="73">
                  <c:v>4.7302214404500553</c:v>
                </c:pt>
              </c:numCache>
            </c:numRef>
          </c:val>
          <c:smooth val="0"/>
          <c:extLst>
            <c:ext xmlns:c16="http://schemas.microsoft.com/office/drawing/2014/chart" uri="{C3380CC4-5D6E-409C-BE32-E72D297353CC}">
              <c16:uniqueId val="{00000000-715B-42AB-998E-6E455ED2D35F}"/>
            </c:ext>
          </c:extLst>
        </c:ser>
        <c:ser>
          <c:idx val="1"/>
          <c:order val="1"/>
          <c:tx>
            <c:strRef>
              <c:f>'R2 Gráfico 2'!$B$6</c:f>
              <c:strCache>
                <c:ptCount val="1"/>
                <c:pt idx="0">
                  <c:v> Colombia </c:v>
                </c:pt>
              </c:strCache>
            </c:strRef>
          </c:tx>
          <c:spPr>
            <a:ln w="19050">
              <a:solidFill>
                <a:srgbClr val="CC6600"/>
              </a:solidFill>
              <a:prstDash val="sysDash"/>
            </a:ln>
          </c:spPr>
          <c:marker>
            <c:symbol val="none"/>
          </c:marker>
          <c:cat>
            <c:numRef>
              <c:f>'R2 Gráfico 2'!$C$4:$BX$4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2'!$C$6:$BX$6</c:f>
              <c:numCache>
                <c:formatCode>0.00</c:formatCode>
                <c:ptCount val="74"/>
                <c:pt idx="0">
                  <c:v>3.1545137990238947</c:v>
                </c:pt>
                <c:pt idx="1">
                  <c:v>3.0175023499372289</c:v>
                </c:pt>
                <c:pt idx="2">
                  <c:v>3.2154983544469884</c:v>
                </c:pt>
                <c:pt idx="3">
                  <c:v>3.2515268430249655</c:v>
                </c:pt>
                <c:pt idx="4">
                  <c:v>3.3139560468955054</c:v>
                </c:pt>
                <c:pt idx="5">
                  <c:v>3.4300527866109709</c:v>
                </c:pt>
                <c:pt idx="6">
                  <c:v>3.7878167045218181</c:v>
                </c:pt>
                <c:pt idx="7">
                  <c:v>3.7514970317844565</c:v>
                </c:pt>
                <c:pt idx="8">
                  <c:v>3.820711462994586</c:v>
                </c:pt>
                <c:pt idx="9">
                  <c:v>3.8614374345407931</c:v>
                </c:pt>
                <c:pt idx="10">
                  <c:v>3.8467149526294042</c:v>
                </c:pt>
                <c:pt idx="11">
                  <c:v>3.8042827270642787</c:v>
                </c:pt>
                <c:pt idx="12">
                  <c:v>3.6223520836753176</c:v>
                </c:pt>
                <c:pt idx="13">
                  <c:v>3.7201247144919458</c:v>
                </c:pt>
                <c:pt idx="14">
                  <c:v>3.8555095366837877</c:v>
                </c:pt>
                <c:pt idx="15">
                  <c:v>3.5052074998722427</c:v>
                </c:pt>
                <c:pt idx="16">
                  <c:v>2.8518620288760843</c:v>
                </c:pt>
                <c:pt idx="17">
                  <c:v>2.1917929170928607</c:v>
                </c:pt>
                <c:pt idx="18">
                  <c:v>1.96990740163554</c:v>
                </c:pt>
                <c:pt idx="19">
                  <c:v>1.8781385700203712</c:v>
                </c:pt>
                <c:pt idx="20">
                  <c:v>1.9674842284754135</c:v>
                </c:pt>
                <c:pt idx="21">
                  <c:v>1.7482106753935245</c:v>
                </c:pt>
                <c:pt idx="22">
                  <c:v>1.4894575264130072</c:v>
                </c:pt>
                <c:pt idx="23">
                  <c:v>1.6104650971109136</c:v>
                </c:pt>
                <c:pt idx="24">
                  <c:v>1.5972107086986487</c:v>
                </c:pt>
                <c:pt idx="25">
                  <c:v>1.5631051100948756</c:v>
                </c:pt>
                <c:pt idx="26">
                  <c:v>1.5065652290939147</c:v>
                </c:pt>
                <c:pt idx="27">
                  <c:v>1.9477838828431793</c:v>
                </c:pt>
                <c:pt idx="28">
                  <c:v>3.2956574627538204</c:v>
                </c:pt>
                <c:pt idx="29">
                  <c:v>3.6347126798425444</c:v>
                </c:pt>
                <c:pt idx="30">
                  <c:v>3.970073048626821</c:v>
                </c:pt>
                <c:pt idx="31">
                  <c:v>4.441031735745482</c:v>
                </c:pt>
                <c:pt idx="32">
                  <c:v>4.5101522100192692</c:v>
                </c:pt>
                <c:pt idx="33">
                  <c:v>4.5835301540120277</c:v>
                </c:pt>
                <c:pt idx="34">
                  <c:v>5.2589752379432531</c:v>
                </c:pt>
                <c:pt idx="35">
                  <c:v>5.6226075628391214</c:v>
                </c:pt>
                <c:pt idx="36">
                  <c:v>6.9445499154167756</c:v>
                </c:pt>
                <c:pt idx="37">
                  <c:v>8.0051858184722704</c:v>
                </c:pt>
                <c:pt idx="38">
                  <c:v>8.527847507809172</c:v>
                </c:pt>
                <c:pt idx="39">
                  <c:v>9.2340648861780181</c:v>
                </c:pt>
                <c:pt idx="40">
                  <c:v>9.0668320684499371</c:v>
                </c:pt>
                <c:pt idx="41">
                  <c:v>9.6738394357844584</c:v>
                </c:pt>
                <c:pt idx="42">
                  <c:v>10.205862361737307</c:v>
                </c:pt>
                <c:pt idx="43">
                  <c:v>10.835975895772098</c:v>
                </c:pt>
                <c:pt idx="44">
                  <c:v>11.439829634116116</c:v>
                </c:pt>
                <c:pt idx="45">
                  <c:v>12.221760103238232</c:v>
                </c:pt>
                <c:pt idx="46">
                  <c:v>12.531445421886932</c:v>
                </c:pt>
                <c:pt idx="47">
                  <c:v>13.12251076333264</c:v>
                </c:pt>
                <c:pt idx="48">
                  <c:v>13.251966315051567</c:v>
                </c:pt>
                <c:pt idx="49">
                  <c:v>13.278991189407673</c:v>
                </c:pt>
                <c:pt idx="50">
                  <c:v>13.344333040923617</c:v>
                </c:pt>
                <c:pt idx="51">
                  <c:v>12.822883526062201</c:v>
                </c:pt>
                <c:pt idx="52">
                  <c:v>12.360268100727346</c:v>
                </c:pt>
                <c:pt idx="53">
                  <c:v>12.129659178514451</c:v>
                </c:pt>
                <c:pt idx="54">
                  <c:v>11.784942197827043</c:v>
                </c:pt>
                <c:pt idx="55">
                  <c:v>11.427307942288834</c:v>
                </c:pt>
                <c:pt idx="56">
                  <c:v>10.994349438955586</c:v>
                </c:pt>
                <c:pt idx="57">
                  <c:v>10.478615699115878</c:v>
                </c:pt>
                <c:pt idx="58">
                  <c:v>10.148675476657921</c:v>
                </c:pt>
                <c:pt idx="59">
                  <c:v>9.276056959554646</c:v>
                </c:pt>
                <c:pt idx="60">
                  <c:v>8.3465790658506798</c:v>
                </c:pt>
                <c:pt idx="61">
                  <c:v>7.7373637297132314</c:v>
                </c:pt>
                <c:pt idx="62">
                  <c:v>7.3626594812193691</c:v>
                </c:pt>
                <c:pt idx="63">
                  <c:v>7.1632800319550771</c:v>
                </c:pt>
                <c:pt idx="64">
                  <c:v>7.1568965804805096</c:v>
                </c:pt>
                <c:pt idx="65">
                  <c:v>7.1824370476680111</c:v>
                </c:pt>
                <c:pt idx="66">
                  <c:v>6.860021802089733</c:v>
                </c:pt>
                <c:pt idx="67">
                  <c:v>6.1204370359463356</c:v>
                </c:pt>
                <c:pt idx="68">
                  <c:v>5.8088166890021498</c:v>
                </c:pt>
                <c:pt idx="69">
                  <c:v>5.4061137780720525</c:v>
                </c:pt>
                <c:pt idx="70">
                  <c:v>5.1973169340454595</c:v>
                </c:pt>
                <c:pt idx="71">
                  <c:v>5.2030648436980576</c:v>
                </c:pt>
                <c:pt idx="72">
                  <c:v>5.2229833429679129</c:v>
                </c:pt>
                <c:pt idx="73">
                  <c:v>5.2765849639070384</c:v>
                </c:pt>
              </c:numCache>
            </c:numRef>
          </c:val>
          <c:smooth val="0"/>
          <c:extLst>
            <c:ext xmlns:c16="http://schemas.microsoft.com/office/drawing/2014/chart" uri="{C3380CC4-5D6E-409C-BE32-E72D297353CC}">
              <c16:uniqueId val="{00000001-715B-42AB-998E-6E455ED2D35F}"/>
            </c:ext>
          </c:extLst>
        </c:ser>
        <c:ser>
          <c:idx val="2"/>
          <c:order val="2"/>
          <c:tx>
            <c:strRef>
              <c:f>'R2 Gráfico 2'!$B$7</c:f>
              <c:strCache>
                <c:ptCount val="1"/>
                <c:pt idx="0">
                  <c:v> México </c:v>
                </c:pt>
              </c:strCache>
            </c:strRef>
          </c:tx>
          <c:spPr>
            <a:ln w="19050">
              <a:solidFill>
                <a:srgbClr val="FF0000"/>
              </a:solidFill>
            </a:ln>
          </c:spPr>
          <c:marker>
            <c:symbol val="none"/>
          </c:marker>
          <c:cat>
            <c:numRef>
              <c:f>'R2 Gráfico 2'!$C$4:$BX$4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2'!$C$7:$BX$7</c:f>
              <c:numCache>
                <c:formatCode>0.00</c:formatCode>
                <c:ptCount val="74"/>
                <c:pt idx="0">
                  <c:v>4.3656055468394239</c:v>
                </c:pt>
                <c:pt idx="1">
                  <c:v>3.9402803450229618</c:v>
                </c:pt>
                <c:pt idx="2">
                  <c:v>4.004174801310989</c:v>
                </c:pt>
                <c:pt idx="3">
                  <c:v>4.4134502749991755</c:v>
                </c:pt>
                <c:pt idx="4">
                  <c:v>4.2819934282938954</c:v>
                </c:pt>
                <c:pt idx="5">
                  <c:v>3.947152072029958</c:v>
                </c:pt>
                <c:pt idx="6">
                  <c:v>3.781337235547122</c:v>
                </c:pt>
                <c:pt idx="7">
                  <c:v>3.1624407913067643</c:v>
                </c:pt>
                <c:pt idx="8">
                  <c:v>2.9975128075547142</c:v>
                </c:pt>
                <c:pt idx="9">
                  <c:v>3.0195189274447864</c:v>
                </c:pt>
                <c:pt idx="10">
                  <c:v>2.9744973265691144</c:v>
                </c:pt>
                <c:pt idx="11">
                  <c:v>2.8285769753445988</c:v>
                </c:pt>
                <c:pt idx="12">
                  <c:v>3.2383520192419635</c:v>
                </c:pt>
                <c:pt idx="13">
                  <c:v>3.6961941811620269</c:v>
                </c:pt>
                <c:pt idx="14">
                  <c:v>3.249062584560658</c:v>
                </c:pt>
                <c:pt idx="15">
                  <c:v>2.1481488636253765</c:v>
                </c:pt>
                <c:pt idx="16">
                  <c:v>2.8372710276752588</c:v>
                </c:pt>
                <c:pt idx="17">
                  <c:v>3.3340109778410065</c:v>
                </c:pt>
                <c:pt idx="18">
                  <c:v>3.6234050556000374</c:v>
                </c:pt>
                <c:pt idx="19">
                  <c:v>4.0484228802932343</c:v>
                </c:pt>
                <c:pt idx="20">
                  <c:v>4.0137769140482282</c:v>
                </c:pt>
                <c:pt idx="21">
                  <c:v>4.0869640106025562</c:v>
                </c:pt>
                <c:pt idx="22">
                  <c:v>3.3318778121618209</c:v>
                </c:pt>
                <c:pt idx="23">
                  <c:v>3.1500745747352177</c:v>
                </c:pt>
                <c:pt idx="24">
                  <c:v>3.5350925812845713</c:v>
                </c:pt>
                <c:pt idx="25">
                  <c:v>3.759039751517923</c:v>
                </c:pt>
                <c:pt idx="26">
                  <c:v>4.6668788258859228</c:v>
                </c:pt>
                <c:pt idx="27">
                  <c:v>6.0848186846957697</c:v>
                </c:pt>
                <c:pt idx="28">
                  <c:v>5.8938226484052558</c:v>
                </c:pt>
                <c:pt idx="29">
                  <c:v>5.8786056228511629</c:v>
                </c:pt>
                <c:pt idx="30">
                  <c:v>5.8058151222962762</c:v>
                </c:pt>
                <c:pt idx="31">
                  <c:v>5.5920717179489543</c:v>
                </c:pt>
                <c:pt idx="32">
                  <c:v>6.0001479919344236</c:v>
                </c:pt>
                <c:pt idx="33">
                  <c:v>6.2395425377387959</c:v>
                </c:pt>
                <c:pt idx="34">
                  <c:v>7.3748805761740366</c:v>
                </c:pt>
                <c:pt idx="35">
                  <c:v>7.3551079426380284</c:v>
                </c:pt>
                <c:pt idx="36">
                  <c:v>7.0701388258778808</c:v>
                </c:pt>
                <c:pt idx="37">
                  <c:v>7.2799733109722542</c:v>
                </c:pt>
                <c:pt idx="38">
                  <c:v>7.453677207039644</c:v>
                </c:pt>
                <c:pt idx="39">
                  <c:v>7.6825028968713793</c:v>
                </c:pt>
                <c:pt idx="40">
                  <c:v>7.6526209982298532</c:v>
                </c:pt>
                <c:pt idx="41">
                  <c:v>7.9863384593604536</c:v>
                </c:pt>
                <c:pt idx="42">
                  <c:v>8.1508066360549414</c:v>
                </c:pt>
                <c:pt idx="43">
                  <c:v>8.6954231380433455</c:v>
                </c:pt>
                <c:pt idx="44">
                  <c:v>8.6997495658851065</c:v>
                </c:pt>
                <c:pt idx="45">
                  <c:v>8.406815448118298</c:v>
                </c:pt>
                <c:pt idx="46">
                  <c:v>7.7966188699907679</c:v>
                </c:pt>
                <c:pt idx="47">
                  <c:v>7.8170286766460872</c:v>
                </c:pt>
                <c:pt idx="48">
                  <c:v>7.9100354231284253</c:v>
                </c:pt>
                <c:pt idx="49">
                  <c:v>7.6188635160235663</c:v>
                </c:pt>
                <c:pt idx="50">
                  <c:v>6.8492580663953584</c:v>
                </c:pt>
                <c:pt idx="51">
                  <c:v>6.2528454005910117</c:v>
                </c:pt>
                <c:pt idx="52">
                  <c:v>5.8353026722414159</c:v>
                </c:pt>
                <c:pt idx="53">
                  <c:v>5.0555537347186208</c:v>
                </c:pt>
                <c:pt idx="54">
                  <c:v>4.78576308683345</c:v>
                </c:pt>
                <c:pt idx="55">
                  <c:v>4.6380136184098752</c:v>
                </c:pt>
                <c:pt idx="56">
                  <c:v>4.4544878021369305</c:v>
                </c:pt>
                <c:pt idx="57">
                  <c:v>4.2570005428015145</c:v>
                </c:pt>
                <c:pt idx="58">
                  <c:v>4.3239124741065282</c:v>
                </c:pt>
                <c:pt idx="59">
                  <c:v>4.6608896408861566</c:v>
                </c:pt>
                <c:pt idx="60">
                  <c:v>4.8839291323741874</c:v>
                </c:pt>
                <c:pt idx="61">
                  <c:v>4.4007622260750168</c:v>
                </c:pt>
                <c:pt idx="62">
                  <c:v>4.4209394885854625</c:v>
                </c:pt>
                <c:pt idx="63">
                  <c:v>4.6532100371602603</c:v>
                </c:pt>
                <c:pt idx="64">
                  <c:v>4.6867680584616211</c:v>
                </c:pt>
                <c:pt idx="65">
                  <c:v>4.9760556569485415</c:v>
                </c:pt>
                <c:pt idx="66">
                  <c:v>5.566163686040726</c:v>
                </c:pt>
                <c:pt idx="67">
                  <c:v>4.9928596240688794</c:v>
                </c:pt>
                <c:pt idx="68">
                  <c:v>4.5803873347679103</c:v>
                </c:pt>
                <c:pt idx="69">
                  <c:v>4.7615401695135784</c:v>
                </c:pt>
                <c:pt idx="70">
                  <c:v>4.5486705466164734</c:v>
                </c:pt>
                <c:pt idx="71">
                  <c:v>4.2123393743437321</c:v>
                </c:pt>
                <c:pt idx="72">
                  <c:v>3.5850398712141018</c:v>
                </c:pt>
                <c:pt idx="73">
                  <c:v>3.7739095308981785</c:v>
                </c:pt>
              </c:numCache>
            </c:numRef>
          </c:val>
          <c:smooth val="0"/>
          <c:extLst>
            <c:ext xmlns:c16="http://schemas.microsoft.com/office/drawing/2014/chart" uri="{C3380CC4-5D6E-409C-BE32-E72D297353CC}">
              <c16:uniqueId val="{00000002-715B-42AB-998E-6E455ED2D35F}"/>
            </c:ext>
          </c:extLst>
        </c:ser>
        <c:ser>
          <c:idx val="3"/>
          <c:order val="3"/>
          <c:tx>
            <c:strRef>
              <c:f>'R2 Gráfico 2'!$B$8</c:f>
              <c:strCache>
                <c:ptCount val="1"/>
                <c:pt idx="0">
                  <c:v> Perú </c:v>
                </c:pt>
              </c:strCache>
            </c:strRef>
          </c:tx>
          <c:spPr>
            <a:ln w="19050">
              <a:solidFill>
                <a:srgbClr val="00B050"/>
              </a:solidFill>
            </a:ln>
          </c:spPr>
          <c:marker>
            <c:symbol val="none"/>
          </c:marker>
          <c:cat>
            <c:numRef>
              <c:f>'R2 Gráfico 2'!$C$4:$BX$4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2'!$C$8:$BX$8</c:f>
              <c:numCache>
                <c:formatCode>0.00</c:formatCode>
                <c:ptCount val="74"/>
                <c:pt idx="0">
                  <c:v>2.3600301280441993</c:v>
                </c:pt>
                <c:pt idx="1">
                  <c:v>2.211281708945334</c:v>
                </c:pt>
                <c:pt idx="2">
                  <c:v>2.3914307066344787</c:v>
                </c:pt>
                <c:pt idx="3">
                  <c:v>2.7519122048552669</c:v>
                </c:pt>
                <c:pt idx="4">
                  <c:v>2.7923211169283757</c:v>
                </c:pt>
                <c:pt idx="5">
                  <c:v>2.3685300207039184</c:v>
                </c:pt>
                <c:pt idx="6">
                  <c:v>2.2024251422914976</c:v>
                </c:pt>
                <c:pt idx="7">
                  <c:v>2.1493864778061145</c:v>
                </c:pt>
                <c:pt idx="8">
                  <c:v>1.9889866031067127</c:v>
                </c:pt>
                <c:pt idx="9">
                  <c:v>2.0029551797734468</c:v>
                </c:pt>
                <c:pt idx="10">
                  <c:v>1.9506597819850535</c:v>
                </c:pt>
                <c:pt idx="11">
                  <c:v>1.873363874345535</c:v>
                </c:pt>
                <c:pt idx="12">
                  <c:v>1.8641157714006207</c:v>
                </c:pt>
                <c:pt idx="13">
                  <c:v>1.8368846436442876</c:v>
                </c:pt>
                <c:pt idx="14">
                  <c:v>1.7760116778849921</c:v>
                </c:pt>
                <c:pt idx="15">
                  <c:v>1.9661784934057014</c:v>
                </c:pt>
                <c:pt idx="16">
                  <c:v>1.8918263400436564</c:v>
                </c:pt>
                <c:pt idx="17">
                  <c:v>1.7717013186635322</c:v>
                </c:pt>
                <c:pt idx="18">
                  <c:v>2.1549636803874117</c:v>
                </c:pt>
                <c:pt idx="19">
                  <c:v>2.1364076104482876</c:v>
                </c:pt>
                <c:pt idx="20">
                  <c:v>2.2564267870093913</c:v>
                </c:pt>
                <c:pt idx="21">
                  <c:v>1.9877675840978215</c:v>
                </c:pt>
                <c:pt idx="22">
                  <c:v>2.2268671115041494</c:v>
                </c:pt>
                <c:pt idx="23">
                  <c:v>2.1520918654139631</c:v>
                </c:pt>
                <c:pt idx="24">
                  <c:v>2.9215827915562098</c:v>
                </c:pt>
                <c:pt idx="25">
                  <c:v>2.7898027898028976</c:v>
                </c:pt>
                <c:pt idx="26">
                  <c:v>2.9402390438247217</c:v>
                </c:pt>
                <c:pt idx="27">
                  <c:v>2.5630852245674962</c:v>
                </c:pt>
                <c:pt idx="28">
                  <c:v>2.777116559549353</c:v>
                </c:pt>
                <c:pt idx="29">
                  <c:v>3.5135135135135886</c:v>
                </c:pt>
                <c:pt idx="30">
                  <c:v>3.9503831871691153</c:v>
                </c:pt>
                <c:pt idx="31">
                  <c:v>4.9569816086509899</c:v>
                </c:pt>
                <c:pt idx="32">
                  <c:v>5.3826148632674098</c:v>
                </c:pt>
                <c:pt idx="33">
                  <c:v>6.1311449538388407</c:v>
                </c:pt>
                <c:pt idx="34">
                  <c:v>6.2441019188423486</c:v>
                </c:pt>
                <c:pt idx="35">
                  <c:v>6.9884443046930533</c:v>
                </c:pt>
                <c:pt idx="36">
                  <c:v>6.3297906257179681</c:v>
                </c:pt>
                <c:pt idx="37">
                  <c:v>6.6701033079271888</c:v>
                </c:pt>
                <c:pt idx="38">
                  <c:v>7.4535226998733828</c:v>
                </c:pt>
                <c:pt idx="39">
                  <c:v>8.6175780608300112</c:v>
                </c:pt>
                <c:pt idx="40">
                  <c:v>8.7767336351977754</c:v>
                </c:pt>
                <c:pt idx="41">
                  <c:v>9.320121208966814</c:v>
                </c:pt>
                <c:pt idx="42">
                  <c:v>9.2770086985532139</c:v>
                </c:pt>
                <c:pt idx="43">
                  <c:v>8.7981035974928226</c:v>
                </c:pt>
                <c:pt idx="44">
                  <c:v>8.7889887685353116</c:v>
                </c:pt>
                <c:pt idx="45">
                  <c:v>8.6437980123833071</c:v>
                </c:pt>
                <c:pt idx="46">
                  <c:v>8.6439348527040707</c:v>
                </c:pt>
                <c:pt idx="47">
                  <c:v>8.5621611744415738</c:v>
                </c:pt>
                <c:pt idx="48">
                  <c:v>8.866128182195677</c:v>
                </c:pt>
                <c:pt idx="49">
                  <c:v>8.9906781617430589</c:v>
                </c:pt>
                <c:pt idx="50">
                  <c:v>8.6661431784439635</c:v>
                </c:pt>
                <c:pt idx="51">
                  <c:v>8.0421513645843046</c:v>
                </c:pt>
                <c:pt idx="52">
                  <c:v>7.9862335296430276</c:v>
                </c:pt>
                <c:pt idx="53">
                  <c:v>6.7090956545182934</c:v>
                </c:pt>
                <c:pt idx="54">
                  <c:v>6.0196325290370334</c:v>
                </c:pt>
                <c:pt idx="55">
                  <c:v>5.7865117801785937</c:v>
                </c:pt>
                <c:pt idx="56">
                  <c:v>5.2702927742922956</c:v>
                </c:pt>
                <c:pt idx="57">
                  <c:v>4.5173692671359511</c:v>
                </c:pt>
                <c:pt idx="58">
                  <c:v>3.7866642434784881</c:v>
                </c:pt>
                <c:pt idx="59">
                  <c:v>3.4110022346389268</c:v>
                </c:pt>
                <c:pt idx="60">
                  <c:v>2.9470580306918626</c:v>
                </c:pt>
                <c:pt idx="61">
                  <c:v>2.9295976276905833</c:v>
                </c:pt>
                <c:pt idx="62">
                  <c:v>2.67488282501116</c:v>
                </c:pt>
                <c:pt idx="63">
                  <c:v>2.1062813375972267</c:v>
                </c:pt>
                <c:pt idx="64">
                  <c:v>1.658485010036248</c:v>
                </c:pt>
                <c:pt idx="65">
                  <c:v>1.8935402572572535</c:v>
                </c:pt>
                <c:pt idx="66">
                  <c:v>1.7837548504377576</c:v>
                </c:pt>
                <c:pt idx="67">
                  <c:v>1.6665003677251988</c:v>
                </c:pt>
                <c:pt idx="68">
                  <c:v>1.3591797449544973</c:v>
                </c:pt>
                <c:pt idx="69">
                  <c:v>1.5383262934645092</c:v>
                </c:pt>
                <c:pt idx="70">
                  <c:v>1.894798299304834</c:v>
                </c:pt>
                <c:pt idx="71">
                  <c:v>1.697369206308208</c:v>
                </c:pt>
                <c:pt idx="72">
                  <c:v>1.5912464407827454</c:v>
                </c:pt>
                <c:pt idx="73">
                  <c:v>1.3666861215974491</c:v>
                </c:pt>
              </c:numCache>
            </c:numRef>
          </c:val>
          <c:smooth val="0"/>
          <c:extLst>
            <c:ext xmlns:c16="http://schemas.microsoft.com/office/drawing/2014/chart" uri="{C3380CC4-5D6E-409C-BE32-E72D297353CC}">
              <c16:uniqueId val="{00000003-715B-42AB-998E-6E455ED2D35F}"/>
            </c:ext>
          </c:extLst>
        </c:ser>
        <c:ser>
          <c:idx val="4"/>
          <c:order val="4"/>
          <c:tx>
            <c:strRef>
              <c:f>'R2 Gráfico 2'!$B$9</c:f>
              <c:strCache>
                <c:ptCount val="1"/>
                <c:pt idx="0">
                  <c:v> Brasil </c:v>
                </c:pt>
              </c:strCache>
            </c:strRef>
          </c:tx>
          <c:spPr>
            <a:ln w="19050">
              <a:solidFill>
                <a:srgbClr val="00B0F0"/>
              </a:solidFill>
            </a:ln>
          </c:spPr>
          <c:marker>
            <c:symbol val="none"/>
          </c:marker>
          <c:cat>
            <c:numRef>
              <c:f>'R2 Gráfico 2'!$C$4:$BX$4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2'!$C$9:$BX$9</c:f>
              <c:numCache>
                <c:formatCode>0.00</c:formatCode>
                <c:ptCount val="74"/>
                <c:pt idx="0">
                  <c:v>3.78</c:v>
                </c:pt>
                <c:pt idx="1">
                  <c:v>3.89</c:v>
                </c:pt>
                <c:pt idx="2">
                  <c:v>4.58</c:v>
                </c:pt>
                <c:pt idx="3">
                  <c:v>4.9400000000000004</c:v>
                </c:pt>
                <c:pt idx="4">
                  <c:v>4.66</c:v>
                </c:pt>
                <c:pt idx="5">
                  <c:v>3.37</c:v>
                </c:pt>
                <c:pt idx="6">
                  <c:v>3.22</c:v>
                </c:pt>
                <c:pt idx="7">
                  <c:v>3.43</c:v>
                </c:pt>
                <c:pt idx="8">
                  <c:v>2.89</c:v>
                </c:pt>
                <c:pt idx="9">
                  <c:v>2.54</c:v>
                </c:pt>
                <c:pt idx="10">
                  <c:v>3.27</c:v>
                </c:pt>
                <c:pt idx="11">
                  <c:v>4.3099999999999996</c:v>
                </c:pt>
                <c:pt idx="12">
                  <c:v>4.1900000000000004</c:v>
                </c:pt>
                <c:pt idx="13">
                  <c:v>4.01</c:v>
                </c:pt>
                <c:pt idx="14">
                  <c:v>3.3</c:v>
                </c:pt>
                <c:pt idx="15">
                  <c:v>2.4</c:v>
                </c:pt>
                <c:pt idx="16">
                  <c:v>1.88</c:v>
                </c:pt>
                <c:pt idx="17">
                  <c:v>2.13</c:v>
                </c:pt>
                <c:pt idx="18">
                  <c:v>2.31</c:v>
                </c:pt>
                <c:pt idx="19">
                  <c:v>2.44</c:v>
                </c:pt>
                <c:pt idx="20">
                  <c:v>3.14</c:v>
                </c:pt>
                <c:pt idx="21">
                  <c:v>3.92</c:v>
                </c:pt>
                <c:pt idx="22">
                  <c:v>4.3099999999999996</c:v>
                </c:pt>
                <c:pt idx="23">
                  <c:v>4.5199999999999996</c:v>
                </c:pt>
                <c:pt idx="24">
                  <c:v>4.5599999999999996</c:v>
                </c:pt>
                <c:pt idx="25">
                  <c:v>5.2</c:v>
                </c:pt>
                <c:pt idx="26">
                  <c:v>6.1</c:v>
                </c:pt>
                <c:pt idx="27">
                  <c:v>6.76</c:v>
                </c:pt>
                <c:pt idx="28">
                  <c:v>8.06</c:v>
                </c:pt>
                <c:pt idx="29">
                  <c:v>8.35</c:v>
                </c:pt>
                <c:pt idx="30">
                  <c:v>8.99</c:v>
                </c:pt>
                <c:pt idx="31">
                  <c:v>9.68</c:v>
                </c:pt>
                <c:pt idx="32">
                  <c:v>10.25</c:v>
                </c:pt>
                <c:pt idx="33">
                  <c:v>10.67</c:v>
                </c:pt>
                <c:pt idx="34">
                  <c:v>10.74</c:v>
                </c:pt>
                <c:pt idx="35">
                  <c:v>10.06</c:v>
                </c:pt>
                <c:pt idx="36">
                  <c:v>10.38</c:v>
                </c:pt>
                <c:pt idx="37">
                  <c:v>10.54</c:v>
                </c:pt>
                <c:pt idx="38">
                  <c:v>11.3</c:v>
                </c:pt>
                <c:pt idx="39">
                  <c:v>12.13</c:v>
                </c:pt>
                <c:pt idx="40">
                  <c:v>11.73</c:v>
                </c:pt>
                <c:pt idx="41">
                  <c:v>11.89</c:v>
                </c:pt>
                <c:pt idx="42">
                  <c:v>10.07</c:v>
                </c:pt>
                <c:pt idx="43">
                  <c:v>8.73</c:v>
                </c:pt>
                <c:pt idx="44">
                  <c:v>7.17</c:v>
                </c:pt>
                <c:pt idx="45">
                  <c:v>6.47</c:v>
                </c:pt>
                <c:pt idx="46">
                  <c:v>5.9</c:v>
                </c:pt>
                <c:pt idx="47">
                  <c:v>5.79</c:v>
                </c:pt>
                <c:pt idx="48">
                  <c:v>5.77</c:v>
                </c:pt>
                <c:pt idx="49">
                  <c:v>5.6</c:v>
                </c:pt>
                <c:pt idx="50">
                  <c:v>4.6500000000000004</c:v>
                </c:pt>
                <c:pt idx="51">
                  <c:v>4.18</c:v>
                </c:pt>
                <c:pt idx="52">
                  <c:v>3.94</c:v>
                </c:pt>
                <c:pt idx="53">
                  <c:v>3.16</c:v>
                </c:pt>
                <c:pt idx="54">
                  <c:v>3.99</c:v>
                </c:pt>
                <c:pt idx="55">
                  <c:v>4.6100000000000003</c:v>
                </c:pt>
                <c:pt idx="56">
                  <c:v>5.19</c:v>
                </c:pt>
                <c:pt idx="57">
                  <c:v>4.82</c:v>
                </c:pt>
                <c:pt idx="58">
                  <c:v>4.68</c:v>
                </c:pt>
                <c:pt idx="59">
                  <c:v>4.62</c:v>
                </c:pt>
                <c:pt idx="60">
                  <c:v>4.51</c:v>
                </c:pt>
                <c:pt idx="61">
                  <c:v>4.5</c:v>
                </c:pt>
                <c:pt idx="62">
                  <c:v>3.93</c:v>
                </c:pt>
                <c:pt idx="63">
                  <c:v>3.69</c:v>
                </c:pt>
                <c:pt idx="64">
                  <c:v>3.93</c:v>
                </c:pt>
                <c:pt idx="65">
                  <c:v>4.2300000000000004</c:v>
                </c:pt>
                <c:pt idx="66">
                  <c:v>4.5</c:v>
                </c:pt>
                <c:pt idx="67">
                  <c:v>4.24</c:v>
                </c:pt>
                <c:pt idx="68">
                  <c:v>4.42</c:v>
                </c:pt>
                <c:pt idx="69">
                  <c:v>4.76</c:v>
                </c:pt>
                <c:pt idx="70">
                  <c:v>4.87</c:v>
                </c:pt>
                <c:pt idx="71">
                  <c:v>4.83</c:v>
                </c:pt>
                <c:pt idx="72">
                  <c:v>4.5599999999999996</c:v>
                </c:pt>
                <c:pt idx="73">
                  <c:v>5.0599999999999996</c:v>
                </c:pt>
              </c:numCache>
            </c:numRef>
          </c:val>
          <c:smooth val="0"/>
          <c:extLst>
            <c:ext xmlns:c16="http://schemas.microsoft.com/office/drawing/2014/chart" uri="{C3380CC4-5D6E-409C-BE32-E72D297353CC}">
              <c16:uniqueId val="{00000004-715B-42AB-998E-6E455ED2D35F}"/>
            </c:ext>
          </c:extLst>
        </c:ser>
        <c:dLbls>
          <c:showLegendKey val="0"/>
          <c:showVal val="0"/>
          <c:showCatName val="0"/>
          <c:showSerName val="0"/>
          <c:showPercent val="0"/>
          <c:showBubbleSize val="0"/>
        </c:dLbls>
        <c:smooth val="0"/>
        <c:axId val="1770823936"/>
        <c:axId val="1770823456"/>
      </c:lineChart>
      <c:dateAx>
        <c:axId val="1770823936"/>
        <c:scaling>
          <c:orientation val="minMax"/>
        </c:scaling>
        <c:delete val="0"/>
        <c:axPos val="b"/>
        <c:numFmt formatCode="mmm\-yy"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mn-lt"/>
                <a:ea typeface="+mn-lt"/>
                <a:cs typeface="+mn-lt"/>
              </a:defRPr>
            </a:pPr>
            <a:endParaRPr lang="es-CO"/>
          </a:p>
        </c:txPr>
        <c:crossAx val="1770823456"/>
        <c:crosses val="autoZero"/>
        <c:auto val="1"/>
        <c:lblOffset val="100"/>
        <c:baseTimeUnit val="months"/>
        <c:majorUnit val="5"/>
        <c:majorTimeUnit val="months"/>
      </c:dateAx>
      <c:valAx>
        <c:axId val="1770823456"/>
        <c:scaling>
          <c:orientation val="minMax"/>
        </c:scaling>
        <c:delete val="0"/>
        <c:axPos val="l"/>
        <c:numFmt formatCode="_(* #,##0_);_(* \(#,##0\);_(* &quot;-&quot;_);_(@_)"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1770823936"/>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mn-lt"/>
              <a:ea typeface="+mn-lt"/>
              <a:cs typeface="+mn-lt"/>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58970601348391E-2"/>
          <c:y val="3.4632030339344318E-2"/>
          <c:w val="0.90874608916130684"/>
          <c:h val="0.73977685767251933"/>
        </c:manualLayout>
      </c:layout>
      <c:lineChart>
        <c:grouping val="standard"/>
        <c:varyColors val="0"/>
        <c:ser>
          <c:idx val="0"/>
          <c:order val="0"/>
          <c:tx>
            <c:strRef>
              <c:f>'R2 Gráfico 3'!$B$5</c:f>
              <c:strCache>
                <c:ptCount val="1"/>
                <c:pt idx="0">
                  <c:v> Brasil </c:v>
                </c:pt>
              </c:strCache>
            </c:strRef>
          </c:tx>
          <c:spPr>
            <a:ln w="22225">
              <a:solidFill>
                <a:srgbClr val="FFC000"/>
              </a:solidFill>
            </a:ln>
          </c:spPr>
          <c:marker>
            <c:symbol val="none"/>
          </c:marker>
          <c:cat>
            <c:numRef>
              <c:f>'R2 Gráfico 3'!$C$4:$BX$4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3'!$C$5:$BX$5</c:f>
              <c:numCache>
                <c:formatCode>0.00</c:formatCode>
                <c:ptCount val="74"/>
                <c:pt idx="0">
                  <c:v>3.78</c:v>
                </c:pt>
                <c:pt idx="1">
                  <c:v>3.89</c:v>
                </c:pt>
                <c:pt idx="2">
                  <c:v>4.58</c:v>
                </c:pt>
                <c:pt idx="3">
                  <c:v>4.9400000000000004</c:v>
                </c:pt>
                <c:pt idx="4">
                  <c:v>4.66</c:v>
                </c:pt>
                <c:pt idx="5">
                  <c:v>3.37</c:v>
                </c:pt>
                <c:pt idx="6">
                  <c:v>3.22</c:v>
                </c:pt>
                <c:pt idx="7">
                  <c:v>3.43</c:v>
                </c:pt>
                <c:pt idx="8">
                  <c:v>2.89</c:v>
                </c:pt>
                <c:pt idx="9">
                  <c:v>2.54</c:v>
                </c:pt>
                <c:pt idx="10">
                  <c:v>3.27</c:v>
                </c:pt>
                <c:pt idx="11">
                  <c:v>4.3099999999999996</c:v>
                </c:pt>
                <c:pt idx="12">
                  <c:v>4.1900000000000004</c:v>
                </c:pt>
                <c:pt idx="13">
                  <c:v>4.01</c:v>
                </c:pt>
                <c:pt idx="14">
                  <c:v>3.3</c:v>
                </c:pt>
                <c:pt idx="15">
                  <c:v>2.4</c:v>
                </c:pt>
                <c:pt idx="16">
                  <c:v>1.88</c:v>
                </c:pt>
                <c:pt idx="17">
                  <c:v>2.13</c:v>
                </c:pt>
                <c:pt idx="18">
                  <c:v>2.31</c:v>
                </c:pt>
                <c:pt idx="19">
                  <c:v>2.44</c:v>
                </c:pt>
                <c:pt idx="20">
                  <c:v>3.14</c:v>
                </c:pt>
                <c:pt idx="21">
                  <c:v>3.92</c:v>
                </c:pt>
                <c:pt idx="22">
                  <c:v>4.3099999999999996</c:v>
                </c:pt>
                <c:pt idx="23">
                  <c:v>4.5199999999999996</c:v>
                </c:pt>
                <c:pt idx="24">
                  <c:v>4.5599999999999996</c:v>
                </c:pt>
                <c:pt idx="25">
                  <c:v>5.2</c:v>
                </c:pt>
                <c:pt idx="26">
                  <c:v>6.1</c:v>
                </c:pt>
                <c:pt idx="27">
                  <c:v>6.76</c:v>
                </c:pt>
                <c:pt idx="28">
                  <c:v>8.06</c:v>
                </c:pt>
                <c:pt idx="29">
                  <c:v>8.35</c:v>
                </c:pt>
                <c:pt idx="30">
                  <c:v>8.99</c:v>
                </c:pt>
                <c:pt idx="31">
                  <c:v>9.68</c:v>
                </c:pt>
                <c:pt idx="32">
                  <c:v>10.25</c:v>
                </c:pt>
                <c:pt idx="33">
                  <c:v>10.67</c:v>
                </c:pt>
                <c:pt idx="34">
                  <c:v>10.74</c:v>
                </c:pt>
                <c:pt idx="35">
                  <c:v>10.06</c:v>
                </c:pt>
                <c:pt idx="36">
                  <c:v>10.38</c:v>
                </c:pt>
                <c:pt idx="37">
                  <c:v>10.54</c:v>
                </c:pt>
                <c:pt idx="38">
                  <c:v>11.3</c:v>
                </c:pt>
                <c:pt idx="39">
                  <c:v>12.13</c:v>
                </c:pt>
                <c:pt idx="40">
                  <c:v>11.73</c:v>
                </c:pt>
                <c:pt idx="41">
                  <c:v>11.89</c:v>
                </c:pt>
                <c:pt idx="42">
                  <c:v>10.07</c:v>
                </c:pt>
                <c:pt idx="43">
                  <c:v>8.73</c:v>
                </c:pt>
                <c:pt idx="44">
                  <c:v>7.17</c:v>
                </c:pt>
                <c:pt idx="45">
                  <c:v>6.47</c:v>
                </c:pt>
                <c:pt idx="46">
                  <c:v>5.9</c:v>
                </c:pt>
                <c:pt idx="47">
                  <c:v>5.79</c:v>
                </c:pt>
                <c:pt idx="48">
                  <c:v>5.77</c:v>
                </c:pt>
                <c:pt idx="49">
                  <c:v>5.6</c:v>
                </c:pt>
                <c:pt idx="50">
                  <c:v>4.6500000000000004</c:v>
                </c:pt>
                <c:pt idx="51">
                  <c:v>4.18</c:v>
                </c:pt>
                <c:pt idx="52">
                  <c:v>3.94</c:v>
                </c:pt>
                <c:pt idx="53">
                  <c:v>3.16</c:v>
                </c:pt>
                <c:pt idx="54">
                  <c:v>3.99</c:v>
                </c:pt>
                <c:pt idx="55">
                  <c:v>4.6100000000000003</c:v>
                </c:pt>
                <c:pt idx="56">
                  <c:v>5.19</c:v>
                </c:pt>
                <c:pt idx="57">
                  <c:v>4.82</c:v>
                </c:pt>
                <c:pt idx="58">
                  <c:v>4.68</c:v>
                </c:pt>
                <c:pt idx="59">
                  <c:v>4.62</c:v>
                </c:pt>
                <c:pt idx="60">
                  <c:v>4.51</c:v>
                </c:pt>
                <c:pt idx="61">
                  <c:v>4.5</c:v>
                </c:pt>
                <c:pt idx="62">
                  <c:v>3.93</c:v>
                </c:pt>
                <c:pt idx="63">
                  <c:v>3.69</c:v>
                </c:pt>
                <c:pt idx="64">
                  <c:v>3.93</c:v>
                </c:pt>
                <c:pt idx="65">
                  <c:v>4.2300000000000004</c:v>
                </c:pt>
                <c:pt idx="66">
                  <c:v>4.5</c:v>
                </c:pt>
                <c:pt idx="67">
                  <c:v>4.24</c:v>
                </c:pt>
                <c:pt idx="68">
                  <c:v>4.42</c:v>
                </c:pt>
                <c:pt idx="69">
                  <c:v>4.76</c:v>
                </c:pt>
                <c:pt idx="70">
                  <c:v>4.87</c:v>
                </c:pt>
                <c:pt idx="71">
                  <c:v>4.83</c:v>
                </c:pt>
                <c:pt idx="72">
                  <c:v>4.5599999999999996</c:v>
                </c:pt>
                <c:pt idx="73">
                  <c:v>5.0599999999999996</c:v>
                </c:pt>
              </c:numCache>
            </c:numRef>
          </c:val>
          <c:smooth val="0"/>
          <c:extLst>
            <c:ext xmlns:c16="http://schemas.microsoft.com/office/drawing/2014/chart" uri="{C3380CC4-5D6E-409C-BE32-E72D297353CC}">
              <c16:uniqueId val="{00000000-12E1-40F9-8A27-0FF3200E03FE}"/>
            </c:ext>
          </c:extLst>
        </c:ser>
        <c:ser>
          <c:idx val="1"/>
          <c:order val="1"/>
          <c:tx>
            <c:strRef>
              <c:f>'R2 Gráfico 3'!$B$6</c:f>
              <c:strCache>
                <c:ptCount val="1"/>
                <c:pt idx="0">
                  <c:v> Expectativa 12 meses </c:v>
                </c:pt>
              </c:strCache>
            </c:strRef>
          </c:tx>
          <c:spPr>
            <a:ln w="22225">
              <a:solidFill>
                <a:schemeClr val="accent1">
                  <a:lumMod val="50000"/>
                </a:schemeClr>
              </a:solidFill>
            </a:ln>
          </c:spPr>
          <c:marker>
            <c:symbol val="none"/>
          </c:marker>
          <c:cat>
            <c:numRef>
              <c:f>'R2 Gráfico 3'!$C$4:$BX$4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3'!$C$6:$BX$6</c:f>
              <c:numCache>
                <c:formatCode>0.00</c:formatCode>
                <c:ptCount val="74"/>
                <c:pt idx="0">
                  <c:v>4</c:v>
                </c:pt>
                <c:pt idx="1">
                  <c:v>3.72</c:v>
                </c:pt>
                <c:pt idx="2">
                  <c:v>3.55</c:v>
                </c:pt>
                <c:pt idx="3">
                  <c:v>3.5</c:v>
                </c:pt>
                <c:pt idx="4">
                  <c:v>3.69</c:v>
                </c:pt>
                <c:pt idx="5">
                  <c:v>3.49</c:v>
                </c:pt>
                <c:pt idx="6">
                  <c:v>3.33</c:v>
                </c:pt>
                <c:pt idx="7">
                  <c:v>3.4</c:v>
                </c:pt>
                <c:pt idx="8">
                  <c:v>3.81</c:v>
                </c:pt>
                <c:pt idx="9">
                  <c:v>4.1399999999999997</c:v>
                </c:pt>
                <c:pt idx="10">
                  <c:v>3.4</c:v>
                </c:pt>
                <c:pt idx="11">
                  <c:v>3.4</c:v>
                </c:pt>
                <c:pt idx="12">
                  <c:v>3.17</c:v>
                </c:pt>
                <c:pt idx="13">
                  <c:v>2.48</c:v>
                </c:pt>
                <c:pt idx="14">
                  <c:v>2.66</c:v>
                </c:pt>
                <c:pt idx="15">
                  <c:v>3.17</c:v>
                </c:pt>
                <c:pt idx="16">
                  <c:v>3.15</c:v>
                </c:pt>
                <c:pt idx="17">
                  <c:v>3.07</c:v>
                </c:pt>
                <c:pt idx="18">
                  <c:v>3.34</c:v>
                </c:pt>
                <c:pt idx="19">
                  <c:v>3.93</c:v>
                </c:pt>
                <c:pt idx="20">
                  <c:v>4.1500000000000004</c:v>
                </c:pt>
                <c:pt idx="21">
                  <c:v>4.08</c:v>
                </c:pt>
                <c:pt idx="22">
                  <c:v>3.53</c:v>
                </c:pt>
                <c:pt idx="23">
                  <c:v>4.0199999999999996</c:v>
                </c:pt>
                <c:pt idx="24">
                  <c:v>4.4447999999999999</c:v>
                </c:pt>
                <c:pt idx="25">
                  <c:v>4.0732999999999997</c:v>
                </c:pt>
                <c:pt idx="26">
                  <c:v>4.4512</c:v>
                </c:pt>
                <c:pt idx="27">
                  <c:v>4.4732000000000003</c:v>
                </c:pt>
                <c:pt idx="28">
                  <c:v>4.8838999999999997</c:v>
                </c:pt>
                <c:pt idx="29">
                  <c:v>4.8124000000000002</c:v>
                </c:pt>
                <c:pt idx="30">
                  <c:v>5.3560999999999996</c:v>
                </c:pt>
                <c:pt idx="31">
                  <c:v>5.5423</c:v>
                </c:pt>
                <c:pt idx="32">
                  <c:v>5.8898000000000001</c:v>
                </c:pt>
                <c:pt idx="33">
                  <c:v>5.1767000000000003</c:v>
                </c:pt>
                <c:pt idx="34">
                  <c:v>5.4073000000000002</c:v>
                </c:pt>
                <c:pt idx="35">
                  <c:v>5.4436</c:v>
                </c:pt>
                <c:pt idx="36">
                  <c:v>6.2117000000000004</c:v>
                </c:pt>
                <c:pt idx="37">
                  <c:v>5.9127000000000001</c:v>
                </c:pt>
                <c:pt idx="38">
                  <c:v>6.1397000000000004</c:v>
                </c:pt>
                <c:pt idx="39">
                  <c:v>5.8728999999999996</c:v>
                </c:pt>
                <c:pt idx="40">
                  <c:v>4.8041</c:v>
                </c:pt>
                <c:pt idx="41">
                  <c:v>5.1637000000000004</c:v>
                </c:pt>
                <c:pt idx="42">
                  <c:v>4.7468000000000004</c:v>
                </c:pt>
                <c:pt idx="43">
                  <c:v>5.1188000000000002</c:v>
                </c:pt>
                <c:pt idx="44">
                  <c:v>5.3343999999999996</c:v>
                </c:pt>
                <c:pt idx="45">
                  <c:v>5.2933000000000003</c:v>
                </c:pt>
                <c:pt idx="46">
                  <c:v>5.7592999999999996</c:v>
                </c:pt>
                <c:pt idx="47">
                  <c:v>5.7949999999999999</c:v>
                </c:pt>
                <c:pt idx="48">
                  <c:v>5.5454999999999997</c:v>
                </c:pt>
                <c:pt idx="49">
                  <c:v>5.3239999999999998</c:v>
                </c:pt>
                <c:pt idx="50">
                  <c:v>4.7161999999999997</c:v>
                </c:pt>
                <c:pt idx="51">
                  <c:v>3.9424000000000001</c:v>
                </c:pt>
                <c:pt idx="52">
                  <c:v>4.0678000000000001</c:v>
                </c:pt>
                <c:pt idx="53">
                  <c:v>4.1776999999999997</c:v>
                </c:pt>
                <c:pt idx="54">
                  <c:v>4.0830000000000002</c:v>
                </c:pt>
                <c:pt idx="55">
                  <c:v>3.8864999999999998</c:v>
                </c:pt>
                <c:pt idx="56">
                  <c:v>3.9378000000000002</c:v>
                </c:pt>
                <c:pt idx="57">
                  <c:v>3.8035000000000001</c:v>
                </c:pt>
                <c:pt idx="58">
                  <c:v>3.8136999999999999</c:v>
                </c:pt>
                <c:pt idx="59">
                  <c:v>3.7774999999999999</c:v>
                </c:pt>
                <c:pt idx="60">
                  <c:v>3.4001000000000001</c:v>
                </c:pt>
                <c:pt idx="61">
                  <c:v>3.5760999999999998</c:v>
                </c:pt>
                <c:pt idx="62">
                  <c:v>3.7246999999999999</c:v>
                </c:pt>
                <c:pt idx="63">
                  <c:v>3.6688999999999998</c:v>
                </c:pt>
                <c:pt idx="64">
                  <c:v>3.8134999999999999</c:v>
                </c:pt>
                <c:pt idx="65">
                  <c:v>3.7719999999999998</c:v>
                </c:pt>
                <c:pt idx="66">
                  <c:v>4.1348000000000003</c:v>
                </c:pt>
                <c:pt idx="67">
                  <c:v>4.1666999999999996</c:v>
                </c:pt>
                <c:pt idx="68">
                  <c:v>4.3846999999999996</c:v>
                </c:pt>
                <c:pt idx="69">
                  <c:v>4.9717000000000002</c:v>
                </c:pt>
                <c:pt idx="70">
                  <c:v>5.52</c:v>
                </c:pt>
                <c:pt idx="71">
                  <c:v>5.9516999999999998</c:v>
                </c:pt>
                <c:pt idx="72">
                  <c:v>5.2615999999999996</c:v>
                </c:pt>
                <c:pt idx="73">
                  <c:v>4.9659000000000004</c:v>
                </c:pt>
              </c:numCache>
            </c:numRef>
          </c:val>
          <c:smooth val="0"/>
          <c:extLst>
            <c:ext xmlns:c16="http://schemas.microsoft.com/office/drawing/2014/chart" uri="{C3380CC4-5D6E-409C-BE32-E72D297353CC}">
              <c16:uniqueId val="{00000001-12E1-40F9-8A27-0FF3200E03FE}"/>
            </c:ext>
          </c:extLst>
        </c:ser>
        <c:ser>
          <c:idx val="2"/>
          <c:order val="2"/>
          <c:tx>
            <c:strRef>
              <c:f>'R2 Gráfico 3'!$B$7</c:f>
              <c:strCache>
                <c:ptCount val="1"/>
                <c:pt idx="0">
                  <c:v> Meta </c:v>
                </c:pt>
              </c:strCache>
            </c:strRef>
          </c:tx>
          <c:spPr>
            <a:ln w="15875">
              <a:solidFill>
                <a:schemeClr val="tx1"/>
              </a:solidFill>
            </a:ln>
          </c:spPr>
          <c:marker>
            <c:symbol val="none"/>
          </c:marker>
          <c:cat>
            <c:numRef>
              <c:f>'R2 Gráfico 3'!$C$4:$BX$4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3'!$C$7:$BX$7</c:f>
              <c:numCache>
                <c:formatCode>0.00</c:formatCode>
                <c:ptCount val="74"/>
                <c:pt idx="0">
                  <c:v>4.25</c:v>
                </c:pt>
                <c:pt idx="1">
                  <c:v>4.25</c:v>
                </c:pt>
                <c:pt idx="2">
                  <c:v>4.25</c:v>
                </c:pt>
                <c:pt idx="3">
                  <c:v>4.25</c:v>
                </c:pt>
                <c:pt idx="4">
                  <c:v>4.25</c:v>
                </c:pt>
                <c:pt idx="5">
                  <c:v>4.25</c:v>
                </c:pt>
                <c:pt idx="6">
                  <c:v>4.25</c:v>
                </c:pt>
                <c:pt idx="7">
                  <c:v>4.25</c:v>
                </c:pt>
                <c:pt idx="8">
                  <c:v>4.25</c:v>
                </c:pt>
                <c:pt idx="9">
                  <c:v>4.25</c:v>
                </c:pt>
                <c:pt idx="10">
                  <c:v>4.25</c:v>
                </c:pt>
                <c:pt idx="11">
                  <c:v>4.25</c:v>
                </c:pt>
                <c:pt idx="12">
                  <c:v>4</c:v>
                </c:pt>
                <c:pt idx="13">
                  <c:v>4</c:v>
                </c:pt>
                <c:pt idx="14">
                  <c:v>4</c:v>
                </c:pt>
                <c:pt idx="15">
                  <c:v>4</c:v>
                </c:pt>
                <c:pt idx="16">
                  <c:v>4</c:v>
                </c:pt>
                <c:pt idx="17">
                  <c:v>4</c:v>
                </c:pt>
                <c:pt idx="18">
                  <c:v>4</c:v>
                </c:pt>
                <c:pt idx="19">
                  <c:v>4</c:v>
                </c:pt>
                <c:pt idx="20">
                  <c:v>4</c:v>
                </c:pt>
                <c:pt idx="21">
                  <c:v>4</c:v>
                </c:pt>
                <c:pt idx="22">
                  <c:v>4</c:v>
                </c:pt>
                <c:pt idx="23">
                  <c:v>4</c:v>
                </c:pt>
                <c:pt idx="24">
                  <c:v>3.75</c:v>
                </c:pt>
                <c:pt idx="25">
                  <c:v>3.75</c:v>
                </c:pt>
                <c:pt idx="26">
                  <c:v>3.75</c:v>
                </c:pt>
                <c:pt idx="27">
                  <c:v>3.75</c:v>
                </c:pt>
                <c:pt idx="28">
                  <c:v>3.75</c:v>
                </c:pt>
                <c:pt idx="29">
                  <c:v>3.75</c:v>
                </c:pt>
                <c:pt idx="30">
                  <c:v>3.75</c:v>
                </c:pt>
                <c:pt idx="31">
                  <c:v>3.75</c:v>
                </c:pt>
                <c:pt idx="32">
                  <c:v>3.75</c:v>
                </c:pt>
                <c:pt idx="33">
                  <c:v>3.75</c:v>
                </c:pt>
                <c:pt idx="34">
                  <c:v>3.75</c:v>
                </c:pt>
                <c:pt idx="35">
                  <c:v>3.75</c:v>
                </c:pt>
                <c:pt idx="36">
                  <c:v>3.5</c:v>
                </c:pt>
                <c:pt idx="37">
                  <c:v>3.5</c:v>
                </c:pt>
                <c:pt idx="38">
                  <c:v>3.5</c:v>
                </c:pt>
                <c:pt idx="39">
                  <c:v>3.5</c:v>
                </c:pt>
                <c:pt idx="40">
                  <c:v>3.5</c:v>
                </c:pt>
                <c:pt idx="41">
                  <c:v>3.5</c:v>
                </c:pt>
                <c:pt idx="42">
                  <c:v>3.5</c:v>
                </c:pt>
                <c:pt idx="43">
                  <c:v>3.5</c:v>
                </c:pt>
                <c:pt idx="44">
                  <c:v>3.5</c:v>
                </c:pt>
                <c:pt idx="45">
                  <c:v>3.5</c:v>
                </c:pt>
                <c:pt idx="46">
                  <c:v>3.5</c:v>
                </c:pt>
                <c:pt idx="47">
                  <c:v>3.5</c:v>
                </c:pt>
                <c:pt idx="48">
                  <c:v>3.25</c:v>
                </c:pt>
                <c:pt idx="49">
                  <c:v>3.25</c:v>
                </c:pt>
                <c:pt idx="50">
                  <c:v>3.25</c:v>
                </c:pt>
                <c:pt idx="51">
                  <c:v>3.25</c:v>
                </c:pt>
                <c:pt idx="52">
                  <c:v>3.25</c:v>
                </c:pt>
                <c:pt idx="53">
                  <c:v>3.25</c:v>
                </c:pt>
                <c:pt idx="54">
                  <c:v>3.25</c:v>
                </c:pt>
                <c:pt idx="55">
                  <c:v>3.25</c:v>
                </c:pt>
                <c:pt idx="56">
                  <c:v>3.25</c:v>
                </c:pt>
                <c:pt idx="57">
                  <c:v>3.25</c:v>
                </c:pt>
                <c:pt idx="58">
                  <c:v>3.25</c:v>
                </c:pt>
                <c:pt idx="59">
                  <c:v>3.25</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numCache>
            </c:numRef>
          </c:val>
          <c:smooth val="0"/>
          <c:extLst>
            <c:ext xmlns:c16="http://schemas.microsoft.com/office/drawing/2014/chart" uri="{C3380CC4-5D6E-409C-BE32-E72D297353CC}">
              <c16:uniqueId val="{00000002-12E1-40F9-8A27-0FF3200E03FE}"/>
            </c:ext>
          </c:extLst>
        </c:ser>
        <c:ser>
          <c:idx val="3"/>
          <c:order val="3"/>
          <c:tx>
            <c:strRef>
              <c:f>'R2 Gráfico 3'!$B$8</c:f>
              <c:strCache>
                <c:ptCount val="1"/>
                <c:pt idx="0">
                  <c:v> Subyacente </c:v>
                </c:pt>
              </c:strCache>
            </c:strRef>
          </c:tx>
          <c:spPr>
            <a:ln w="22225">
              <a:solidFill>
                <a:srgbClr val="C00000"/>
              </a:solidFill>
              <a:prstDash val="sysDash"/>
            </a:ln>
          </c:spPr>
          <c:marker>
            <c:symbol val="none"/>
          </c:marker>
          <c:cat>
            <c:numRef>
              <c:f>'R2 Gráfico 3'!$C$4:$BX$4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3'!$C$8:$BX$8</c:f>
              <c:numCache>
                <c:formatCode>0.00</c:formatCode>
                <c:ptCount val="74"/>
                <c:pt idx="0">
                  <c:v>2.7317833662406921</c:v>
                </c:pt>
                <c:pt idx="1">
                  <c:v>2.8959736103581379</c:v>
                </c:pt>
                <c:pt idx="2">
                  <c:v>2.814041910459375</c:v>
                </c:pt>
                <c:pt idx="3">
                  <c:v>3.0708202369090998</c:v>
                </c:pt>
                <c:pt idx="4">
                  <c:v>2.9780935893549021</c:v>
                </c:pt>
                <c:pt idx="5">
                  <c:v>3.2046680526978122</c:v>
                </c:pt>
                <c:pt idx="6">
                  <c:v>3.1325905632865636</c:v>
                </c:pt>
                <c:pt idx="7">
                  <c:v>2.9475624929049316</c:v>
                </c:pt>
                <c:pt idx="8">
                  <c:v>3.0402338334166057</c:v>
                </c:pt>
                <c:pt idx="9">
                  <c:v>2.8760099324967481</c:v>
                </c:pt>
                <c:pt idx="10">
                  <c:v>2.7631622949561008</c:v>
                </c:pt>
                <c:pt idx="11">
                  <c:v>3.3283596875783639</c:v>
                </c:pt>
                <c:pt idx="12">
                  <c:v>2.8760668278237089</c:v>
                </c:pt>
                <c:pt idx="13">
                  <c:v>3.1428509628250945</c:v>
                </c:pt>
                <c:pt idx="14">
                  <c:v>2.7622500367630032</c:v>
                </c:pt>
                <c:pt idx="15">
                  <c:v>2.2299622589054824</c:v>
                </c:pt>
                <c:pt idx="16">
                  <c:v>1.598347145796164</c:v>
                </c:pt>
                <c:pt idx="17">
                  <c:v>1.5983471457961418</c:v>
                </c:pt>
                <c:pt idx="18">
                  <c:v>1.4259919016610167</c:v>
                </c:pt>
                <c:pt idx="19">
                  <c:v>1.0513152143245552</c:v>
                </c:pt>
                <c:pt idx="20">
                  <c:v>1.2329351518041376</c:v>
                </c:pt>
                <c:pt idx="21">
                  <c:v>1.8904889426373028</c:v>
                </c:pt>
                <c:pt idx="22">
                  <c:v>2.1547963069502352</c:v>
                </c:pt>
                <c:pt idx="23">
                  <c:v>2.8584681593191164</c:v>
                </c:pt>
                <c:pt idx="24">
                  <c:v>2.5720398044249748</c:v>
                </c:pt>
                <c:pt idx="25">
                  <c:v>3.1562330766923719</c:v>
                </c:pt>
                <c:pt idx="26">
                  <c:v>3.0228237024387594</c:v>
                </c:pt>
                <c:pt idx="27">
                  <c:v>3.3734519312558664</c:v>
                </c:pt>
                <c:pt idx="28">
                  <c:v>3.9323951979313154</c:v>
                </c:pt>
                <c:pt idx="29">
                  <c:v>4.6827343590915893</c:v>
                </c:pt>
                <c:pt idx="30">
                  <c:v>5.4473006030349103</c:v>
                </c:pt>
                <c:pt idx="31">
                  <c:v>6.0797314343205899</c:v>
                </c:pt>
                <c:pt idx="32">
                  <c:v>7.1533914077514194</c:v>
                </c:pt>
                <c:pt idx="33">
                  <c:v>8.0718795629459716</c:v>
                </c:pt>
                <c:pt idx="34">
                  <c:v>7.8894707114198992</c:v>
                </c:pt>
                <c:pt idx="35">
                  <c:v>8.4799693569695744</c:v>
                </c:pt>
                <c:pt idx="36">
                  <c:v>8.3293923620263008</c:v>
                </c:pt>
                <c:pt idx="37">
                  <c:v>9.3989654989407043</c:v>
                </c:pt>
                <c:pt idx="38">
                  <c:v>9.5185272098685214</c:v>
                </c:pt>
                <c:pt idx="39">
                  <c:v>10.063992531164811</c:v>
                </c:pt>
                <c:pt idx="40">
                  <c:v>10.832595830963498</c:v>
                </c:pt>
                <c:pt idx="41">
                  <c:v>11.22996396659881</c:v>
                </c:pt>
                <c:pt idx="42">
                  <c:v>11.207817632309759</c:v>
                </c:pt>
                <c:pt idx="43">
                  <c:v>11.008995550726386</c:v>
                </c:pt>
                <c:pt idx="44">
                  <c:v>10.58984393795539</c:v>
                </c:pt>
                <c:pt idx="45">
                  <c:v>10.491103005867931</c:v>
                </c:pt>
                <c:pt idx="46">
                  <c:v>9.3227515856063157</c:v>
                </c:pt>
                <c:pt idx="47">
                  <c:v>9.5293286398207666</c:v>
                </c:pt>
                <c:pt idx="48">
                  <c:v>8.8680767547228978</c:v>
                </c:pt>
                <c:pt idx="49">
                  <c:v>9.2355821766509916</c:v>
                </c:pt>
                <c:pt idx="50">
                  <c:v>8.1568187737609108</c:v>
                </c:pt>
                <c:pt idx="51">
                  <c:v>7.8455297955513981</c:v>
                </c:pt>
                <c:pt idx="52">
                  <c:v>6.9796870050429671</c:v>
                </c:pt>
                <c:pt idx="53">
                  <c:v>6.1212211196250532</c:v>
                </c:pt>
                <c:pt idx="54">
                  <c:v>5.5209522296956193</c:v>
                </c:pt>
                <c:pt idx="55">
                  <c:v>5.2582793425361984</c:v>
                </c:pt>
                <c:pt idx="56">
                  <c:v>4.9650224448653857</c:v>
                </c:pt>
                <c:pt idx="57">
                  <c:v>5.0592459838644466</c:v>
                </c:pt>
                <c:pt idx="58">
                  <c:v>4.5376530636784151</c:v>
                </c:pt>
                <c:pt idx="59">
                  <c:v>4.9030963174966802</c:v>
                </c:pt>
                <c:pt idx="60">
                  <c:v>4.2991277264291083</c:v>
                </c:pt>
                <c:pt idx="61">
                  <c:v>4.6106854115623097</c:v>
                </c:pt>
                <c:pt idx="62">
                  <c:v>3.5237942609375628</c:v>
                </c:pt>
                <c:pt idx="63">
                  <c:v>3.3689112653347397</c:v>
                </c:pt>
                <c:pt idx="64">
                  <c:v>3.2557373802030165</c:v>
                </c:pt>
                <c:pt idx="65">
                  <c:v>3.266054700085097</c:v>
                </c:pt>
                <c:pt idx="66">
                  <c:v>3.7301486241342552</c:v>
                </c:pt>
                <c:pt idx="67">
                  <c:v>3.7405009343761231</c:v>
                </c:pt>
                <c:pt idx="68">
                  <c:v>3.7197901136665878</c:v>
                </c:pt>
                <c:pt idx="69">
                  <c:v>3.8232822211438089</c:v>
                </c:pt>
                <c:pt idx="70">
                  <c:v>4.0612429078489498</c:v>
                </c:pt>
                <c:pt idx="71">
                  <c:v>4.5181528657319392</c:v>
                </c:pt>
                <c:pt idx="72">
                  <c:v>4.7158083752819158</c:v>
                </c:pt>
                <c:pt idx="73">
                  <c:v>5.2280961758398803</c:v>
                </c:pt>
              </c:numCache>
            </c:numRef>
          </c:val>
          <c:smooth val="0"/>
          <c:extLst>
            <c:ext xmlns:c16="http://schemas.microsoft.com/office/drawing/2014/chart" uri="{C3380CC4-5D6E-409C-BE32-E72D297353CC}">
              <c16:uniqueId val="{00000003-12E1-40F9-8A27-0FF3200E03FE}"/>
            </c:ext>
          </c:extLst>
        </c:ser>
        <c:ser>
          <c:idx val="4"/>
          <c:order val="4"/>
          <c:tx>
            <c:strRef>
              <c:f>'R2 Gráfico 3'!$B$9</c:f>
              <c:strCache>
                <c:ptCount val="1"/>
              </c:strCache>
            </c:strRef>
          </c:tx>
          <c:spPr>
            <a:ln w="12700">
              <a:solidFill>
                <a:schemeClr val="tx1"/>
              </a:solidFill>
              <a:prstDash val="sysDash"/>
            </a:ln>
          </c:spPr>
          <c:marker>
            <c:symbol val="none"/>
          </c:marker>
          <c:cat>
            <c:numRef>
              <c:f>'R2 Gráfico 3'!$C$4:$BX$4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3'!$C$9:$BX$9</c:f>
              <c:numCache>
                <c:formatCode>0.00</c:formatCode>
                <c:ptCount val="74"/>
                <c:pt idx="0">
                  <c:v>5.75</c:v>
                </c:pt>
                <c:pt idx="1">
                  <c:v>5.75</c:v>
                </c:pt>
                <c:pt idx="2">
                  <c:v>5.75</c:v>
                </c:pt>
                <c:pt idx="3">
                  <c:v>5.75</c:v>
                </c:pt>
                <c:pt idx="4">
                  <c:v>5.75</c:v>
                </c:pt>
                <c:pt idx="5">
                  <c:v>5.75</c:v>
                </c:pt>
                <c:pt idx="6">
                  <c:v>5.75</c:v>
                </c:pt>
                <c:pt idx="7">
                  <c:v>5.75</c:v>
                </c:pt>
                <c:pt idx="8">
                  <c:v>5.75</c:v>
                </c:pt>
                <c:pt idx="9">
                  <c:v>5.75</c:v>
                </c:pt>
                <c:pt idx="10">
                  <c:v>5.75</c:v>
                </c:pt>
                <c:pt idx="11">
                  <c:v>5.75</c:v>
                </c:pt>
                <c:pt idx="12">
                  <c:v>5.5</c:v>
                </c:pt>
                <c:pt idx="13">
                  <c:v>5.5</c:v>
                </c:pt>
                <c:pt idx="14">
                  <c:v>5.5</c:v>
                </c:pt>
                <c:pt idx="15">
                  <c:v>5.5</c:v>
                </c:pt>
                <c:pt idx="16">
                  <c:v>5.5</c:v>
                </c:pt>
                <c:pt idx="17">
                  <c:v>5.5</c:v>
                </c:pt>
                <c:pt idx="18">
                  <c:v>5.5</c:v>
                </c:pt>
                <c:pt idx="19">
                  <c:v>5.5</c:v>
                </c:pt>
                <c:pt idx="20">
                  <c:v>5.5</c:v>
                </c:pt>
                <c:pt idx="21">
                  <c:v>5.5</c:v>
                </c:pt>
                <c:pt idx="22">
                  <c:v>5.5</c:v>
                </c:pt>
                <c:pt idx="23">
                  <c:v>5.5</c:v>
                </c:pt>
                <c:pt idx="24">
                  <c:v>5.25</c:v>
                </c:pt>
                <c:pt idx="25">
                  <c:v>5.25</c:v>
                </c:pt>
                <c:pt idx="26">
                  <c:v>5.25</c:v>
                </c:pt>
                <c:pt idx="27">
                  <c:v>5.25</c:v>
                </c:pt>
                <c:pt idx="28">
                  <c:v>5.25</c:v>
                </c:pt>
                <c:pt idx="29">
                  <c:v>5.25</c:v>
                </c:pt>
                <c:pt idx="30">
                  <c:v>5.25</c:v>
                </c:pt>
                <c:pt idx="31">
                  <c:v>5.25</c:v>
                </c:pt>
                <c:pt idx="32">
                  <c:v>5.25</c:v>
                </c:pt>
                <c:pt idx="33">
                  <c:v>5.25</c:v>
                </c:pt>
                <c:pt idx="34">
                  <c:v>5.25</c:v>
                </c:pt>
                <c:pt idx="35">
                  <c:v>5.25</c:v>
                </c:pt>
                <c:pt idx="36">
                  <c:v>5</c:v>
                </c:pt>
                <c:pt idx="37">
                  <c:v>5</c:v>
                </c:pt>
                <c:pt idx="38">
                  <c:v>5</c:v>
                </c:pt>
                <c:pt idx="39">
                  <c:v>5</c:v>
                </c:pt>
                <c:pt idx="40">
                  <c:v>5</c:v>
                </c:pt>
                <c:pt idx="41">
                  <c:v>5</c:v>
                </c:pt>
                <c:pt idx="42">
                  <c:v>5</c:v>
                </c:pt>
                <c:pt idx="43">
                  <c:v>5</c:v>
                </c:pt>
                <c:pt idx="44">
                  <c:v>5</c:v>
                </c:pt>
                <c:pt idx="45">
                  <c:v>5</c:v>
                </c:pt>
                <c:pt idx="46">
                  <c:v>5</c:v>
                </c:pt>
                <c:pt idx="47">
                  <c:v>5</c:v>
                </c:pt>
                <c:pt idx="48">
                  <c:v>4.75</c:v>
                </c:pt>
                <c:pt idx="49">
                  <c:v>4.75</c:v>
                </c:pt>
                <c:pt idx="50">
                  <c:v>4.75</c:v>
                </c:pt>
                <c:pt idx="51">
                  <c:v>4.75</c:v>
                </c:pt>
                <c:pt idx="52">
                  <c:v>4.75</c:v>
                </c:pt>
                <c:pt idx="53">
                  <c:v>4.75</c:v>
                </c:pt>
                <c:pt idx="54">
                  <c:v>4.75</c:v>
                </c:pt>
                <c:pt idx="55">
                  <c:v>4.75</c:v>
                </c:pt>
                <c:pt idx="56">
                  <c:v>4.75</c:v>
                </c:pt>
                <c:pt idx="57">
                  <c:v>4.75</c:v>
                </c:pt>
                <c:pt idx="58">
                  <c:v>4.75</c:v>
                </c:pt>
                <c:pt idx="59">
                  <c:v>4.75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numCache>
            </c:numRef>
          </c:val>
          <c:smooth val="0"/>
          <c:extLst>
            <c:ext xmlns:c16="http://schemas.microsoft.com/office/drawing/2014/chart" uri="{C3380CC4-5D6E-409C-BE32-E72D297353CC}">
              <c16:uniqueId val="{00000004-12E1-40F9-8A27-0FF3200E03FE}"/>
            </c:ext>
          </c:extLst>
        </c:ser>
        <c:ser>
          <c:idx val="5"/>
          <c:order val="5"/>
          <c:tx>
            <c:strRef>
              <c:f>'R2 Gráfico 3'!$B$10</c:f>
              <c:strCache>
                <c:ptCount val="1"/>
              </c:strCache>
            </c:strRef>
          </c:tx>
          <c:spPr>
            <a:ln w="12700">
              <a:solidFill>
                <a:schemeClr val="tx1"/>
              </a:solidFill>
              <a:prstDash val="sysDash"/>
            </a:ln>
          </c:spPr>
          <c:marker>
            <c:symbol val="none"/>
          </c:marker>
          <c:cat>
            <c:numRef>
              <c:f>'R2 Gráfico 3'!$C$4:$BX$4</c:f>
              <c:numCache>
                <c:formatCode>mmm\-yy</c:formatCode>
                <c:ptCount val="7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numCache>
            </c:numRef>
          </c:cat>
          <c:val>
            <c:numRef>
              <c:f>'R2 Gráfico 3'!$C$10:$BX$10</c:f>
              <c:numCache>
                <c:formatCode>0.00</c:formatCode>
                <c:ptCount val="74"/>
                <c:pt idx="0">
                  <c:v>2.75</c:v>
                </c:pt>
                <c:pt idx="1">
                  <c:v>2.75</c:v>
                </c:pt>
                <c:pt idx="2">
                  <c:v>2.75</c:v>
                </c:pt>
                <c:pt idx="3">
                  <c:v>2.75</c:v>
                </c:pt>
                <c:pt idx="4">
                  <c:v>2.75</c:v>
                </c:pt>
                <c:pt idx="5">
                  <c:v>2.75</c:v>
                </c:pt>
                <c:pt idx="6">
                  <c:v>2.75</c:v>
                </c:pt>
                <c:pt idx="7">
                  <c:v>2.75</c:v>
                </c:pt>
                <c:pt idx="8">
                  <c:v>2.75</c:v>
                </c:pt>
                <c:pt idx="9">
                  <c:v>2.75</c:v>
                </c:pt>
                <c:pt idx="10">
                  <c:v>2.75</c:v>
                </c:pt>
                <c:pt idx="11">
                  <c:v>2.75</c:v>
                </c:pt>
                <c:pt idx="12">
                  <c:v>2.5</c:v>
                </c:pt>
                <c:pt idx="13">
                  <c:v>2.5</c:v>
                </c:pt>
                <c:pt idx="14">
                  <c:v>2.5</c:v>
                </c:pt>
                <c:pt idx="15">
                  <c:v>2.5</c:v>
                </c:pt>
                <c:pt idx="16">
                  <c:v>2.5</c:v>
                </c:pt>
                <c:pt idx="17">
                  <c:v>2.5</c:v>
                </c:pt>
                <c:pt idx="18">
                  <c:v>2.5</c:v>
                </c:pt>
                <c:pt idx="19">
                  <c:v>2.5</c:v>
                </c:pt>
                <c:pt idx="20">
                  <c:v>2.5</c:v>
                </c:pt>
                <c:pt idx="21">
                  <c:v>2.5</c:v>
                </c:pt>
                <c:pt idx="22">
                  <c:v>2.5</c:v>
                </c:pt>
                <c:pt idx="23">
                  <c:v>2.5</c:v>
                </c:pt>
                <c:pt idx="24">
                  <c:v>2.25</c:v>
                </c:pt>
                <c:pt idx="25">
                  <c:v>2.25</c:v>
                </c:pt>
                <c:pt idx="26">
                  <c:v>2.25</c:v>
                </c:pt>
                <c:pt idx="27">
                  <c:v>2.25</c:v>
                </c:pt>
                <c:pt idx="28">
                  <c:v>2.25</c:v>
                </c:pt>
                <c:pt idx="29">
                  <c:v>2.25</c:v>
                </c:pt>
                <c:pt idx="30">
                  <c:v>2.25</c:v>
                </c:pt>
                <c:pt idx="31">
                  <c:v>2.25</c:v>
                </c:pt>
                <c:pt idx="32">
                  <c:v>2.25</c:v>
                </c:pt>
                <c:pt idx="33">
                  <c:v>2.25</c:v>
                </c:pt>
                <c:pt idx="34">
                  <c:v>2.25</c:v>
                </c:pt>
                <c:pt idx="35">
                  <c:v>2.25</c:v>
                </c:pt>
                <c:pt idx="36">
                  <c:v>2</c:v>
                </c:pt>
                <c:pt idx="37">
                  <c:v>2</c:v>
                </c:pt>
                <c:pt idx="38">
                  <c:v>2</c:v>
                </c:pt>
                <c:pt idx="39">
                  <c:v>2</c:v>
                </c:pt>
                <c:pt idx="40">
                  <c:v>2</c:v>
                </c:pt>
                <c:pt idx="41">
                  <c:v>2</c:v>
                </c:pt>
                <c:pt idx="42">
                  <c:v>2</c:v>
                </c:pt>
                <c:pt idx="43">
                  <c:v>2</c:v>
                </c:pt>
                <c:pt idx="44">
                  <c:v>2</c:v>
                </c:pt>
                <c:pt idx="45">
                  <c:v>2</c:v>
                </c:pt>
                <c:pt idx="46">
                  <c:v>2</c:v>
                </c:pt>
                <c:pt idx="47">
                  <c:v>2</c:v>
                </c:pt>
                <c:pt idx="48">
                  <c:v>1.75</c:v>
                </c:pt>
                <c:pt idx="49">
                  <c:v>1.75</c:v>
                </c:pt>
                <c:pt idx="50">
                  <c:v>1.75</c:v>
                </c:pt>
                <c:pt idx="51">
                  <c:v>1.75</c:v>
                </c:pt>
                <c:pt idx="52">
                  <c:v>1.75</c:v>
                </c:pt>
                <c:pt idx="53">
                  <c:v>1.75</c:v>
                </c:pt>
                <c:pt idx="54">
                  <c:v>1.75</c:v>
                </c:pt>
                <c:pt idx="55">
                  <c:v>1.75</c:v>
                </c:pt>
                <c:pt idx="56">
                  <c:v>1.75</c:v>
                </c:pt>
                <c:pt idx="57">
                  <c:v>1.75</c:v>
                </c:pt>
                <c:pt idx="58">
                  <c:v>1.75</c:v>
                </c:pt>
                <c:pt idx="59">
                  <c:v>1.75</c:v>
                </c:pt>
                <c:pt idx="60">
                  <c:v>1.5</c:v>
                </c:pt>
                <c:pt idx="61">
                  <c:v>1.5</c:v>
                </c:pt>
                <c:pt idx="62">
                  <c:v>1.5</c:v>
                </c:pt>
                <c:pt idx="63">
                  <c:v>1.5</c:v>
                </c:pt>
                <c:pt idx="64">
                  <c:v>1.5</c:v>
                </c:pt>
                <c:pt idx="65">
                  <c:v>1.5</c:v>
                </c:pt>
                <c:pt idx="66">
                  <c:v>1.5</c:v>
                </c:pt>
                <c:pt idx="67">
                  <c:v>1.5</c:v>
                </c:pt>
                <c:pt idx="68">
                  <c:v>1.5</c:v>
                </c:pt>
                <c:pt idx="69">
                  <c:v>1.5</c:v>
                </c:pt>
                <c:pt idx="70">
                  <c:v>1.5</c:v>
                </c:pt>
                <c:pt idx="71">
                  <c:v>1.5</c:v>
                </c:pt>
                <c:pt idx="72">
                  <c:v>1.5</c:v>
                </c:pt>
                <c:pt idx="73">
                  <c:v>1.5</c:v>
                </c:pt>
              </c:numCache>
            </c:numRef>
          </c:val>
          <c:smooth val="0"/>
          <c:extLst>
            <c:ext xmlns:c16="http://schemas.microsoft.com/office/drawing/2014/chart" uri="{C3380CC4-5D6E-409C-BE32-E72D297353CC}">
              <c16:uniqueId val="{00000005-12E1-40F9-8A27-0FF3200E03FE}"/>
            </c:ext>
          </c:extLst>
        </c:ser>
        <c:dLbls>
          <c:showLegendKey val="0"/>
          <c:showVal val="0"/>
          <c:showCatName val="0"/>
          <c:showSerName val="0"/>
          <c:showPercent val="0"/>
          <c:showBubbleSize val="0"/>
        </c:dLbls>
        <c:smooth val="0"/>
        <c:axId val="914910527"/>
        <c:axId val="914911487"/>
      </c:lineChart>
      <c:dateAx>
        <c:axId val="914910527"/>
        <c:scaling>
          <c:orientation val="minMax"/>
        </c:scaling>
        <c:delete val="0"/>
        <c:axPos val="b"/>
        <c:numFmt formatCode="mmm\-yy"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mn-lt"/>
                <a:ea typeface="+mn-lt"/>
                <a:cs typeface="+mn-lt"/>
              </a:defRPr>
            </a:pPr>
            <a:endParaRPr lang="es-CO"/>
          </a:p>
        </c:txPr>
        <c:crossAx val="914911487"/>
        <c:crosses val="autoZero"/>
        <c:auto val="1"/>
        <c:lblOffset val="100"/>
        <c:baseTimeUnit val="months"/>
      </c:dateAx>
      <c:valAx>
        <c:axId val="914911487"/>
        <c:scaling>
          <c:orientation val="minMax"/>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914910527"/>
        <c:crosses val="autoZero"/>
        <c:crossBetween val="between"/>
      </c:valAx>
      <c:spPr>
        <a:noFill/>
        <a:ln>
          <a:noFill/>
        </a:ln>
      </c:spPr>
    </c:plotArea>
    <c:legend>
      <c:legendPos val="b"/>
      <c:legendEntry>
        <c:idx val="4"/>
        <c:delete val="1"/>
      </c:legendEntry>
      <c:legendEntry>
        <c:idx val="5"/>
        <c:delete val="1"/>
      </c:legendEntry>
      <c:layout>
        <c:manualLayout>
          <c:xMode val="edge"/>
          <c:yMode val="edge"/>
          <c:x val="5.5015914738870346E-2"/>
          <c:y val="0.87627812519987169"/>
          <c:w val="0.91163222027084134"/>
          <c:h val="9.5944110794731946E-2"/>
        </c:manualLayout>
      </c:layout>
      <c:overlay val="0"/>
      <c:spPr>
        <a:noFill/>
      </c:spPr>
      <c:txPr>
        <a:bodyPr rot="0" vert="horz" anchor="ctr" anchorCtr="1"/>
        <a:lstStyle/>
        <a:p>
          <a:pPr>
            <a:defRPr sz="900" b="0" i="0" u="none">
              <a:solidFill>
                <a:schemeClr val="tx1">
                  <a:lumMod val="65000"/>
                  <a:lumOff val="35000"/>
                </a:schemeClr>
              </a:solidFill>
              <a:latin typeface="+mn-lt"/>
              <a:ea typeface="+mn-lt"/>
              <a:cs typeface="+mn-lt"/>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'R2 Gráfico 4'!$B$5</c:f>
              <c:strCache>
                <c:ptCount val="1"/>
                <c:pt idx="0">
                  <c:v> Subyacente </c:v>
                </c:pt>
              </c:strCache>
            </c:strRef>
          </c:tx>
          <c:spPr>
            <a:ln w="22225">
              <a:solidFill>
                <a:srgbClr val="C00000"/>
              </a:solidFill>
            </a:ln>
          </c:spPr>
          <c:marker>
            <c:symbol val="none"/>
          </c:marker>
          <c:cat>
            <c:numRef>
              <c:f>'R2 Gráfico 4'!$C$4:$CE$4</c:f>
              <c:numCache>
                <c:formatCode>mmm\-yy</c:formatCode>
                <c:ptCount val="8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numCache>
            </c:numRef>
          </c:cat>
          <c:val>
            <c:numRef>
              <c:f>'R2 Gráfico 4'!$C$5:$CE$5</c:f>
              <c:numCache>
                <c:formatCode>0.00</c:formatCode>
                <c:ptCount val="81"/>
                <c:pt idx="0">
                  <c:v>3.07</c:v>
                </c:pt>
                <c:pt idx="1">
                  <c:v>2.84</c:v>
                </c:pt>
                <c:pt idx="2">
                  <c:v>2.81</c:v>
                </c:pt>
                <c:pt idx="3">
                  <c:v>2.95</c:v>
                </c:pt>
                <c:pt idx="4">
                  <c:v>3</c:v>
                </c:pt>
                <c:pt idx="5">
                  <c:v>2.98</c:v>
                </c:pt>
                <c:pt idx="6">
                  <c:v>3.08</c:v>
                </c:pt>
                <c:pt idx="7">
                  <c:v>3.15</c:v>
                </c:pt>
                <c:pt idx="8">
                  <c:v>3.24</c:v>
                </c:pt>
                <c:pt idx="9">
                  <c:v>3.25</c:v>
                </c:pt>
                <c:pt idx="10">
                  <c:v>3.3</c:v>
                </c:pt>
                <c:pt idx="11">
                  <c:v>3.4</c:v>
                </c:pt>
                <c:pt idx="12">
                  <c:v>3.37</c:v>
                </c:pt>
                <c:pt idx="13">
                  <c:v>3.29</c:v>
                </c:pt>
                <c:pt idx="14">
                  <c:v>3.32</c:v>
                </c:pt>
                <c:pt idx="15">
                  <c:v>2.79</c:v>
                </c:pt>
                <c:pt idx="16">
                  <c:v>2.2799999999999998</c:v>
                </c:pt>
                <c:pt idx="17">
                  <c:v>1.76</c:v>
                </c:pt>
                <c:pt idx="18">
                  <c:v>1.82</c:v>
                </c:pt>
                <c:pt idx="19">
                  <c:v>1.75</c:v>
                </c:pt>
                <c:pt idx="20">
                  <c:v>1.92</c:v>
                </c:pt>
                <c:pt idx="21">
                  <c:v>1.85</c:v>
                </c:pt>
                <c:pt idx="22">
                  <c:v>1.49</c:v>
                </c:pt>
                <c:pt idx="23">
                  <c:v>1.38</c:v>
                </c:pt>
                <c:pt idx="24">
                  <c:v>1.1100000000000001</c:v>
                </c:pt>
                <c:pt idx="25">
                  <c:v>1.2</c:v>
                </c:pt>
                <c:pt idx="26">
                  <c:v>1.18</c:v>
                </c:pt>
                <c:pt idx="27">
                  <c:v>1.54</c:v>
                </c:pt>
                <c:pt idx="28">
                  <c:v>1.88</c:v>
                </c:pt>
                <c:pt idx="29">
                  <c:v>2.3199999999999998</c:v>
                </c:pt>
                <c:pt idx="30">
                  <c:v>2.4300000000000002</c:v>
                </c:pt>
                <c:pt idx="31">
                  <c:v>2.67</c:v>
                </c:pt>
                <c:pt idx="32">
                  <c:v>2.6</c:v>
                </c:pt>
                <c:pt idx="33">
                  <c:v>2.3199999999999998</c:v>
                </c:pt>
                <c:pt idx="34">
                  <c:v>2.77</c:v>
                </c:pt>
                <c:pt idx="35">
                  <c:v>2.85</c:v>
                </c:pt>
                <c:pt idx="36">
                  <c:v>3.84</c:v>
                </c:pt>
                <c:pt idx="37">
                  <c:v>4.41</c:v>
                </c:pt>
                <c:pt idx="38">
                  <c:v>4.76</c:v>
                </c:pt>
                <c:pt idx="39">
                  <c:v>5.44</c:v>
                </c:pt>
                <c:pt idx="40">
                  <c:v>5.98</c:v>
                </c:pt>
                <c:pt idx="41">
                  <c:v>6.22</c:v>
                </c:pt>
                <c:pt idx="42">
                  <c:v>6.53</c:v>
                </c:pt>
                <c:pt idx="43">
                  <c:v>6.96</c:v>
                </c:pt>
                <c:pt idx="44">
                  <c:v>7.42</c:v>
                </c:pt>
                <c:pt idx="45">
                  <c:v>8.24</c:v>
                </c:pt>
                <c:pt idx="46">
                  <c:v>8.61</c:v>
                </c:pt>
                <c:pt idx="47">
                  <c:v>9.23</c:v>
                </c:pt>
                <c:pt idx="48">
                  <c:v>9.7100000000000009</c:v>
                </c:pt>
                <c:pt idx="49">
                  <c:v>10.15</c:v>
                </c:pt>
                <c:pt idx="50">
                  <c:v>10.53</c:v>
                </c:pt>
                <c:pt idx="51">
                  <c:v>10.6</c:v>
                </c:pt>
                <c:pt idx="52">
                  <c:v>10.54</c:v>
                </c:pt>
                <c:pt idx="53">
                  <c:v>10.54</c:v>
                </c:pt>
                <c:pt idx="54">
                  <c:v>10.37</c:v>
                </c:pt>
                <c:pt idx="55">
                  <c:v>10.09</c:v>
                </c:pt>
                <c:pt idx="56">
                  <c:v>9.8000000000000007</c:v>
                </c:pt>
                <c:pt idx="57">
                  <c:v>9.49</c:v>
                </c:pt>
                <c:pt idx="58">
                  <c:v>9.2100000000000009</c:v>
                </c:pt>
                <c:pt idx="59">
                  <c:v>8.81</c:v>
                </c:pt>
                <c:pt idx="60">
                  <c:v>8.01</c:v>
                </c:pt>
                <c:pt idx="61">
                  <c:v>7.59</c:v>
                </c:pt>
                <c:pt idx="62">
                  <c:v>7.32</c:v>
                </c:pt>
                <c:pt idx="63">
                  <c:v>6.86</c:v>
                </c:pt>
                <c:pt idx="64">
                  <c:v>6.66</c:v>
                </c:pt>
                <c:pt idx="65">
                  <c:v>6.59</c:v>
                </c:pt>
                <c:pt idx="66">
                  <c:v>6.37</c:v>
                </c:pt>
                <c:pt idx="67">
                  <c:v>6.09</c:v>
                </c:pt>
                <c:pt idx="68">
                  <c:v>6.08</c:v>
                </c:pt>
                <c:pt idx="69">
                  <c:v>5.96</c:v>
                </c:pt>
                <c:pt idx="70">
                  <c:v>5.95</c:v>
                </c:pt>
                <c:pt idx="71">
                  <c:v>5.75</c:v>
                </c:pt>
                <c:pt idx="72">
                  <c:v>5.71</c:v>
                </c:pt>
                <c:pt idx="73">
                  <c:v>5.63</c:v>
                </c:pt>
                <c:pt idx="74">
                  <c:v>5.41</c:v>
                </c:pt>
                <c:pt idx="75">
                  <c:v>5.51</c:v>
                </c:pt>
                <c:pt idx="76">
                  <c:v>5.43</c:v>
                </c:pt>
                <c:pt idx="77">
                  <c:v>5.37</c:v>
                </c:pt>
                <c:pt idx="78">
                  <c:v>5.34</c:v>
                </c:pt>
                <c:pt idx="79">
                  <c:v>5.36</c:v>
                </c:pt>
                <c:pt idx="80">
                  <c:v>5.33</c:v>
                </c:pt>
              </c:numCache>
            </c:numRef>
          </c:val>
          <c:smooth val="0"/>
          <c:extLst>
            <c:ext xmlns:c16="http://schemas.microsoft.com/office/drawing/2014/chart" uri="{C3380CC4-5D6E-409C-BE32-E72D297353CC}">
              <c16:uniqueId val="{00000000-0040-497E-A2ED-B15C0A96A2DD}"/>
            </c:ext>
          </c:extLst>
        </c:ser>
        <c:ser>
          <c:idx val="1"/>
          <c:order val="1"/>
          <c:tx>
            <c:strRef>
              <c:f>'R2 Gráfico 4'!$B$6</c:f>
              <c:strCache>
                <c:ptCount val="1"/>
                <c:pt idx="0">
                  <c:v> Total </c:v>
                </c:pt>
              </c:strCache>
            </c:strRef>
          </c:tx>
          <c:spPr>
            <a:ln w="22225">
              <a:solidFill>
                <a:srgbClr val="002060"/>
              </a:solidFill>
            </a:ln>
          </c:spPr>
          <c:marker>
            <c:symbol val="none"/>
          </c:marker>
          <c:cat>
            <c:numRef>
              <c:f>'R2 Gráfico 4'!$C$4:$CE$4</c:f>
              <c:numCache>
                <c:formatCode>mmm\-yy</c:formatCode>
                <c:ptCount val="8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numCache>
            </c:numRef>
          </c:cat>
          <c:val>
            <c:numRef>
              <c:f>'R2 Gráfico 4'!$C$6:$CE$6</c:f>
              <c:numCache>
                <c:formatCode>0.00</c:formatCode>
                <c:ptCount val="81"/>
                <c:pt idx="0">
                  <c:v>3.1545137990238947</c:v>
                </c:pt>
                <c:pt idx="1">
                  <c:v>3.0175023499372289</c:v>
                </c:pt>
                <c:pt idx="2">
                  <c:v>3.2154983544469884</c:v>
                </c:pt>
                <c:pt idx="3">
                  <c:v>3.2515268430249655</c:v>
                </c:pt>
                <c:pt idx="4">
                  <c:v>3.3139560468955054</c:v>
                </c:pt>
                <c:pt idx="5">
                  <c:v>3.4300527866109709</c:v>
                </c:pt>
                <c:pt idx="6">
                  <c:v>3.7878167045218181</c:v>
                </c:pt>
                <c:pt idx="7">
                  <c:v>3.7514970317844565</c:v>
                </c:pt>
                <c:pt idx="8">
                  <c:v>3.820711462994586</c:v>
                </c:pt>
                <c:pt idx="9">
                  <c:v>3.8614374345407931</c:v>
                </c:pt>
                <c:pt idx="10">
                  <c:v>3.8467149526294042</c:v>
                </c:pt>
                <c:pt idx="11">
                  <c:v>3.8042827270642787</c:v>
                </c:pt>
                <c:pt idx="12">
                  <c:v>3.6223520836753176</c:v>
                </c:pt>
                <c:pt idx="13">
                  <c:v>3.7201247144919458</c:v>
                </c:pt>
                <c:pt idx="14">
                  <c:v>3.8555095366837877</c:v>
                </c:pt>
                <c:pt idx="15">
                  <c:v>3.5052074998722427</c:v>
                </c:pt>
                <c:pt idx="16">
                  <c:v>2.8518620288760843</c:v>
                </c:pt>
                <c:pt idx="17">
                  <c:v>2.1917929170928607</c:v>
                </c:pt>
                <c:pt idx="18">
                  <c:v>1.96990740163554</c:v>
                </c:pt>
                <c:pt idx="19">
                  <c:v>1.8781385700203712</c:v>
                </c:pt>
                <c:pt idx="20">
                  <c:v>1.9674842284754135</c:v>
                </c:pt>
                <c:pt idx="21">
                  <c:v>1.7482106753935245</c:v>
                </c:pt>
                <c:pt idx="22">
                  <c:v>1.4894575264130072</c:v>
                </c:pt>
                <c:pt idx="23">
                  <c:v>1.6104650971109136</c:v>
                </c:pt>
                <c:pt idx="24">
                  <c:v>1.5972107086986487</c:v>
                </c:pt>
                <c:pt idx="25">
                  <c:v>1.5631051100948756</c:v>
                </c:pt>
                <c:pt idx="26">
                  <c:v>1.5065652290939147</c:v>
                </c:pt>
                <c:pt idx="27">
                  <c:v>1.9477838828431793</c:v>
                </c:pt>
                <c:pt idx="28">
                  <c:v>3.2956574627538204</c:v>
                </c:pt>
                <c:pt idx="29">
                  <c:v>3.6347126798425444</c:v>
                </c:pt>
                <c:pt idx="30">
                  <c:v>3.970073048626821</c:v>
                </c:pt>
                <c:pt idx="31">
                  <c:v>4.441031735745482</c:v>
                </c:pt>
                <c:pt idx="32">
                  <c:v>4.5101522100192692</c:v>
                </c:pt>
                <c:pt idx="33">
                  <c:v>4.5835301540120277</c:v>
                </c:pt>
                <c:pt idx="34">
                  <c:v>5.2589752379432531</c:v>
                </c:pt>
                <c:pt idx="35">
                  <c:v>5.6226075628391214</c:v>
                </c:pt>
                <c:pt idx="36">
                  <c:v>6.9445499154167756</c:v>
                </c:pt>
                <c:pt idx="37">
                  <c:v>8.0051858184722704</c:v>
                </c:pt>
                <c:pt idx="38">
                  <c:v>8.527847507809172</c:v>
                </c:pt>
                <c:pt idx="39">
                  <c:v>9.2340648861780181</c:v>
                </c:pt>
                <c:pt idx="40">
                  <c:v>9.0668320684499371</c:v>
                </c:pt>
                <c:pt idx="41">
                  <c:v>9.6738394357844584</c:v>
                </c:pt>
                <c:pt idx="42">
                  <c:v>10.205862361737307</c:v>
                </c:pt>
                <c:pt idx="43">
                  <c:v>10.835975895772098</c:v>
                </c:pt>
                <c:pt idx="44">
                  <c:v>11.439829634116116</c:v>
                </c:pt>
                <c:pt idx="45">
                  <c:v>12.221760103238232</c:v>
                </c:pt>
                <c:pt idx="46">
                  <c:v>12.531445421886932</c:v>
                </c:pt>
                <c:pt idx="47">
                  <c:v>13.12251076333264</c:v>
                </c:pt>
                <c:pt idx="48">
                  <c:v>13.251966315051567</c:v>
                </c:pt>
                <c:pt idx="49">
                  <c:v>13.278991189407673</c:v>
                </c:pt>
                <c:pt idx="50">
                  <c:v>13.344333040923617</c:v>
                </c:pt>
                <c:pt idx="51">
                  <c:v>12.822883526062201</c:v>
                </c:pt>
                <c:pt idx="52">
                  <c:v>12.360268100727346</c:v>
                </c:pt>
                <c:pt idx="53">
                  <c:v>12.129659178514451</c:v>
                </c:pt>
                <c:pt idx="54">
                  <c:v>11.784942197827043</c:v>
                </c:pt>
                <c:pt idx="55">
                  <c:v>11.427307942288834</c:v>
                </c:pt>
                <c:pt idx="56">
                  <c:v>10.994349438955586</c:v>
                </c:pt>
                <c:pt idx="57">
                  <c:v>10.478615699115878</c:v>
                </c:pt>
                <c:pt idx="58">
                  <c:v>10.148675476657921</c:v>
                </c:pt>
                <c:pt idx="59">
                  <c:v>9.276056959554646</c:v>
                </c:pt>
                <c:pt idx="60">
                  <c:v>8.3465790658506798</c:v>
                </c:pt>
                <c:pt idx="61">
                  <c:v>7.7373637297132314</c:v>
                </c:pt>
                <c:pt idx="62">
                  <c:v>7.3626594812193691</c:v>
                </c:pt>
                <c:pt idx="63">
                  <c:v>7.1632800319550771</c:v>
                </c:pt>
                <c:pt idx="64">
                  <c:v>7.1568965804805096</c:v>
                </c:pt>
                <c:pt idx="65">
                  <c:v>7.1824370476680111</c:v>
                </c:pt>
                <c:pt idx="66">
                  <c:v>6.860021802089733</c:v>
                </c:pt>
                <c:pt idx="67">
                  <c:v>6.1204370359463356</c:v>
                </c:pt>
                <c:pt idx="68">
                  <c:v>5.8088166890021498</c:v>
                </c:pt>
                <c:pt idx="69">
                  <c:v>5.4061137780720525</c:v>
                </c:pt>
                <c:pt idx="70">
                  <c:v>5.1973169340454595</c:v>
                </c:pt>
                <c:pt idx="71">
                  <c:v>5.2030648436980576</c:v>
                </c:pt>
                <c:pt idx="72">
                  <c:v>5.2229833429679129</c:v>
                </c:pt>
                <c:pt idx="73">
                  <c:v>5.2765849639070384</c:v>
                </c:pt>
                <c:pt idx="74">
                  <c:v>5.09</c:v>
                </c:pt>
                <c:pt idx="75">
                  <c:v>5.16</c:v>
                </c:pt>
                <c:pt idx="76">
                  <c:v>5.05</c:v>
                </c:pt>
                <c:pt idx="77">
                  <c:v>4.82</c:v>
                </c:pt>
                <c:pt idx="78">
                  <c:v>4.9000000000000004</c:v>
                </c:pt>
                <c:pt idx="79">
                  <c:v>5.0999999999999996</c:v>
                </c:pt>
                <c:pt idx="80">
                  <c:v>5.18</c:v>
                </c:pt>
              </c:numCache>
            </c:numRef>
          </c:val>
          <c:smooth val="0"/>
          <c:extLst>
            <c:ext xmlns:c16="http://schemas.microsoft.com/office/drawing/2014/chart" uri="{C3380CC4-5D6E-409C-BE32-E72D297353CC}">
              <c16:uniqueId val="{00000001-0040-497E-A2ED-B15C0A96A2DD}"/>
            </c:ext>
          </c:extLst>
        </c:ser>
        <c:dLbls>
          <c:showLegendKey val="0"/>
          <c:showVal val="0"/>
          <c:showCatName val="0"/>
          <c:showSerName val="0"/>
          <c:showPercent val="0"/>
          <c:showBubbleSize val="0"/>
        </c:dLbls>
        <c:smooth val="0"/>
        <c:axId val="1770823936"/>
        <c:axId val="1770823456"/>
      </c:lineChart>
      <c:dateAx>
        <c:axId val="1770823936"/>
        <c:scaling>
          <c:orientation val="minMax"/>
        </c:scaling>
        <c:delete val="0"/>
        <c:axPos val="b"/>
        <c:numFmt formatCode="mmm\-yy"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mn-lt"/>
                <a:ea typeface="+mn-lt"/>
                <a:cs typeface="+mn-lt"/>
              </a:defRPr>
            </a:pPr>
            <a:endParaRPr lang="es-CO"/>
          </a:p>
        </c:txPr>
        <c:crossAx val="1770823456"/>
        <c:crosses val="autoZero"/>
        <c:auto val="1"/>
        <c:lblOffset val="100"/>
        <c:baseTimeUnit val="months"/>
        <c:majorUnit val="5"/>
        <c:majorTimeUnit val="months"/>
      </c:dateAx>
      <c:valAx>
        <c:axId val="1770823456"/>
        <c:scaling>
          <c:orientation val="minMax"/>
        </c:scaling>
        <c:delete val="0"/>
        <c:axPos val="l"/>
        <c:numFmt formatCode="_(* #,##0_);_(* \(#,##0\);_(* &quot;-&quot;_);_(@_)"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mn-lt"/>
                <a:ea typeface="+mn-lt"/>
                <a:cs typeface="+mn-lt"/>
              </a:defRPr>
            </a:pPr>
            <a:endParaRPr lang="es-CO"/>
          </a:p>
        </c:txPr>
        <c:crossAx val="1770823936"/>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mn-lt"/>
              <a:ea typeface="+mn-lt"/>
              <a:cs typeface="+mn-lt"/>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80693775729148E-2"/>
          <c:y val="2.9797263714128761E-2"/>
          <c:w val="0.77599995893603257"/>
          <c:h val="0.73382192610539076"/>
        </c:manualLayout>
      </c:layout>
      <c:barChart>
        <c:barDir val="col"/>
        <c:grouping val="clustered"/>
        <c:varyColors val="0"/>
        <c:ser>
          <c:idx val="0"/>
          <c:order val="0"/>
          <c:tx>
            <c:v>Vehículos</c:v>
          </c:tx>
          <c:spPr>
            <a:solidFill>
              <a:schemeClr val="bg1">
                <a:lumMod val="65000"/>
              </a:schemeClr>
            </a:solidFill>
            <a:ln>
              <a:noFill/>
            </a:ln>
          </c:spPr>
          <c:invertIfNegative val="0"/>
          <c:cat>
            <c:numLit>
              <c:formatCode>General</c:formatCode>
              <c:ptCount val="9"/>
              <c:pt idx="0">
                <c:v>2016</c:v>
              </c:pt>
              <c:pt idx="1">
                <c:v>2017</c:v>
              </c:pt>
              <c:pt idx="2">
                <c:v>2018</c:v>
              </c:pt>
              <c:pt idx="3">
                <c:v>2019</c:v>
              </c:pt>
              <c:pt idx="4">
                <c:v>2020</c:v>
              </c:pt>
              <c:pt idx="5">
                <c:v>2021</c:v>
              </c:pt>
              <c:pt idx="6">
                <c:v>2022</c:v>
              </c:pt>
              <c:pt idx="7">
                <c:v>2023</c:v>
              </c:pt>
              <c:pt idx="8">
                <c:v>2024</c:v>
              </c:pt>
            </c:numLit>
          </c:cat>
          <c:val>
            <c:numLit>
              <c:formatCode>_(* #,##0_);_(* \(#,##0\);_(* "-"??_);_(@_)</c:formatCode>
              <c:ptCount val="9"/>
              <c:pt idx="0">
                <c:v>2236363</c:v>
              </c:pt>
              <c:pt idx="1">
                <c:v>2315250</c:v>
              </c:pt>
              <c:pt idx="2">
                <c:v>2392368</c:v>
              </c:pt>
              <c:pt idx="3">
                <c:v>2454700</c:v>
              </c:pt>
              <c:pt idx="4">
                <c:v>2491323</c:v>
              </c:pt>
              <c:pt idx="5">
                <c:v>2526521</c:v>
              </c:pt>
              <c:pt idx="6">
                <c:v>2558461</c:v>
              </c:pt>
              <c:pt idx="7">
                <c:v>2580610</c:v>
              </c:pt>
              <c:pt idx="8">
                <c:v>2608648</c:v>
              </c:pt>
            </c:numLit>
          </c:val>
          <c:extLst>
            <c:ext xmlns:c16="http://schemas.microsoft.com/office/drawing/2014/chart" uri="{C3380CC4-5D6E-409C-BE32-E72D297353CC}">
              <c16:uniqueId val="{00000000-D141-4D05-B66D-289EF775ED55}"/>
            </c:ext>
          </c:extLst>
        </c:ser>
        <c:dLbls>
          <c:showLegendKey val="0"/>
          <c:showVal val="0"/>
          <c:showCatName val="0"/>
          <c:showSerName val="0"/>
          <c:showPercent val="0"/>
          <c:showBubbleSize val="0"/>
        </c:dLbls>
        <c:gapWidth val="150"/>
        <c:axId val="1633777536"/>
        <c:axId val="1633776576"/>
      </c:barChart>
      <c:lineChart>
        <c:grouping val="standard"/>
        <c:varyColors val="0"/>
        <c:ser>
          <c:idx val="1"/>
          <c:order val="1"/>
          <c:tx>
            <c:v>Var (%)</c:v>
          </c:tx>
          <c:spPr>
            <a:ln w="12700">
              <a:solidFill>
                <a:srgbClr val="C00000"/>
              </a:solidFill>
            </a:ln>
          </c:spPr>
          <c:marker>
            <c:symbol val="none"/>
          </c:marker>
          <c:cat>
            <mc:AlternateContent xmlns:mc="http://schemas.openxmlformats.org/markup-compatibility/2006">
              <mc:Choice xmlns:c16ac="http://schemas.microsoft.com/office/drawing/2014/chart/ac" Requires="c16ac">
                <c16ac:multiLvlStrLit>
                  <c:ptCount val="0"/>
                </c16ac:multiLvlStrLit>
              </mc:Choice>
              <mc:Fallback>
                <c:strLit/>
              </mc:Fallback>
            </mc:AlternateContent>
          </c:cat>
          <c:val>
            <c:numLit>
              <c:formatCode>0.0</c:formatCode>
              <c:ptCount val="9"/>
              <c:pt idx="0">
                <c:v>4.087517994769474</c:v>
              </c:pt>
              <c:pt idx="1">
                <c:v>3.5274684834259995</c:v>
              </c:pt>
              <c:pt idx="2">
                <c:v>3.3308713961775149</c:v>
              </c:pt>
              <c:pt idx="3">
                <c:v>2.6054520040395213</c:v>
              </c:pt>
              <c:pt idx="4">
                <c:v>1.4919542102904693</c:v>
              </c:pt>
              <c:pt idx="5">
                <c:v>1.412823628248927</c:v>
              </c:pt>
              <c:pt idx="6">
                <c:v>1.2641889776495052</c:v>
              </c:pt>
              <c:pt idx="7">
                <c:v>0.86571575646452459</c:v>
              </c:pt>
              <c:pt idx="8">
                <c:v>1.0864873033895162</c:v>
              </c:pt>
            </c:numLit>
          </c:val>
          <c:smooth val="1"/>
          <c:extLst>
            <c:ext xmlns:c16="http://schemas.microsoft.com/office/drawing/2014/chart" uri="{C3380CC4-5D6E-409C-BE32-E72D297353CC}">
              <c16:uniqueId val="{00000001-D141-4D05-B66D-289EF775ED55}"/>
            </c:ext>
          </c:extLst>
        </c:ser>
        <c:dLbls>
          <c:showLegendKey val="0"/>
          <c:showVal val="0"/>
          <c:showCatName val="0"/>
          <c:showSerName val="0"/>
          <c:showPercent val="0"/>
          <c:showBubbleSize val="0"/>
        </c:dLbls>
        <c:marker val="1"/>
        <c:smooth val="0"/>
        <c:axId val="2011328432"/>
        <c:axId val="2011327952"/>
      </c:lineChart>
      <c:catAx>
        <c:axId val="1633777536"/>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633776576"/>
        <c:crosses val="autoZero"/>
        <c:auto val="1"/>
        <c:lblAlgn val="ctr"/>
        <c:lblOffset val="100"/>
        <c:noMultiLvlLbl val="0"/>
      </c:catAx>
      <c:valAx>
        <c:axId val="1633776576"/>
        <c:scaling>
          <c:orientation val="minMax"/>
          <c:min val="0"/>
        </c:scaling>
        <c:delete val="0"/>
        <c:axPos val="l"/>
        <c:title>
          <c:tx>
            <c:rich>
              <a:bodyPr/>
              <a:lstStyle/>
              <a:p>
                <a:pPr>
                  <a:buNone/>
                  <a:defRPr sz="900" b="0" i="0" u="none" kern="1200" baseline="0">
                    <a:solidFill>
                      <a:schemeClr val="tx1">
                        <a:lumMod val="65000"/>
                        <a:lumOff val="35000"/>
                      </a:schemeClr>
                    </a:solidFill>
                    <a:latin typeface="Arial"/>
                    <a:ea typeface="Arial"/>
                    <a:cs typeface="Arial"/>
                  </a:defRPr>
                </a:pPr>
                <a:r>
                  <a:t>Millones de vehículos</a:t>
                </a:r>
              </a:p>
            </c:rich>
          </c:tx>
          <c:overlay val="0"/>
        </c:title>
        <c:numFmt formatCode="#,##0.0" sourceLinked="0"/>
        <c:majorTickMark val="none"/>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633777536"/>
        <c:crosses val="autoZero"/>
        <c:crossBetween val="between"/>
        <c:dispUnits>
          <c:builtInUnit val="millions"/>
        </c:dispUnits>
      </c:valAx>
      <c:valAx>
        <c:axId val="2011327952"/>
        <c:scaling>
          <c:orientation val="minMax"/>
        </c:scaling>
        <c:delete val="0"/>
        <c:axPos val="r"/>
        <c:title>
          <c:tx>
            <c:rich>
              <a:bodyPr/>
              <a:lstStyle/>
              <a:p>
                <a:pPr>
                  <a:buNone/>
                  <a:defRPr sz="900" b="0" i="0" u="none" kern="1200" baseline="0">
                    <a:solidFill>
                      <a:schemeClr val="tx1">
                        <a:lumMod val="65000"/>
                        <a:lumOff val="35000"/>
                      </a:schemeClr>
                    </a:solidFill>
                    <a:latin typeface="Arial"/>
                    <a:ea typeface="Arial"/>
                    <a:cs typeface="Arial"/>
                  </a:defRPr>
                </a:pPr>
                <a:r>
                  <a:t>Porcentaje (%)</a:t>
                </a:r>
              </a:p>
            </c:rich>
          </c:tx>
          <c:overlay val="0"/>
        </c:title>
        <c:numFmt formatCode="#,##0.0" sourceLinked="0"/>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2011328432"/>
        <c:crosses val="max"/>
        <c:crossBetween val="between"/>
      </c:valAx>
      <c:catAx>
        <c:axId val="2011328432"/>
        <c:scaling>
          <c:orientation val="minMax"/>
        </c:scaling>
        <c:delete val="1"/>
        <c:axPos val="b"/>
        <c:numFmt formatCode="General" sourceLinked="1"/>
        <c:majorTickMark val="out"/>
        <c:minorTickMark val="none"/>
        <c:tickLblPos val="nextTo"/>
        <c:crossAx val="2011327952"/>
        <c:crosses val="autoZero"/>
        <c:auto val="1"/>
        <c:lblAlgn val="ctr"/>
        <c:lblOffset val="100"/>
        <c:noMultiLvlLbl val="0"/>
      </c:cat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331746031746"/>
          <c:y val="4.4370187798547345E-2"/>
          <c:w val="0.80723174603174597"/>
          <c:h val="0.6391323314502585"/>
        </c:manualLayout>
      </c:layout>
      <c:lineChart>
        <c:grouping val="standard"/>
        <c:varyColors val="0"/>
        <c:ser>
          <c:idx val="0"/>
          <c:order val="0"/>
          <c:tx>
            <c:v>Bogotá</c:v>
          </c:tx>
          <c:spPr>
            <a:ln w="12700">
              <a:solidFill>
                <a:srgbClr val="C00000"/>
              </a:solidFill>
            </a:ln>
          </c:spPr>
          <c:marker>
            <c:symbol val="none"/>
          </c:marker>
          <c:cat>
            <c:numLit>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Lit>
          </c:cat>
          <c:val>
            <c:numLit>
              <c:formatCode>0.0%</c:formatCode>
              <c:ptCount val="13"/>
              <c:pt idx="0">
                <c:v>0.37292964240812615</c:v>
              </c:pt>
              <c:pt idx="1">
                <c:v>0.38482612705473879</c:v>
              </c:pt>
              <c:pt idx="2">
                <c:v>0.36774998161449268</c:v>
              </c:pt>
              <c:pt idx="3">
                <c:v>0.33103606464817559</c:v>
              </c:pt>
              <c:pt idx="4">
                <c:v>0.33566287475660039</c:v>
              </c:pt>
              <c:pt idx="5">
                <c:v>0.33696975293613951</c:v>
              </c:pt>
              <c:pt idx="6">
                <c:v>0.32617995651868997</c:v>
              </c:pt>
              <c:pt idx="7">
                <c:v>0.28992657878369565</c:v>
              </c:pt>
              <c:pt idx="8">
                <c:v>0.25239445578141151</c:v>
              </c:pt>
              <c:pt idx="9">
                <c:v>0.22772727817099606</c:v>
              </c:pt>
              <c:pt idx="10">
                <c:v>0.19106989851291914</c:v>
              </c:pt>
              <c:pt idx="11">
                <c:v>0.19003778917281319</c:v>
              </c:pt>
              <c:pt idx="12">
                <c:v>0.21788697886382499</c:v>
              </c:pt>
            </c:numLit>
          </c:val>
          <c:smooth val="1"/>
          <c:extLst>
            <c:ext xmlns:c16="http://schemas.microsoft.com/office/drawing/2014/chart" uri="{C3380CC4-5D6E-409C-BE32-E72D297353CC}">
              <c16:uniqueId val="{00000000-D1FB-471A-B27A-AB511C44D831}"/>
            </c:ext>
          </c:extLst>
        </c:ser>
        <c:ser>
          <c:idx val="1"/>
          <c:order val="1"/>
          <c:tx>
            <c:v>Cundinamarca</c:v>
          </c:tx>
          <c:spPr>
            <a:ln w="12700">
              <a:solidFill>
                <a:srgbClr val="0070C0"/>
              </a:solidFill>
            </a:ln>
          </c:spPr>
          <c:marker>
            <c:symbol val="none"/>
          </c:marker>
          <c:cat>
            <c:numLit>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Lit>
          </c:cat>
          <c:val>
            <c:numLit>
              <c:formatCode>0.0%</c:formatCode>
              <c:ptCount val="13"/>
              <c:pt idx="0">
                <c:v>9.3164885834911587E-2</c:v>
              </c:pt>
              <c:pt idx="1">
                <c:v>6.947797428524928E-2</c:v>
              </c:pt>
              <c:pt idx="2">
                <c:v>7.2990464050204693E-2</c:v>
              </c:pt>
              <c:pt idx="3">
                <c:v>8.156538923000918E-2</c:v>
              </c:pt>
              <c:pt idx="4">
                <c:v>7.8380594249856134E-2</c:v>
              </c:pt>
              <c:pt idx="5">
                <c:v>7.2398190045248875E-2</c:v>
              </c:pt>
              <c:pt idx="6">
                <c:v>8.7535357785725978E-2</c:v>
              </c:pt>
              <c:pt idx="7">
                <c:v>0.11349949181596153</c:v>
              </c:pt>
              <c:pt idx="8">
                <c:v>0.14146238040972092</c:v>
              </c:pt>
              <c:pt idx="9">
                <c:v>0.1704890677333461</c:v>
              </c:pt>
              <c:pt idx="10">
                <c:v>0.20507625811611035</c:v>
              </c:pt>
              <c:pt idx="11">
                <c:v>0.22851744403883828</c:v>
              </c:pt>
              <c:pt idx="12">
                <c:v>0.21992455980797043</c:v>
              </c:pt>
            </c:numLit>
          </c:val>
          <c:smooth val="1"/>
          <c:extLst>
            <c:ext xmlns:c16="http://schemas.microsoft.com/office/drawing/2014/chart" uri="{C3380CC4-5D6E-409C-BE32-E72D297353CC}">
              <c16:uniqueId val="{00000001-D1FB-471A-B27A-AB511C44D831}"/>
            </c:ext>
          </c:extLst>
        </c:ser>
        <c:dLbls>
          <c:showLegendKey val="0"/>
          <c:showVal val="0"/>
          <c:showCatName val="0"/>
          <c:showSerName val="0"/>
          <c:showPercent val="0"/>
          <c:showBubbleSize val="0"/>
        </c:dLbls>
        <c:smooth val="0"/>
        <c:axId val="1055793039"/>
        <c:axId val="1055794959"/>
      </c:lineChart>
      <c:catAx>
        <c:axId val="1055793039"/>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055794959"/>
        <c:crosses val="autoZero"/>
        <c:auto val="1"/>
        <c:lblAlgn val="ctr"/>
        <c:lblOffset val="100"/>
        <c:noMultiLvlLbl val="1"/>
      </c:catAx>
      <c:valAx>
        <c:axId val="1055794959"/>
        <c:scaling>
          <c:orientation val="minMax"/>
          <c:max val="0.4"/>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055793039"/>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53043813638215E-2"/>
          <c:y val="0.11069154399178363"/>
          <c:w val="0.90430952762355132"/>
          <c:h val="0.62893512312976596"/>
        </c:manualLayout>
      </c:layout>
      <c:lineChart>
        <c:grouping val="standard"/>
        <c:varyColors val="0"/>
        <c:ser>
          <c:idx val="0"/>
          <c:order val="0"/>
          <c:tx>
            <c:strRef>
              <c:f>'Gráfico 1.6'!$C$6</c:f>
              <c:strCache>
                <c:ptCount val="1"/>
                <c:pt idx="0">
                  <c:v>Datos obervados</c:v>
                </c:pt>
              </c:strCache>
            </c:strRef>
          </c:tx>
          <c:spPr>
            <a:ln w="28575">
              <a:solidFill>
                <a:srgbClr val="C00000"/>
              </a:solidFill>
            </a:ln>
          </c:spPr>
          <c:marker>
            <c:symbol val="none"/>
          </c:marker>
          <c:dLbls>
            <c:spPr>
              <a:noFill/>
              <a:ln>
                <a:noFill/>
              </a:ln>
            </c:spPr>
            <c:txPr>
              <a:bodyPr anchorCtr="1"/>
              <a:lstStyle/>
              <a:p>
                <a:pPr>
                  <a:defRPr sz="900" b="0" i="0" u="none">
                    <a:solidFill>
                      <a:srgbClr val="C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1.6'!$B$7:$B$16</c:f>
              <c:strCache>
                <c:ptCount val="10"/>
                <c:pt idx="0">
                  <c:v>2015</c:v>
                </c:pt>
                <c:pt idx="1">
                  <c:v>2016</c:v>
                </c:pt>
                <c:pt idx="2">
                  <c:v>2017</c:v>
                </c:pt>
                <c:pt idx="3">
                  <c:v>2018</c:v>
                </c:pt>
                <c:pt idx="4">
                  <c:v>2019</c:v>
                </c:pt>
                <c:pt idx="5">
                  <c:v>2020</c:v>
                </c:pt>
                <c:pt idx="6">
                  <c:v>2021</c:v>
                </c:pt>
                <c:pt idx="7">
                  <c:v>2022</c:v>
                </c:pt>
                <c:pt idx="8">
                  <c:v>2023p</c:v>
                </c:pt>
                <c:pt idx="9">
                  <c:v>2024pr</c:v>
                </c:pt>
              </c:strCache>
            </c:strRef>
          </c:cat>
          <c:val>
            <c:numRef>
              <c:f>'Gráfico 1.6'!$C$7:$C$16</c:f>
              <c:numCache>
                <c:formatCode>0.0%</c:formatCode>
                <c:ptCount val="10"/>
                <c:pt idx="0">
                  <c:v>3.7999999999999999E-2</c:v>
                </c:pt>
                <c:pt idx="1">
                  <c:v>0.02</c:v>
                </c:pt>
                <c:pt idx="2">
                  <c:v>1.8000000000000002E-2</c:v>
                </c:pt>
                <c:pt idx="3">
                  <c:v>3.3000000000000002E-2</c:v>
                </c:pt>
                <c:pt idx="4">
                  <c:v>3.4566681282509698E-2</c:v>
                </c:pt>
                <c:pt idx="5">
                  <c:v>-6.6835103510213406E-2</c:v>
                </c:pt>
                <c:pt idx="6">
                  <c:v>0.11049081266112301</c:v>
                </c:pt>
                <c:pt idx="7">
                  <c:v>9.5779623850507797E-2</c:v>
                </c:pt>
                <c:pt idx="8">
                  <c:v>6.073331948239941E-3</c:v>
                </c:pt>
                <c:pt idx="9">
                  <c:v>1.9385535935961099E-2</c:v>
                </c:pt>
              </c:numCache>
            </c:numRef>
          </c:val>
          <c:smooth val="1"/>
          <c:extLst>
            <c:ext xmlns:c16="http://schemas.microsoft.com/office/drawing/2014/chart" uri="{C3380CC4-5D6E-409C-BE32-E72D297353CC}">
              <c16:uniqueId val="{00000002-CDBB-4D32-BDA1-3949F2112874}"/>
            </c:ext>
          </c:extLst>
        </c:ser>
        <c:dLbls>
          <c:showLegendKey val="0"/>
          <c:showVal val="1"/>
          <c:showCatName val="0"/>
          <c:showSerName val="0"/>
          <c:showPercent val="0"/>
          <c:showBubbleSize val="0"/>
        </c:dLbls>
        <c:smooth val="0"/>
        <c:axId val="544487056"/>
        <c:axId val="544478824"/>
      </c:lineChart>
      <c:catAx>
        <c:axId val="544487056"/>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544478824"/>
        <c:crosses val="autoZero"/>
        <c:auto val="1"/>
        <c:lblAlgn val="ctr"/>
        <c:lblOffset val="100"/>
        <c:noMultiLvlLbl val="1"/>
      </c:catAx>
      <c:valAx>
        <c:axId val="544478824"/>
        <c:scaling>
          <c:orientation val="minMax"/>
          <c:min val="-0.1"/>
        </c:scaling>
        <c:delete val="1"/>
        <c:axPos val="l"/>
        <c:numFmt formatCode="0%" sourceLinked="0"/>
        <c:majorTickMark val="out"/>
        <c:minorTickMark val="none"/>
        <c:tickLblPos val="nextTo"/>
        <c:crossAx val="544487056"/>
        <c:crosses val="autoZero"/>
        <c:crossBetween val="between"/>
        <c:majorUnit val="4.0000000000000008E-2"/>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187192118226604E-2"/>
          <c:y val="2.3329671000427279E-2"/>
          <c:w val="0.89162561576354682"/>
          <c:h val="0.81944014012276523"/>
        </c:manualLayout>
      </c:layout>
      <c:barChart>
        <c:barDir val="col"/>
        <c:grouping val="stacked"/>
        <c:varyColors val="0"/>
        <c:ser>
          <c:idx val="0"/>
          <c:order val="0"/>
          <c:tx>
            <c:v>BEV</c:v>
          </c:tx>
          <c:spPr>
            <a:solidFill>
              <a:srgbClr val="C00000"/>
            </a:solidFill>
            <a:ln>
              <a:noFill/>
            </a:ln>
          </c:spPr>
          <c:invertIfNegative val="0"/>
          <c:dLbls>
            <c:dLbl>
              <c:idx val="1"/>
              <c:layout>
                <c:manualLayout>
                  <c:x val="-2.7777777777778798E-3"/>
                  <c:y val="-9.25925925925934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04-4CEB-86DB-2D639117E3A6}"/>
                </c:ext>
              </c:extLst>
            </c:dLbl>
            <c:spPr>
              <a:noFill/>
              <a:ln>
                <a:noFill/>
              </a:ln>
            </c:spPr>
            <c:txPr>
              <a:bodyPr anchorCtr="1"/>
              <a:lstStyle/>
              <a:p>
                <a:pPr>
                  <a:defRPr sz="900" b="0" i="0" u="none" kern="1200" baseline="0">
                    <a:solidFill>
                      <a:schemeClr val="tx1">
                        <a:lumMod val="75000"/>
                        <a:lumOff val="2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Bogotá</c:v>
              </c:pt>
              <c:pt idx="1">
                <c:v>Cundinamarca</c:v>
              </c:pt>
            </c:strLit>
          </c:cat>
          <c:val>
            <c:numLit>
              <c:formatCode>_-* #,##0_-;\-* #,##0_-;_-* "-"??_-;_-@_-</c:formatCode>
              <c:ptCount val="2"/>
              <c:pt idx="0">
                <c:v>5213</c:v>
              </c:pt>
              <c:pt idx="1">
                <c:v>942</c:v>
              </c:pt>
            </c:numLit>
          </c:val>
          <c:extLst>
            <c:ext xmlns:c16="http://schemas.microsoft.com/office/drawing/2014/chart" uri="{C3380CC4-5D6E-409C-BE32-E72D297353CC}">
              <c16:uniqueId val="{00000001-E404-4CEB-86DB-2D639117E3A6}"/>
            </c:ext>
          </c:extLst>
        </c:ser>
        <c:ser>
          <c:idx val="1"/>
          <c:order val="1"/>
          <c:tx>
            <c:v>Híbdrio enchufable</c:v>
          </c:tx>
          <c:spPr>
            <a:solidFill>
              <a:srgbClr val="002060"/>
            </a:solidFill>
            <a:ln>
              <a:noFill/>
            </a:ln>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04-4CEB-86DB-2D639117E3A6}"/>
                </c:ext>
              </c:extLst>
            </c:dLbl>
            <c:spPr>
              <a:noFill/>
              <a:ln>
                <a:noFill/>
              </a:ln>
            </c:spPr>
            <c:txPr>
              <a:bodyPr anchorCtr="1"/>
              <a:lstStyle/>
              <a:p>
                <a:pPr>
                  <a:defRPr sz="900" b="0" i="0" u="none" kern="1200" baseline="0">
                    <a:solidFill>
                      <a:schemeClr val="tx1">
                        <a:lumMod val="75000"/>
                        <a:lumOff val="25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
              <c:pt idx="0">
                <c:v>Bogotá</c:v>
              </c:pt>
              <c:pt idx="1">
                <c:v>Cundinamarca</c:v>
              </c:pt>
            </c:strLit>
          </c:cat>
          <c:val>
            <c:numLit>
              <c:formatCode>_-* #,##0_-;\-* #,##0_-;_-* "-"??_-;_-@_-</c:formatCode>
              <c:ptCount val="2"/>
              <c:pt idx="0">
                <c:v>1215</c:v>
              </c:pt>
              <c:pt idx="1">
                <c:v>148</c:v>
              </c:pt>
            </c:numLit>
          </c:val>
          <c:extLst>
            <c:ext xmlns:c16="http://schemas.microsoft.com/office/drawing/2014/chart" uri="{C3380CC4-5D6E-409C-BE32-E72D297353CC}">
              <c16:uniqueId val="{00000003-E404-4CEB-86DB-2D639117E3A6}"/>
            </c:ext>
          </c:extLst>
        </c:ser>
        <c:ser>
          <c:idx val="2"/>
          <c:order val="2"/>
          <c:tx>
            <c:v>Híbrido no enchufable</c:v>
          </c:tx>
          <c:spPr>
            <a:solidFill>
              <a:srgbClr val="FFC000"/>
            </a:solidFill>
            <a:ln>
              <a:noFill/>
            </a:ln>
          </c:spPr>
          <c:invertIfNegative val="0"/>
          <c:dLbls>
            <c:dLbl>
              <c:idx val="1"/>
              <c:layout>
                <c:manualLayout>
                  <c:x val="0"/>
                  <c:y val="-1.3888888888889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04-4CEB-86DB-2D639117E3A6}"/>
                </c:ext>
              </c:extLst>
            </c:dLbl>
            <c:spPr>
              <a:noFill/>
              <a:ln>
                <a:noFill/>
              </a:ln>
            </c:spPr>
            <c:txPr>
              <a:bodyPr anchorCtr="1"/>
              <a:lstStyle/>
              <a:p>
                <a:pPr>
                  <a:defRPr sz="900" b="0" i="0" u="none" kern="1200" baseline="0">
                    <a:solidFill>
                      <a:schemeClr val="tx1">
                        <a:lumMod val="75000"/>
                        <a:lumOff val="2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Bogotá</c:v>
              </c:pt>
              <c:pt idx="1">
                <c:v>Cundinamarca</c:v>
              </c:pt>
            </c:strLit>
          </c:cat>
          <c:val>
            <c:numLit>
              <c:formatCode>_-* #,##0_-;\-* #,##0_-;_-* "-"??_-;_-@_-</c:formatCode>
              <c:ptCount val="2"/>
              <c:pt idx="0">
                <c:v>16907</c:v>
              </c:pt>
              <c:pt idx="1">
                <c:v>5347</c:v>
              </c:pt>
            </c:numLit>
          </c:val>
          <c:extLst>
            <c:ext xmlns:c16="http://schemas.microsoft.com/office/drawing/2014/chart" uri="{C3380CC4-5D6E-409C-BE32-E72D297353CC}">
              <c16:uniqueId val="{00000005-E404-4CEB-86DB-2D639117E3A6}"/>
            </c:ext>
          </c:extLst>
        </c:ser>
        <c:ser>
          <c:idx val="3"/>
          <c:order val="3"/>
          <c:tx>
            <c:v>Fósiles</c:v>
          </c:tx>
          <c:spPr>
            <a:solidFill>
              <a:schemeClr val="bg1">
                <a:lumMod val="50000"/>
              </a:schemeClr>
            </a:solidFill>
            <a:ln>
              <a:noFill/>
            </a:ln>
          </c:spPr>
          <c:invertIfNegative val="0"/>
          <c:dLbls>
            <c:spPr>
              <a:noFill/>
              <a:ln>
                <a:noFill/>
              </a:ln>
            </c:spPr>
            <c:txPr>
              <a:bodyPr anchorCtr="1"/>
              <a:lstStyle/>
              <a:p>
                <a:pPr>
                  <a:defRPr sz="900" b="0" i="0" u="none" kern="1200" baseline="0">
                    <a:solidFill>
                      <a:schemeClr val="tx1">
                        <a:lumMod val="75000"/>
                        <a:lumOff val="2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Bogotá</c:v>
              </c:pt>
              <c:pt idx="1">
                <c:v>Cundinamarca</c:v>
              </c:pt>
            </c:strLit>
          </c:cat>
          <c:val>
            <c:numLit>
              <c:formatCode>_-* #,##0_-;\-* #,##0_-;_-* "-"??_-;_-@_-</c:formatCode>
              <c:ptCount val="2"/>
              <c:pt idx="0">
                <c:v>20508</c:v>
              </c:pt>
              <c:pt idx="1">
                <c:v>37816</c:v>
              </c:pt>
            </c:numLit>
          </c:val>
          <c:extLst>
            <c:ext xmlns:c16="http://schemas.microsoft.com/office/drawing/2014/chart" uri="{C3380CC4-5D6E-409C-BE32-E72D297353CC}">
              <c16:uniqueId val="{00000006-E404-4CEB-86DB-2D639117E3A6}"/>
            </c:ext>
          </c:extLst>
        </c:ser>
        <c:dLbls>
          <c:showLegendKey val="0"/>
          <c:showVal val="0"/>
          <c:showCatName val="0"/>
          <c:showSerName val="0"/>
          <c:showPercent val="0"/>
          <c:showBubbleSize val="0"/>
        </c:dLbls>
        <c:gapWidth val="150"/>
        <c:overlap val="100"/>
        <c:axId val="629953056"/>
        <c:axId val="629958336"/>
      </c:barChart>
      <c:lineChart>
        <c:grouping val="standard"/>
        <c:varyColors val="0"/>
        <c:ser>
          <c:idx val="4"/>
          <c:order val="4"/>
          <c:tx>
            <c:v>Total</c:v>
          </c:tx>
          <c:spPr>
            <a:ln w="28575">
              <a:noFill/>
            </a:ln>
          </c:spPr>
          <c:marker>
            <c:symbol val="circle"/>
            <c:size val="5"/>
            <c:spPr>
              <a:solidFill>
                <a:srgbClr val="0070C0"/>
              </a:solidFill>
              <a:ln w="9525">
                <a:noFill/>
              </a:ln>
            </c:spPr>
          </c:marker>
          <c:dLbls>
            <c:spPr>
              <a:noFill/>
              <a:ln>
                <a:noFill/>
              </a:ln>
            </c:spPr>
            <c:txPr>
              <a:bodyPr anchorCtr="1"/>
              <a:lstStyle/>
              <a:p>
                <a:pPr>
                  <a:defRPr sz="900" b="0" i="0" u="none" kern="1200" baseline="0">
                    <a:solidFill>
                      <a:schemeClr val="tx1">
                        <a:lumMod val="75000"/>
                        <a:lumOff val="25000"/>
                      </a:schemeClr>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Bogotá</c:v>
              </c:pt>
              <c:pt idx="1">
                <c:v>Cundinamarca</c:v>
              </c:pt>
            </c:strLit>
          </c:cat>
          <c:val>
            <c:numLit>
              <c:formatCode>_-* #,##0_-;\-* #,##0_-;_-* "-"??_-;_-@_-</c:formatCode>
              <c:ptCount val="2"/>
              <c:pt idx="0">
                <c:v>43844</c:v>
              </c:pt>
              <c:pt idx="1">
                <c:v>44252</c:v>
              </c:pt>
            </c:numLit>
          </c:val>
          <c:smooth val="0"/>
          <c:extLst>
            <c:ext xmlns:c16="http://schemas.microsoft.com/office/drawing/2014/chart" uri="{C3380CC4-5D6E-409C-BE32-E72D297353CC}">
              <c16:uniqueId val="{00000007-E404-4CEB-86DB-2D639117E3A6}"/>
            </c:ext>
          </c:extLst>
        </c:ser>
        <c:dLbls>
          <c:showLegendKey val="0"/>
          <c:showVal val="0"/>
          <c:showCatName val="0"/>
          <c:showSerName val="0"/>
          <c:showPercent val="0"/>
          <c:showBubbleSize val="0"/>
        </c:dLbls>
        <c:marker val="1"/>
        <c:smooth val="0"/>
        <c:axId val="629953056"/>
        <c:axId val="629958336"/>
      </c:lineChart>
      <c:catAx>
        <c:axId val="629953056"/>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629958336"/>
        <c:crosses val="autoZero"/>
        <c:auto val="1"/>
        <c:lblAlgn val="ctr"/>
        <c:lblOffset val="100"/>
        <c:noMultiLvlLbl val="0"/>
      </c:catAx>
      <c:valAx>
        <c:axId val="629958336"/>
        <c:scaling>
          <c:orientation val="minMax"/>
        </c:scaling>
        <c:delete val="1"/>
        <c:axPos val="l"/>
        <c:numFmt formatCode="_-* #,##0_-;\-* #,##0_-;_-* &quot;-&quot;??_-;_-@_-" sourceLinked="1"/>
        <c:majorTickMark val="none"/>
        <c:minorTickMark val="none"/>
        <c:tickLblPos val="nextTo"/>
        <c:crossAx val="629953056"/>
        <c:crosses val="autoZero"/>
        <c:crossBetween val="between"/>
      </c:valAx>
      <c:spPr>
        <a:noFill/>
        <a:ln>
          <a:noFill/>
        </a:ln>
      </c:spPr>
    </c:plotArea>
    <c:legend>
      <c:legendPos val="b"/>
      <c:layout>
        <c:manualLayout>
          <c:xMode val="edge"/>
          <c:yMode val="edge"/>
          <c:x val="0"/>
          <c:y val="0.88280290545077211"/>
          <c:w val="1"/>
          <c:h val="0.11215711408167002"/>
        </c:manualLayout>
      </c:layout>
      <c:overlay val="0"/>
      <c:spPr>
        <a:noFill/>
      </c:spPr>
      <c:txPr>
        <a:bodyPr rot="0" vert="horz" anchor="ctr" anchorCtr="1"/>
        <a:lstStyle/>
        <a:p>
          <a:pPr>
            <a:defRPr sz="8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93569553805786E-2"/>
          <c:y val="5.0461752235721656E-2"/>
          <c:w val="0.85156124234470698"/>
          <c:h val="0.71414151850928131"/>
        </c:manualLayout>
      </c:layout>
      <c:lineChart>
        <c:grouping val="standard"/>
        <c:varyColors val="0"/>
        <c:ser>
          <c:idx val="0"/>
          <c:order val="0"/>
          <c:tx>
            <c:v>Bogotá</c:v>
          </c:tx>
          <c:spPr>
            <a:ln w="12700">
              <a:solidFill>
                <a:srgbClr val="C00000"/>
              </a:solidFill>
            </a:ln>
          </c:spPr>
          <c:marker>
            <c:symbol val="none"/>
          </c:marker>
          <c:cat>
            <c:numLit>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Lit>
          </c:cat>
          <c:val>
            <c:numLit>
              <c:formatCode>0%</c:formatCode>
              <c:ptCount val="14"/>
              <c:pt idx="0">
                <c:v>0.15033832413530956</c:v>
              </c:pt>
              <c:pt idx="1">
                <c:v>1.5674918940451477E-3</c:v>
              </c:pt>
              <c:pt idx="2">
                <c:v>8.6329345225462983E-2</c:v>
              </c:pt>
              <c:pt idx="3">
                <c:v>2.9757143772785266E-2</c:v>
              </c:pt>
              <c:pt idx="4">
                <c:v>-1.4710946842652395E-2</c:v>
              </c:pt>
              <c:pt idx="5">
                <c:v>0.12537102592500382</c:v>
              </c:pt>
              <c:pt idx="6">
                <c:v>0.15406549433870742</c:v>
              </c:pt>
              <c:pt idx="7">
                <c:v>6.8358452816192461E-2</c:v>
              </c:pt>
              <c:pt idx="8">
                <c:v>6.9293531978507517E-2</c:v>
              </c:pt>
              <c:pt idx="9">
                <c:v>5.8913125829578084E-2</c:v>
              </c:pt>
              <c:pt idx="10">
                <c:v>3.0375157052073609E-2</c:v>
              </c:pt>
              <c:pt idx="11">
                <c:v>8.7964473816981137E-2</c:v>
              </c:pt>
              <c:pt idx="12">
                <c:v>0.24583511143891879</c:v>
              </c:pt>
              <c:pt idx="13">
                <c:v>0.16896359983416742</c:v>
              </c:pt>
            </c:numLit>
          </c:val>
          <c:smooth val="1"/>
          <c:extLst>
            <c:ext xmlns:c16="http://schemas.microsoft.com/office/drawing/2014/chart" uri="{C3380CC4-5D6E-409C-BE32-E72D297353CC}">
              <c16:uniqueId val="{00000000-8CA9-4DBC-8B50-C92D3F0EB8DB}"/>
            </c:ext>
          </c:extLst>
        </c:ser>
        <c:ser>
          <c:idx val="1"/>
          <c:order val="1"/>
          <c:tx>
            <c:v>Cundinamarca</c:v>
          </c:tx>
          <c:spPr>
            <a:ln w="12700">
              <a:solidFill>
                <a:schemeClr val="accent4"/>
              </a:solidFill>
            </a:ln>
          </c:spPr>
          <c:marker>
            <c:symbol val="none"/>
          </c:marker>
          <c:cat>
            <c:numLit>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Lit>
          </c:cat>
          <c:val>
            <c:numLit>
              <c:formatCode>0%</c:formatCode>
              <c:ptCount val="14"/>
              <c:pt idx="0">
                <c:v>-3.691352878514198E-2</c:v>
              </c:pt>
              <c:pt idx="1">
                <c:v>-0.15261613927094353</c:v>
              </c:pt>
              <c:pt idx="2">
                <c:v>0.14630685848869218</c:v>
              </c:pt>
              <c:pt idx="3">
                <c:v>0.41795182810604747</c:v>
              </c:pt>
              <c:pt idx="4">
                <c:v>-0.25233498018540179</c:v>
              </c:pt>
              <c:pt idx="5">
                <c:v>0.14577252667709617</c:v>
              </c:pt>
              <c:pt idx="6">
                <c:v>0.26635143672304862</c:v>
              </c:pt>
              <c:pt idx="7">
                <c:v>8.9215700983579449E-2</c:v>
              </c:pt>
              <c:pt idx="8">
                <c:v>0.53498019928437723</c:v>
              </c:pt>
              <c:pt idx="9">
                <c:v>-4.9024741107102754E-2</c:v>
              </c:pt>
              <c:pt idx="10">
                <c:v>0.54441127141254975</c:v>
              </c:pt>
              <c:pt idx="11">
                <c:v>0.1840266653895859</c:v>
              </c:pt>
              <c:pt idx="12">
                <c:v>0.67038356085722506</c:v>
              </c:pt>
              <c:pt idx="13">
                <c:v>0.2250480643833388</c:v>
              </c:pt>
            </c:numLit>
          </c:val>
          <c:smooth val="1"/>
          <c:extLst>
            <c:ext xmlns:c16="http://schemas.microsoft.com/office/drawing/2014/chart" uri="{C3380CC4-5D6E-409C-BE32-E72D297353CC}">
              <c16:uniqueId val="{00000001-8CA9-4DBC-8B50-C92D3F0EB8DB}"/>
            </c:ext>
          </c:extLst>
        </c:ser>
        <c:dLbls>
          <c:showLegendKey val="0"/>
          <c:showVal val="0"/>
          <c:showCatName val="0"/>
          <c:showSerName val="0"/>
          <c:showPercent val="0"/>
          <c:showBubbleSize val="0"/>
        </c:dLbls>
        <c:smooth val="0"/>
        <c:axId val="1817249296"/>
        <c:axId val="1817250256"/>
      </c:lineChart>
      <c:catAx>
        <c:axId val="1817249296"/>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800" b="0" i="0" u="none">
                <a:solidFill>
                  <a:schemeClr val="tx1">
                    <a:lumMod val="65000"/>
                    <a:lumOff val="35000"/>
                  </a:schemeClr>
                </a:solidFill>
                <a:latin typeface="Arial"/>
                <a:ea typeface="Arial"/>
                <a:cs typeface="Arial"/>
              </a:defRPr>
            </a:pPr>
            <a:endParaRPr lang="es-CO"/>
          </a:p>
        </c:txPr>
        <c:crossAx val="1817250256"/>
        <c:crosses val="autoZero"/>
        <c:auto val="1"/>
        <c:lblAlgn val="ctr"/>
        <c:lblOffset val="100"/>
        <c:noMultiLvlLbl val="1"/>
      </c:catAx>
      <c:valAx>
        <c:axId val="1817250256"/>
        <c:scaling>
          <c:orientation val="minMax"/>
        </c:scaling>
        <c:delete val="0"/>
        <c:axPos val="l"/>
        <c:numFmt formatCode="0%" sourceLinked="1"/>
        <c:majorTickMark val="none"/>
        <c:minorTickMark val="none"/>
        <c:tickLblPos val="nextTo"/>
        <c:spPr>
          <a:ln>
            <a:noFill/>
          </a:ln>
        </c:spPr>
        <c:txPr>
          <a:bodyPr rot="-60000000" vert="horz" anchor="ctr" anchorCtr="1"/>
          <a:lstStyle/>
          <a:p>
            <a:pPr>
              <a:defRPr sz="800" b="0" i="0" u="none">
                <a:solidFill>
                  <a:schemeClr val="tx1">
                    <a:lumMod val="65000"/>
                    <a:lumOff val="35000"/>
                  </a:schemeClr>
                </a:solidFill>
                <a:latin typeface="Arial"/>
                <a:ea typeface="Arial"/>
                <a:cs typeface="Arial"/>
              </a:defRPr>
            </a:pPr>
            <a:endParaRPr lang="es-CO"/>
          </a:p>
        </c:txPr>
        <c:crossAx val="1817249296"/>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08277226216274E-2"/>
          <c:y val="5.1295413731178331E-2"/>
          <c:w val="0.8516510707900643"/>
          <c:h val="0.71395911037436111"/>
        </c:manualLayout>
      </c:layout>
      <c:lineChart>
        <c:grouping val="standard"/>
        <c:varyColors val="0"/>
        <c:ser>
          <c:idx val="0"/>
          <c:order val="0"/>
          <c:tx>
            <c:v>Bogotá</c:v>
          </c:tx>
          <c:spPr>
            <a:ln w="12700">
              <a:solidFill>
                <a:srgbClr val="C00000"/>
              </a:solidFill>
            </a:ln>
          </c:spPr>
          <c:marker>
            <c:symbol val="none"/>
          </c:marker>
          <c:cat>
            <c:numLit>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Lit>
          </c:cat>
          <c:val>
            <c:numLit>
              <c:formatCode>0.0%</c:formatCode>
              <c:ptCount val="15"/>
              <c:pt idx="0">
                <c:v>8.5856472196580019E-2</c:v>
              </c:pt>
              <c:pt idx="1">
                <c:v>8.882363838069704E-2</c:v>
              </c:pt>
              <c:pt idx="2">
                <c:v>8.1738686130494856E-2</c:v>
              </c:pt>
              <c:pt idx="3">
                <c:v>8.1253253850258889E-2</c:v>
              </c:pt>
              <c:pt idx="4">
                <c:v>7.5733670877117076E-2</c:v>
              </c:pt>
              <c:pt idx="5">
                <c:v>6.7863534813917756E-2</c:v>
              </c:pt>
              <c:pt idx="6">
                <c:v>7.0634668188666858E-2</c:v>
              </c:pt>
              <c:pt idx="7">
                <c:v>7.7080032403445964E-2</c:v>
              </c:pt>
              <c:pt idx="8">
                <c:v>7.560193329639292E-2</c:v>
              </c:pt>
              <c:pt idx="9">
                <c:v>7.5693997217419873E-2</c:v>
              </c:pt>
              <c:pt idx="10">
                <c:v>8.3507196226907304E-2</c:v>
              </c:pt>
              <c:pt idx="11">
                <c:v>7.8123076178984618E-2</c:v>
              </c:pt>
              <c:pt idx="12">
                <c:v>7.2767361578091064E-2</c:v>
              </c:pt>
              <c:pt idx="13">
                <c:v>7.7676168034516227E-2</c:v>
              </c:pt>
              <c:pt idx="14">
                <c:v>8.6536132634485868E-2</c:v>
              </c:pt>
            </c:numLit>
          </c:val>
          <c:smooth val="1"/>
          <c:extLst>
            <c:ext xmlns:c16="http://schemas.microsoft.com/office/drawing/2014/chart" uri="{C3380CC4-5D6E-409C-BE32-E72D297353CC}">
              <c16:uniqueId val="{00000000-2F61-43A5-AB14-BFB9289404F4}"/>
            </c:ext>
          </c:extLst>
        </c:ser>
        <c:ser>
          <c:idx val="1"/>
          <c:order val="1"/>
          <c:tx>
            <c:v>Cundinamarca</c:v>
          </c:tx>
          <c:spPr>
            <a:ln w="12700">
              <a:solidFill>
                <a:srgbClr val="00B0F0"/>
              </a:solidFill>
            </a:ln>
          </c:spPr>
          <c:marker>
            <c:symbol val="none"/>
          </c:marker>
          <c:cat>
            <c:numLit>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Lit>
          </c:cat>
          <c:val>
            <c:numLit>
              <c:formatCode>0.0%</c:formatCode>
              <c:ptCount val="15"/>
              <c:pt idx="0">
                <c:v>6.6029037363242282E-2</c:v>
              </c:pt>
              <c:pt idx="1">
                <c:v>5.5136023757755739E-2</c:v>
              </c:pt>
              <c:pt idx="2">
                <c:v>4.5796199699032383E-2</c:v>
              </c:pt>
              <c:pt idx="3">
                <c:v>4.6551048628716292E-2</c:v>
              </c:pt>
              <c:pt idx="4">
                <c:v>6.6638900942677354E-2</c:v>
              </c:pt>
              <c:pt idx="5">
                <c:v>4.6237276570752418E-2</c:v>
              </c:pt>
              <c:pt idx="6">
                <c:v>5.0686912509038319E-2</c:v>
              </c:pt>
              <c:pt idx="7">
                <c:v>5.4959442425958571E-2</c:v>
              </c:pt>
              <c:pt idx="8">
                <c:v>6.5282568317649253E-2</c:v>
              </c:pt>
              <c:pt idx="9">
                <c:v>9.3105750144750199E-2</c:v>
              </c:pt>
              <c:pt idx="10">
                <c:v>8.7707208591672386E-2</c:v>
              </c:pt>
              <c:pt idx="11">
                <c:v>9.5897418588921937E-2</c:v>
              </c:pt>
              <c:pt idx="12">
                <c:v>9.5777640681540849E-2</c:v>
              </c:pt>
              <c:pt idx="13">
                <c:v>0.14637228484416179</c:v>
              </c:pt>
              <c:pt idx="14">
                <c:v>0.17084842945996501</c:v>
              </c:pt>
            </c:numLit>
          </c:val>
          <c:smooth val="1"/>
          <c:extLst>
            <c:ext xmlns:c16="http://schemas.microsoft.com/office/drawing/2014/chart" uri="{C3380CC4-5D6E-409C-BE32-E72D297353CC}">
              <c16:uniqueId val="{00000001-2F61-43A5-AB14-BFB9289404F4}"/>
            </c:ext>
          </c:extLst>
        </c:ser>
        <c:dLbls>
          <c:showLegendKey val="0"/>
          <c:showVal val="0"/>
          <c:showCatName val="0"/>
          <c:showSerName val="0"/>
          <c:showPercent val="0"/>
          <c:showBubbleSize val="0"/>
        </c:dLbls>
        <c:smooth val="0"/>
        <c:axId val="1817249296"/>
        <c:axId val="1817250256"/>
      </c:lineChart>
      <c:catAx>
        <c:axId val="1817249296"/>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817250256"/>
        <c:crosses val="autoZero"/>
        <c:auto val="1"/>
        <c:lblAlgn val="ctr"/>
        <c:lblOffset val="100"/>
        <c:noMultiLvlLbl val="1"/>
      </c:catAx>
      <c:valAx>
        <c:axId val="1817250256"/>
        <c:scaling>
          <c:orientation val="minMax"/>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817249296"/>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51159230096239"/>
          <c:y val="2.8962332411151308E-2"/>
          <c:w val="0.79936964129483812"/>
          <c:h val="0.73156927005745909"/>
        </c:manualLayout>
      </c:layout>
      <c:areaChart>
        <c:grouping val="stacked"/>
        <c:varyColors val="0"/>
        <c:ser>
          <c:idx val="0"/>
          <c:order val="0"/>
          <c:tx>
            <c:v>Observado</c:v>
          </c:tx>
          <c:spPr>
            <a:solidFill>
              <a:srgbClr val="002060"/>
            </a:solidFill>
            <a:ln>
              <a:solidFill>
                <a:srgbClr val="002060"/>
              </a:solidFill>
            </a:ln>
          </c:spPr>
          <c:cat>
            <c:numLit>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Lit>
          </c:cat>
          <c:val>
            <c:numLit>
              <c:formatCode>_(* #,##0_);_(* \(#,##0\);_(* "-"_);_(@_)</c:formatCode>
              <c:ptCount val="15"/>
              <c:pt idx="0">
                <c:v>735347221356.75098</c:v>
              </c:pt>
              <c:pt idx="1">
                <c:v>815477290071.63452</c:v>
              </c:pt>
              <c:pt idx="2">
                <c:v>797291542677.96497</c:v>
              </c:pt>
              <c:pt idx="3">
                <c:v>849682750400.27002</c:v>
              </c:pt>
              <c:pt idx="4">
                <c:v>844093187159.72168</c:v>
              </c:pt>
              <c:pt idx="5">
                <c:v>778969918703.25867</c:v>
              </c:pt>
              <c:pt idx="6">
                <c:v>828990302303.72083</c:v>
              </c:pt>
              <c:pt idx="7">
                <c:v>919100129830.12952</c:v>
              </c:pt>
              <c:pt idx="8">
                <c:v>951684998193.67346</c:v>
              </c:pt>
              <c:pt idx="9">
                <c:v>980376313149.78113</c:v>
              </c:pt>
              <c:pt idx="10">
                <c:v>1021598799207.5153</c:v>
              </c:pt>
              <c:pt idx="11">
                <c:v>996601874560.44238</c:v>
              </c:pt>
              <c:pt idx="12">
                <c:v>958487938020.74744</c:v>
              </c:pt>
              <c:pt idx="13">
                <c:v>1092758367335.9453</c:v>
              </c:pt>
              <c:pt idx="14">
                <c:v>1214265638012</c:v>
              </c:pt>
            </c:numLit>
          </c:val>
          <c:extLst>
            <c:ext xmlns:c16="http://schemas.microsoft.com/office/drawing/2014/chart" uri="{C3380CC4-5D6E-409C-BE32-E72D297353CC}">
              <c16:uniqueId val="{00000000-6E56-4884-AE3E-E0B2519EBE20}"/>
            </c:ext>
          </c:extLst>
        </c:ser>
        <c:ser>
          <c:idx val="1"/>
          <c:order val="1"/>
          <c:tx>
            <c:v>Impacto</c:v>
          </c:tx>
          <c:spPr>
            <a:solidFill>
              <a:srgbClr val="00B0F0"/>
            </a:solidFill>
            <a:ln>
              <a:noFill/>
            </a:ln>
          </c:spPr>
          <c:cat>
            <c:numLit>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Lit>
          </c:cat>
          <c:val>
            <c:numLit>
              <c:formatCode>General</c:formatCode>
              <c:ptCount val="15"/>
              <c:pt idx="5">
                <c:v>5350089481.0418844</c:v>
              </c:pt>
              <c:pt idx="6">
                <c:v>20338032336.52565</c:v>
              </c:pt>
              <c:pt idx="7">
                <c:v>32806471569.992321</c:v>
              </c:pt>
              <c:pt idx="8">
                <c:v>45971356939.192322</c:v>
              </c:pt>
              <c:pt idx="9">
                <c:v>66344973164.192322</c:v>
              </c:pt>
              <c:pt idx="10">
                <c:v>95484912616.125656</c:v>
              </c:pt>
              <c:pt idx="11">
                <c:v>131102913390.79231</c:v>
              </c:pt>
              <c:pt idx="12">
                <c:v>183383858534.59232</c:v>
              </c:pt>
              <c:pt idx="13">
                <c:v>239541459011.32562</c:v>
              </c:pt>
              <c:pt idx="14">
                <c:v>282672351085.59235</c:v>
              </c:pt>
            </c:numLit>
          </c:val>
          <c:extLst>
            <c:ext xmlns:c16="http://schemas.microsoft.com/office/drawing/2014/chart" uri="{C3380CC4-5D6E-409C-BE32-E72D297353CC}">
              <c16:uniqueId val="{00000001-6E56-4884-AE3E-E0B2519EBE20}"/>
            </c:ext>
          </c:extLst>
        </c:ser>
        <c:dLbls>
          <c:showLegendKey val="0"/>
          <c:showVal val="0"/>
          <c:showCatName val="0"/>
          <c:showSerName val="0"/>
          <c:showPercent val="0"/>
          <c:showBubbleSize val="0"/>
        </c:dLbls>
        <c:axId val="1178507919"/>
        <c:axId val="1178493519"/>
      </c:areaChart>
      <c:catAx>
        <c:axId val="1178507919"/>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1178493519"/>
        <c:crosses val="autoZero"/>
        <c:auto val="1"/>
        <c:lblAlgn val="ctr"/>
        <c:lblOffset val="100"/>
        <c:noMultiLvlLbl val="1"/>
      </c:catAx>
      <c:valAx>
        <c:axId val="1178493519"/>
        <c:scaling>
          <c:orientation val="minMax"/>
        </c:scaling>
        <c:delete val="0"/>
        <c:axPos val="l"/>
        <c:title>
          <c:tx>
            <c:rich>
              <a:bodyPr/>
              <a:lstStyle/>
              <a:p>
                <a:r>
                  <a:rPr sz="900" b="0" i="0" u="none">
                    <a:solidFill>
                      <a:schemeClr val="tx1">
                        <a:lumMod val="65000"/>
                        <a:lumOff val="35000"/>
                      </a:schemeClr>
                    </a:solidFill>
                    <a:latin typeface="Arial"/>
                    <a:ea typeface="Arial"/>
                    <a:cs typeface="Arial"/>
                  </a:rPr>
                  <a:t>Miles de millones</a:t>
                </a:r>
              </a:p>
            </c:rich>
          </c:tx>
          <c:overlay val="0"/>
        </c:title>
        <c:numFmt formatCode="_(* #,##0_);_(* \(#,##0\);_(* &quot;-&quot;_);_(@_)"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178507919"/>
        <c:crosses val="autoZero"/>
        <c:crossBetween val="midCat"/>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Observado</c:v>
          </c:tx>
          <c:spPr>
            <a:ln w="3175">
              <a:solidFill>
                <a:srgbClr val="D3CAC4"/>
              </a:solidFill>
            </a:ln>
          </c:spPr>
          <c:marker>
            <c:symbol val="none"/>
          </c:marker>
          <c:trendline>
            <c:spPr>
              <a:ln w="19050" cmpd="sng">
                <a:solidFill>
                  <a:srgbClr val="002060"/>
                </a:solidFill>
                <a:prstDash val="solid"/>
              </a:ln>
            </c:spPr>
            <c:trendlineType val="movingAvg"/>
            <c:period val="6"/>
            <c:dispRSqr val="0"/>
            <c:dispEq val="0"/>
          </c:trendline>
          <c:cat>
            <c:numLit>
              <c:formatCode>mmm\-yy</c:formatCode>
              <c:ptCount val="115"/>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numLit>
          </c:cat>
          <c:val>
            <c:numLit>
              <c:formatCode>0%</c:formatCode>
              <c:ptCount val="115"/>
              <c:pt idx="0">
                <c:v>0.22866717320057611</c:v>
              </c:pt>
              <c:pt idx="1">
                <c:v>0.35383592133405195</c:v>
              </c:pt>
              <c:pt idx="2">
                <c:v>0.32329209538428794</c:v>
              </c:pt>
              <c:pt idx="3">
                <c:v>0.3678776454459774</c:v>
              </c:pt>
              <c:pt idx="4">
                <c:v>0.37724696696192422</c:v>
              </c:pt>
              <c:pt idx="5">
                <c:v>0.50193491840660776</c:v>
              </c:pt>
              <c:pt idx="6">
                <c:v>0.42186309677896539</c:v>
              </c:pt>
              <c:pt idx="7">
                <c:v>0.34246827565381999</c:v>
              </c:pt>
              <c:pt idx="8">
                <c:v>0.30898315946644117</c:v>
              </c:pt>
              <c:pt idx="9">
                <c:v>0.32205343315660806</c:v>
              </c:pt>
              <c:pt idx="10">
                <c:v>0.334682413022662</c:v>
              </c:pt>
              <c:pt idx="11">
                <c:v>0.37939373526439923</c:v>
              </c:pt>
              <c:pt idx="12">
                <c:v>0.36222342463549811</c:v>
              </c:pt>
              <c:pt idx="13">
                <c:v>0.41491908064735483</c:v>
              </c:pt>
              <c:pt idx="14">
                <c:v>0.37815378122126586</c:v>
              </c:pt>
              <c:pt idx="15">
                <c:v>0.48264786603555943</c:v>
              </c:pt>
              <c:pt idx="16">
                <c:v>0.50839448464498238</c:v>
              </c:pt>
              <c:pt idx="17">
                <c:v>0.4461132696681922</c:v>
              </c:pt>
              <c:pt idx="18">
                <c:v>0.54571902406116457</c:v>
              </c:pt>
              <c:pt idx="19">
                <c:v>0.55378342049677565</c:v>
              </c:pt>
              <c:pt idx="20">
                <c:v>0.52173395002220468</c:v>
              </c:pt>
              <c:pt idx="21">
                <c:v>0.4716710345688252</c:v>
              </c:pt>
              <c:pt idx="22">
                <c:v>0.6182512144344211</c:v>
              </c:pt>
              <c:pt idx="23">
                <c:v>0.73359825327510864</c:v>
              </c:pt>
              <c:pt idx="24">
                <c:v>0.27618511212339342</c:v>
              </c:pt>
              <c:pt idx="25">
                <c:v>0.54122385675760132</c:v>
              </c:pt>
              <c:pt idx="26">
                <c:v>0.41332384377605763</c:v>
              </c:pt>
              <c:pt idx="27">
                <c:v>0.45113275593808738</c:v>
              </c:pt>
              <c:pt idx="28">
                <c:v>0.41741680130621744</c:v>
              </c:pt>
              <c:pt idx="29">
                <c:v>0.47147228897566845</c:v>
              </c:pt>
              <c:pt idx="30">
                <c:v>0.63173752929360494</c:v>
              </c:pt>
              <c:pt idx="31">
                <c:v>0.33978098818245783</c:v>
              </c:pt>
              <c:pt idx="32">
                <c:v>0.59801286358836536</c:v>
              </c:pt>
              <c:pt idx="33">
                <c:v>0.28644188110026625</c:v>
              </c:pt>
              <c:pt idx="34">
                <c:v>0.52846054333764592</c:v>
              </c:pt>
              <c:pt idx="35">
                <c:v>0.47877371212802239</c:v>
              </c:pt>
              <c:pt idx="36">
                <c:v>0.31561922830470784</c:v>
              </c:pt>
              <c:pt idx="37">
                <c:v>0.40196681841012194</c:v>
              </c:pt>
              <c:pt idx="38">
                <c:v>0.46639378575747709</c:v>
              </c:pt>
              <c:pt idx="39">
                <c:v>0.48617382294508499</c:v>
              </c:pt>
              <c:pt idx="40">
                <c:v>0.32574153877170442</c:v>
              </c:pt>
              <c:pt idx="41">
                <c:v>0.48944807477757024</c:v>
              </c:pt>
              <c:pt idx="42">
                <c:v>0.46183430653729624</c:v>
              </c:pt>
              <c:pt idx="43">
                <c:v>0.31141238017201384</c:v>
              </c:pt>
              <c:pt idx="44">
                <c:v>0.43799729134924653</c:v>
              </c:pt>
              <c:pt idx="45">
                <c:v>0.65890854722152981</c:v>
              </c:pt>
              <c:pt idx="46">
                <c:v>0.34881226557873329</c:v>
              </c:pt>
              <c:pt idx="47">
                <c:v>0.52856126622799127</c:v>
              </c:pt>
              <c:pt idx="48">
                <c:v>0.26313435168183769</c:v>
              </c:pt>
              <c:pt idx="49">
                <c:v>0.30093391788829527</c:v>
              </c:pt>
              <c:pt idx="50">
                <c:v>0.11351234512516416</c:v>
              </c:pt>
              <c:pt idx="51">
                <c:v>0.41890815855270491</c:v>
              </c:pt>
              <c:pt idx="52">
                <c:v>0.4209417977418885</c:v>
              </c:pt>
              <c:pt idx="53">
                <c:v>0.40653091447612022</c:v>
              </c:pt>
              <c:pt idx="54">
                <c:v>0.43121089125655354</c:v>
              </c:pt>
              <c:pt idx="55">
                <c:v>0.47388570892371135</c:v>
              </c:pt>
              <c:pt idx="56">
                <c:v>0.31541095890410992</c:v>
              </c:pt>
              <c:pt idx="57">
                <c:v>0.486639328628648</c:v>
              </c:pt>
              <c:pt idx="58">
                <c:v>0.40288011815869335</c:v>
              </c:pt>
              <c:pt idx="59">
                <c:v>0.33976209569633808</c:v>
              </c:pt>
              <c:pt idx="60">
                <c:v>0.17613749233151238</c:v>
              </c:pt>
              <c:pt idx="61">
                <c:v>0.3520669747685497</c:v>
              </c:pt>
              <c:pt idx="62">
                <c:v>0.29356931189770635</c:v>
              </c:pt>
              <c:pt idx="63">
                <c:v>0.33154631681216767</c:v>
              </c:pt>
              <c:pt idx="64">
                <c:v>0.38715290306543815</c:v>
              </c:pt>
              <c:pt idx="65">
                <c:v>0.33418056189651979</c:v>
              </c:pt>
              <c:pt idx="66">
                <c:v>0.36908666196764695</c:v>
              </c:pt>
              <c:pt idx="67">
                <c:v>0.43416593886462834</c:v>
              </c:pt>
              <c:pt idx="68">
                <c:v>0.4639533833227939</c:v>
              </c:pt>
              <c:pt idx="69">
                <c:v>0.42893375180252713</c:v>
              </c:pt>
              <c:pt idx="70">
                <c:v>0.24378580107620204</c:v>
              </c:pt>
              <c:pt idx="71">
                <c:v>0.41497204237787005</c:v>
              </c:pt>
              <c:pt idx="72">
                <c:v>0.20267077982431078</c:v>
              </c:pt>
              <c:pt idx="73">
                <c:v>0.3008483506939848</c:v>
              </c:pt>
              <c:pt idx="74">
                <c:v>0.26379262838854622</c:v>
              </c:pt>
              <c:pt idx="75">
                <c:v>0.3098414669086047</c:v>
              </c:pt>
              <c:pt idx="76">
                <c:v>0.26540843861155405</c:v>
              </c:pt>
              <c:pt idx="77">
                <c:v>0.23903827281648685</c:v>
              </c:pt>
              <c:pt idx="78">
                <c:v>0.21307208163899607</c:v>
              </c:pt>
              <c:pt idx="79">
                <c:v>0.27190887882530523</c:v>
              </c:pt>
              <c:pt idx="80">
                <c:v>0.26616386470861847</c:v>
              </c:pt>
              <c:pt idx="81">
                <c:v>0.20536577579129806</c:v>
              </c:pt>
              <c:pt idx="82">
                <c:v>0.34685694205841</c:v>
              </c:pt>
              <c:pt idx="83">
                <c:v>0.44495747266099589</c:v>
              </c:pt>
              <c:pt idx="84">
                <c:v>0.17324846440959535</c:v>
              </c:pt>
              <c:pt idx="85">
                <c:v>0.29132522483735179</c:v>
              </c:pt>
              <c:pt idx="86">
                <c:v>0.27224116757235395</c:v>
              </c:pt>
              <c:pt idx="87">
                <c:v>0.31303185703185682</c:v>
              </c:pt>
              <c:pt idx="88">
                <c:v>0.26230271346776218</c:v>
              </c:pt>
              <c:pt idx="89">
                <c:v>0.26089147383990569</c:v>
              </c:pt>
              <c:pt idx="90">
                <c:v>0.2495253054907485</c:v>
              </c:pt>
              <c:pt idx="91">
                <c:v>0.44512384225304963</c:v>
              </c:pt>
              <c:pt idx="92">
                <c:v>0.34436130580286672</c:v>
              </c:pt>
              <c:pt idx="93">
                <c:v>0.30328026881128078</c:v>
              </c:pt>
              <c:pt idx="94">
                <c:v>0.29676642775072515</c:v>
              </c:pt>
              <c:pt idx="95">
                <c:v>0.29090040601862921</c:v>
              </c:pt>
              <c:pt idx="96">
                <c:v>0.1769165182302439</c:v>
              </c:pt>
              <c:pt idx="97">
                <c:v>0.37408634143602992</c:v>
              </c:pt>
              <c:pt idx="98">
                <c:v>0.39972025912838627</c:v>
              </c:pt>
              <c:pt idx="99">
                <c:v>0.30026696394519897</c:v>
              </c:pt>
              <c:pt idx="100">
                <c:v>0.3682643294583593</c:v>
              </c:pt>
              <c:pt idx="101">
                <c:v>0.27012764131717254</c:v>
              </c:pt>
              <c:pt idx="102">
                <c:v>0.3636377074017963</c:v>
              </c:pt>
              <c:pt idx="103">
                <c:v>0.23802131716618566</c:v>
              </c:pt>
              <c:pt idx="104">
                <c:v>0.36251826869027542</c:v>
              </c:pt>
              <c:pt idx="105">
                <c:v>0.24643128787692919</c:v>
              </c:pt>
              <c:pt idx="106">
                <c:v>0.35895351415268623</c:v>
              </c:pt>
              <c:pt idx="107">
                <c:v>0.31739436383741648</c:v>
              </c:pt>
              <c:pt idx="108">
                <c:v>0.17098696663040078</c:v>
              </c:pt>
              <c:pt idx="109">
                <c:v>0.29425884415080988</c:v>
              </c:pt>
              <c:pt idx="110">
                <c:v>0.30927108014855875</c:v>
              </c:pt>
              <c:pt idx="111">
                <c:v>0.23588205259126871</c:v>
              </c:pt>
              <c:pt idx="112">
                <c:v>0.3048035357119816</c:v>
              </c:pt>
              <c:pt idx="113">
                <c:v>0.29105993375414013</c:v>
              </c:pt>
              <c:pt idx="114">
                <c:v>0.27976259577432089</c:v>
              </c:pt>
            </c:numLit>
          </c:val>
          <c:smooth val="0"/>
          <c:extLst>
            <c:ext xmlns:c16="http://schemas.microsoft.com/office/drawing/2014/chart" uri="{C3380CC4-5D6E-409C-BE32-E72D297353CC}">
              <c16:uniqueId val="{00000001-F644-4DF2-AFE3-E1EE9D573F88}"/>
            </c:ext>
          </c:extLst>
        </c:ser>
        <c:dLbls>
          <c:showLegendKey val="0"/>
          <c:showVal val="0"/>
          <c:showCatName val="0"/>
          <c:showSerName val="0"/>
          <c:showPercent val="0"/>
          <c:showBubbleSize val="0"/>
        </c:dLbls>
        <c:smooth val="0"/>
        <c:axId val="2003565679"/>
        <c:axId val="2003557039"/>
      </c:lineChart>
      <c:dateAx>
        <c:axId val="2003565679"/>
        <c:scaling>
          <c:orientation val="minMax"/>
        </c:scaling>
        <c:delete val="0"/>
        <c:axPos val="b"/>
        <c:numFmt formatCode="mmm\-yy"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2003557039"/>
        <c:crosses val="autoZero"/>
        <c:auto val="1"/>
        <c:lblOffset val="100"/>
        <c:baseTimeUnit val="months"/>
      </c:dateAx>
      <c:valAx>
        <c:axId val="2003557039"/>
        <c:scaling>
          <c:orientation val="minMax"/>
        </c:scaling>
        <c:delete val="0"/>
        <c:axPos val="l"/>
        <c:numFmt formatCode="0%"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2003565679"/>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0D4661"/>
              </a:solidFill>
              <a:ln w="19050">
                <a:solidFill>
                  <a:schemeClr val="lt1"/>
                </a:solidFill>
              </a:ln>
            </c:spPr>
            <c:extLst>
              <c:ext xmlns:c16="http://schemas.microsoft.com/office/drawing/2014/chart" uri="{C3380CC4-5D6E-409C-BE32-E72D297353CC}">
                <c16:uniqueId val="{00000001-A865-4E7C-AB22-58351BCB7F6E}"/>
              </c:ext>
            </c:extLst>
          </c:dPt>
          <c:dPt>
            <c:idx val="1"/>
            <c:bubble3D val="0"/>
            <c:spPr>
              <a:solidFill>
                <a:srgbClr val="4E95D9"/>
              </a:solidFill>
              <a:ln w="19050">
                <a:solidFill>
                  <a:schemeClr val="lt1"/>
                </a:solidFill>
              </a:ln>
            </c:spPr>
            <c:extLst>
              <c:ext xmlns:c16="http://schemas.microsoft.com/office/drawing/2014/chart" uri="{C3380CC4-5D6E-409C-BE32-E72D297353CC}">
                <c16:uniqueId val="{00000003-A865-4E7C-AB22-58351BCB7F6E}"/>
              </c:ext>
            </c:extLst>
          </c:dPt>
          <c:dPt>
            <c:idx val="2"/>
            <c:bubble3D val="0"/>
            <c:spPr>
              <a:solidFill>
                <a:srgbClr val="96DCF8"/>
              </a:solidFill>
              <a:ln w="19050">
                <a:solidFill>
                  <a:schemeClr val="lt1"/>
                </a:solidFill>
              </a:ln>
            </c:spPr>
            <c:extLst>
              <c:ext xmlns:c16="http://schemas.microsoft.com/office/drawing/2014/chart" uri="{C3380CC4-5D6E-409C-BE32-E72D297353CC}">
                <c16:uniqueId val="{00000005-A865-4E7C-AB22-58351BCB7F6E}"/>
              </c:ext>
            </c:extLst>
          </c:dPt>
          <c:dPt>
            <c:idx val="3"/>
            <c:bubble3D val="0"/>
            <c:spPr>
              <a:solidFill>
                <a:srgbClr val="8599AA"/>
              </a:solidFill>
              <a:ln w="19050">
                <a:solidFill>
                  <a:schemeClr val="lt1"/>
                </a:solidFill>
              </a:ln>
            </c:spPr>
            <c:extLst>
              <c:ext xmlns:c16="http://schemas.microsoft.com/office/drawing/2014/chart" uri="{C3380CC4-5D6E-409C-BE32-E72D297353CC}">
                <c16:uniqueId val="{00000007-A865-4E7C-AB22-58351BCB7F6E}"/>
              </c:ext>
            </c:extLst>
          </c:dPt>
          <c:dPt>
            <c:idx val="4"/>
            <c:bubble3D val="0"/>
            <c:spPr>
              <a:solidFill>
                <a:srgbClr val="B5BFC8"/>
              </a:solidFill>
              <a:ln w="19050">
                <a:solidFill>
                  <a:schemeClr val="lt1"/>
                </a:solidFill>
              </a:ln>
            </c:spPr>
            <c:extLst>
              <c:ext xmlns:c16="http://schemas.microsoft.com/office/drawing/2014/chart" uri="{C3380CC4-5D6E-409C-BE32-E72D297353CC}">
                <c16:uniqueId val="{00000009-A865-4E7C-AB22-58351BCB7F6E}"/>
              </c:ext>
            </c:extLst>
          </c:dPt>
          <c:dLbls>
            <c:spPr>
              <a:noFill/>
              <a:ln>
                <a:noFill/>
              </a:ln>
            </c:spPr>
            <c:txPr>
              <a:bodyPr anchorCtr="1"/>
              <a:lstStyle/>
              <a:p>
                <a:pPr>
                  <a:defRPr sz="900" b="0" i="0" u="none">
                    <a:solidFill>
                      <a:schemeClr val="tx1">
                        <a:lumMod val="75000"/>
                        <a:lumOff val="25000"/>
                      </a:schemeClr>
                    </a:solidFill>
                    <a:latin typeface="Arial"/>
                    <a:ea typeface="Arial"/>
                    <a:cs typeface="Arial"/>
                  </a:defRPr>
                </a:pPr>
                <a:endParaRPr lang="es-CO"/>
              </a:p>
            </c:txPr>
            <c:dLblPos val="outEnd"/>
            <c:showLegendKey val="0"/>
            <c:showVal val="1"/>
            <c:showCatName val="1"/>
            <c:showSerName val="0"/>
            <c:showPercent val="0"/>
            <c:showBubbleSize val="0"/>
            <c:showLeaderLines val="1"/>
            <c:extLst>
              <c:ext xmlns:c15="http://schemas.microsoft.com/office/drawing/2012/chart" uri="{CE6537A1-D6FC-4f65-9D91-7224C49458BB}"/>
            </c:extLst>
          </c:dLbls>
          <c:cat>
            <c:strLit>
              <c:ptCount val="5"/>
              <c:pt idx="0">
                <c:v>Cartera</c:v>
              </c:pt>
              <c:pt idx="1">
                <c:v>Comisiones u honorarios</c:v>
              </c:pt>
              <c:pt idx="2">
                <c:v>Diversos</c:v>
              </c:pt>
              <c:pt idx="3">
                <c:v>Leasing</c:v>
              </c:pt>
              <c:pt idx="4">
                <c:v>Resto</c:v>
              </c:pt>
            </c:strLit>
          </c:cat>
          <c:val>
            <c:numLit>
              <c:formatCode>0%</c:formatCode>
              <c:ptCount val="5"/>
              <c:pt idx="0">
                <c:v>0.71474913501744219</c:v>
              </c:pt>
              <c:pt idx="1">
                <c:v>0.11770083129150216</c:v>
              </c:pt>
              <c:pt idx="2">
                <c:v>3.6771481255415794E-2</c:v>
              </c:pt>
              <c:pt idx="3">
                <c:v>6.8241176958493036E-2</c:v>
              </c:pt>
              <c:pt idx="4">
                <c:v>6.2537375477146662E-2</c:v>
              </c:pt>
            </c:numLit>
          </c:val>
          <c:extLst>
            <c:ext xmlns:c16="http://schemas.microsoft.com/office/drawing/2014/chart" uri="{C3380CC4-5D6E-409C-BE32-E72D297353CC}">
              <c16:uniqueId val="{0000000A-A865-4E7C-AB22-58351BCB7F6E}"/>
            </c:ext>
          </c:extLst>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1"/>
  </c:chart>
  <c:spPr>
    <a:noFill/>
    <a:ln w="9525" cmpd="sng">
      <a:noFill/>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Inflación</c:v>
          </c:tx>
          <c:spPr>
            <a:ln w="12700">
              <a:solidFill>
                <a:srgbClr val="39302A"/>
              </a:solidFill>
            </a:ln>
          </c:spPr>
          <c:marker>
            <c:symbol val="none"/>
          </c:marker>
          <c:cat>
            <c:strLit>
              <c:ptCount val="30"/>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pt idx="29">
                <c:v>2025q2</c:v>
              </c:pt>
            </c:strLit>
          </c:cat>
          <c:val>
            <c:numLit>
              <c:formatCode>_(* #,##0.00_);_(* \(#,##0.00\);_(* "-"??_);_(@_)</c:formatCode>
              <c:ptCount val="30"/>
              <c:pt idx="0">
                <c:v>3.3949532578899433</c:v>
              </c:pt>
              <c:pt idx="1">
                <c:v>3.163810448900306</c:v>
              </c:pt>
              <c:pt idx="2">
                <c:v>3.1468531468531458</c:v>
              </c:pt>
              <c:pt idx="3">
                <c:v>3.260419541816173</c:v>
              </c:pt>
              <c:pt idx="4">
                <c:v>3.1271244051665592</c:v>
              </c:pt>
              <c:pt idx="5">
                <c:v>3.325711211244875</c:v>
              </c:pt>
              <c:pt idx="6">
                <c:v>3.7858701124349636</c:v>
              </c:pt>
              <c:pt idx="7">
                <c:v>3.8357445955427893</c:v>
              </c:pt>
              <c:pt idx="8">
                <c:v>3.7277521423863202</c:v>
              </c:pt>
              <c:pt idx="9">
                <c:v>2.8509128779249382</c:v>
              </c:pt>
              <c:pt idx="10">
                <c:v>1.9370694951977629</c:v>
              </c:pt>
              <c:pt idx="11">
                <c:v>1.6153425362808393</c:v>
              </c:pt>
              <c:pt idx="12">
                <c:v>1.5569889739760256</c:v>
              </c:pt>
              <c:pt idx="13">
                <c:v>2.9585798816568198</c:v>
              </c:pt>
              <c:pt idx="14">
                <c:v>4.3081022777742506</c:v>
              </c:pt>
              <c:pt idx="15">
                <c:v>5.1553247411254333</c:v>
              </c:pt>
              <c:pt idx="16">
                <c:v>7.8282907293263593</c:v>
              </c:pt>
              <c:pt idx="17">
                <c:v>9.3244821439547607</c:v>
              </c:pt>
              <c:pt idx="18">
                <c:v>10.827250608272475</c:v>
              </c:pt>
              <c:pt idx="19">
                <c:v>12.626855783419156</c:v>
              </c:pt>
              <c:pt idx="20">
                <c:v>13.292516612018691</c:v>
              </c:pt>
              <c:pt idx="21">
                <c:v>12.436748004048148</c:v>
              </c:pt>
              <c:pt idx="22">
                <c:v>11.40230515916576</c:v>
              </c:pt>
              <c:pt idx="23">
                <c:v>9.9625668449197846</c:v>
              </c:pt>
              <c:pt idx="24">
                <c:v>7.8142608339309527</c:v>
              </c:pt>
              <c:pt idx="25">
                <c:v>7.1657165716571436</c:v>
              </c:pt>
              <c:pt idx="26">
                <c:v>6.2593915506835796</c:v>
              </c:pt>
              <c:pt idx="27">
                <c:v>5.2574272574691605</c:v>
              </c:pt>
              <c:pt idx="28">
                <c:v>5.1953913766480397</c:v>
              </c:pt>
              <c:pt idx="29">
                <c:v>5.0114320377024013</c:v>
              </c:pt>
            </c:numLit>
          </c:val>
          <c:smooth val="0"/>
          <c:extLst>
            <c:ext xmlns:c16="http://schemas.microsoft.com/office/drawing/2014/chart" uri="{C3380CC4-5D6E-409C-BE32-E72D297353CC}">
              <c16:uniqueId val="{00000000-B48C-478D-9A66-30B73D4EE07C}"/>
            </c:ext>
          </c:extLst>
        </c:ser>
        <c:dLbls>
          <c:showLegendKey val="0"/>
          <c:showVal val="0"/>
          <c:showCatName val="0"/>
          <c:showSerName val="0"/>
          <c:showPercent val="0"/>
          <c:showBubbleSize val="0"/>
        </c:dLbls>
        <c:marker val="1"/>
        <c:smooth val="0"/>
        <c:axId val="858157552"/>
        <c:axId val="858162832"/>
      </c:lineChart>
      <c:lineChart>
        <c:grouping val="standard"/>
        <c:varyColors val="0"/>
        <c:ser>
          <c:idx val="1"/>
          <c:order val="1"/>
          <c:tx>
            <c:v>Tasa_BR</c:v>
          </c:tx>
          <c:spPr>
            <a:ln w="12700">
              <a:solidFill>
                <a:srgbClr val="B3540F"/>
              </a:solidFill>
            </a:ln>
          </c:spPr>
          <c:marker>
            <c:symbol val="star"/>
            <c:size val="5"/>
            <c:spPr>
              <a:noFill/>
              <a:ln w="9525">
                <a:solidFill>
                  <a:srgbClr val="B3540F"/>
                </a:solidFill>
              </a:ln>
            </c:spPr>
          </c:marker>
          <c:cat>
            <c:strLit>
              <c:ptCount val="30"/>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pt idx="29">
                <c:v>2025q2</c:v>
              </c:pt>
            </c:strLit>
          </c:cat>
          <c:val>
            <c:numLit>
              <c:formatCode>_-* #,##0.0_-;\-* #,##0.0_-;_-* "-"??_-;_-@_-</c:formatCode>
              <c:ptCount val="30"/>
              <c:pt idx="0">
                <c:v>4.5805555555555557</c:v>
              </c:pt>
              <c:pt idx="1">
                <c:v>4.3296703296703294</c:v>
              </c:pt>
              <c:pt idx="2">
                <c:v>4.25</c:v>
              </c:pt>
              <c:pt idx="3">
                <c:v>4.25</c:v>
              </c:pt>
              <c:pt idx="4">
                <c:v>4.25</c:v>
              </c:pt>
              <c:pt idx="5">
                <c:v>4.25</c:v>
              </c:pt>
              <c:pt idx="6">
                <c:v>4.25</c:v>
              </c:pt>
              <c:pt idx="7">
                <c:v>4.25</c:v>
              </c:pt>
              <c:pt idx="8">
                <c:v>4.2390109890109891</c:v>
              </c:pt>
              <c:pt idx="9">
                <c:v>3.2664835164835164</c:v>
              </c:pt>
              <c:pt idx="10">
                <c:v>2.25</c:v>
              </c:pt>
              <c:pt idx="11">
                <c:v>1.75</c:v>
              </c:pt>
              <c:pt idx="12">
                <c:v>1.75</c:v>
              </c:pt>
              <c:pt idx="13">
                <c:v>1.75</c:v>
              </c:pt>
              <c:pt idx="14">
                <c:v>1.75</c:v>
              </c:pt>
              <c:pt idx="15">
                <c:v>2.3913043478260869</c:v>
              </c:pt>
              <c:pt idx="16">
                <c:v>3.6666666666666665</c:v>
              </c:pt>
              <c:pt idx="17">
                <c:v>5.6593406593406597</c:v>
              </c:pt>
              <c:pt idx="18">
                <c:v>8.5054347826086953</c:v>
              </c:pt>
              <c:pt idx="19">
                <c:v>10.815217391304348</c:v>
              </c:pt>
              <c:pt idx="20">
                <c:v>12.511111111111111</c:v>
              </c:pt>
              <c:pt idx="21">
                <c:v>13.164835164835164</c:v>
              </c:pt>
              <c:pt idx="22">
                <c:v>13.25</c:v>
              </c:pt>
              <c:pt idx="23">
                <c:v>13.217391304347826</c:v>
              </c:pt>
              <c:pt idx="24">
                <c:v>12.802197802197803</c:v>
              </c:pt>
              <c:pt idx="25">
                <c:v>11.92032967032967</c:v>
              </c:pt>
              <c:pt idx="26">
                <c:v>10.923913043478262</c:v>
              </c:pt>
              <c:pt idx="27">
                <c:v>9.8940217391304355</c:v>
              </c:pt>
              <c:pt idx="28">
                <c:v>9.5</c:v>
              </c:pt>
              <c:pt idx="29">
                <c:v>9.3351648351648358</c:v>
              </c:pt>
            </c:numLit>
          </c:val>
          <c:smooth val="0"/>
          <c:extLst>
            <c:ext xmlns:c16="http://schemas.microsoft.com/office/drawing/2014/chart" uri="{C3380CC4-5D6E-409C-BE32-E72D297353CC}">
              <c16:uniqueId val="{00000001-B48C-478D-9A66-30B73D4EE07C}"/>
            </c:ext>
          </c:extLst>
        </c:ser>
        <c:dLbls>
          <c:showLegendKey val="0"/>
          <c:showVal val="0"/>
          <c:showCatName val="0"/>
          <c:showSerName val="0"/>
          <c:showPercent val="0"/>
          <c:showBubbleSize val="0"/>
        </c:dLbls>
        <c:marker val="1"/>
        <c:smooth val="0"/>
        <c:axId val="860413824"/>
        <c:axId val="860412384"/>
      </c:lineChart>
      <c:catAx>
        <c:axId val="858157552"/>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858162832"/>
        <c:crosses val="autoZero"/>
        <c:auto val="1"/>
        <c:lblAlgn val="ctr"/>
        <c:lblOffset val="100"/>
        <c:noMultiLvlLbl val="0"/>
      </c:catAx>
      <c:valAx>
        <c:axId val="858162832"/>
        <c:scaling>
          <c:orientation val="minMax"/>
        </c:scaling>
        <c:delete val="0"/>
        <c:axPos val="l"/>
        <c:title>
          <c:tx>
            <c:rich>
              <a:bodyPr/>
              <a:lstStyle/>
              <a:p>
                <a:pPr>
                  <a:buNone/>
                  <a:defRPr sz="900" b="0" i="0" u="none" kern="1200" baseline="0">
                    <a:solidFill>
                      <a:schemeClr val="tx1">
                        <a:lumMod val="65000"/>
                        <a:lumOff val="35000"/>
                      </a:schemeClr>
                    </a:solidFill>
                    <a:latin typeface="Arial"/>
                    <a:ea typeface="Arial"/>
                    <a:cs typeface="Arial"/>
                  </a:defRPr>
                </a:pPr>
                <a:r>
                  <a:t>Inflación</a:t>
                </a:r>
              </a:p>
            </c:rich>
          </c:tx>
          <c:overlay val="0"/>
        </c:title>
        <c:numFmt formatCode="#,##0.0" sourceLinked="0"/>
        <c:majorTickMark val="none"/>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858157552"/>
        <c:crosses val="autoZero"/>
        <c:crossBetween val="between"/>
      </c:valAx>
      <c:valAx>
        <c:axId val="860412384"/>
        <c:scaling>
          <c:orientation val="minMax"/>
          <c:min val="0"/>
        </c:scaling>
        <c:delete val="1"/>
        <c:axPos val="r"/>
        <c:numFmt formatCode="_-* #,##0.0_-;\-* #,##0.0_-;_-* &quot;-&quot;??_-;_-@_-" sourceLinked="1"/>
        <c:majorTickMark val="out"/>
        <c:minorTickMark val="none"/>
        <c:tickLblPos val="nextTo"/>
        <c:crossAx val="860413824"/>
        <c:crosses val="max"/>
        <c:crossBetween val="between"/>
      </c:valAx>
      <c:catAx>
        <c:axId val="860413824"/>
        <c:scaling>
          <c:orientation val="minMax"/>
        </c:scaling>
        <c:delete val="1"/>
        <c:axPos val="b"/>
        <c:numFmt formatCode="General" sourceLinked="1"/>
        <c:majorTickMark val="out"/>
        <c:minorTickMark val="none"/>
        <c:tickLblPos val="nextTo"/>
        <c:crossAx val="860412384"/>
        <c:crosses val="autoZero"/>
        <c:auto val="1"/>
        <c:lblAlgn val="ctr"/>
        <c:lblOffset val="100"/>
        <c:noMultiLvlLbl val="0"/>
      </c:cat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PIB</c:v>
          </c:tx>
          <c:spPr>
            <a:ln w="12700">
              <a:solidFill>
                <a:srgbClr val="FFEA9C"/>
              </a:solidFill>
            </a:ln>
          </c:spPr>
          <c:marker>
            <c:symbol val="triangle"/>
            <c:size val="5"/>
            <c:spPr>
              <a:solidFill>
                <a:srgbClr val="A89589"/>
              </a:solidFill>
              <a:ln w="9525">
                <a:solidFill>
                  <a:srgbClr val="FFEA9C"/>
                </a:solidFill>
              </a:ln>
            </c:spPr>
          </c:marker>
          <c:cat>
            <c:strLit>
              <c:ptCount val="30"/>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pt idx="29">
                <c:v>2025q2</c:v>
              </c:pt>
            </c:strLit>
          </c:cat>
          <c:val>
            <c:numLit>
              <c:formatCode>_-* #,##0_-;\-* #,##0_-;_-* "-"??_-;_-@_-</c:formatCode>
              <c:ptCount val="30"/>
              <c:pt idx="0">
                <c:v>6.7168202787609932</c:v>
              </c:pt>
              <c:pt idx="1">
                <c:v>7.5852735636907864</c:v>
              </c:pt>
              <c:pt idx="2">
                <c:v>7.7602357223860219</c:v>
              </c:pt>
              <c:pt idx="3">
                <c:v>7.1764559810331807</c:v>
              </c:pt>
              <c:pt idx="4">
                <c:v>6.6473289917114764</c:v>
              </c:pt>
              <c:pt idx="5">
                <c:v>7.6033200733067297</c:v>
              </c:pt>
              <c:pt idx="6">
                <c:v>7.174830312728453</c:v>
              </c:pt>
              <c:pt idx="7">
                <c:v>7.802000213494753</c:v>
              </c:pt>
              <c:pt idx="8">
                <c:v>3.9805975954507744</c:v>
              </c:pt>
              <c:pt idx="9">
                <c:v>-16.76480357129233</c:v>
              </c:pt>
              <c:pt idx="10">
                <c:v>-8.6322116366225998</c:v>
              </c:pt>
              <c:pt idx="11">
                <c:v>-1.8748927330001663</c:v>
              </c:pt>
              <c:pt idx="12">
                <c:v>4.5672616932942889</c:v>
              </c:pt>
              <c:pt idx="13">
                <c:v>28.148254428025421</c:v>
              </c:pt>
              <c:pt idx="14">
                <c:v>24.158171013159357</c:v>
              </c:pt>
              <c:pt idx="15">
                <c:v>22.606464405551208</c:v>
              </c:pt>
              <c:pt idx="16">
                <c:v>23.330962883633653</c:v>
              </c:pt>
              <c:pt idx="17">
                <c:v>29.714335843299587</c:v>
              </c:pt>
              <c:pt idx="18">
                <c:v>24.818060412067155</c:v>
              </c:pt>
              <c:pt idx="19">
                <c:v>16.869266006488658</c:v>
              </c:pt>
              <c:pt idx="20">
                <c:v>14.434311749823593</c:v>
              </c:pt>
              <c:pt idx="21">
                <c:v>8.0549877250820856</c:v>
              </c:pt>
              <c:pt idx="22">
                <c:v>4.03654049707447</c:v>
              </c:pt>
              <c:pt idx="23">
                <c:v>5.2542538420808027</c:v>
              </c:pt>
              <c:pt idx="24">
                <c:v>3.7941927885994042</c:v>
              </c:pt>
              <c:pt idx="25">
                <c:v>6.9477924642001199</c:v>
              </c:pt>
              <c:pt idx="26">
                <c:v>8.4552937278466587</c:v>
              </c:pt>
              <c:pt idx="27">
                <c:v>11.266042002045772</c:v>
              </c:pt>
              <c:pt idx="28">
                <c:v>10.359804554283381</c:v>
              </c:pt>
              <c:pt idx="29">
                <c:v>7.635299256895145</c:v>
              </c:pt>
            </c:numLit>
          </c:val>
          <c:smooth val="0"/>
          <c:extLst>
            <c:ext xmlns:c16="http://schemas.microsoft.com/office/drawing/2014/chart" uri="{C3380CC4-5D6E-409C-BE32-E72D297353CC}">
              <c16:uniqueId val="{00000000-0C7A-476C-AB57-DF21CCFDA0C4}"/>
            </c:ext>
          </c:extLst>
        </c:ser>
        <c:dLbls>
          <c:showLegendKey val="0"/>
          <c:showVal val="0"/>
          <c:showCatName val="0"/>
          <c:showSerName val="0"/>
          <c:showPercent val="0"/>
          <c:showBubbleSize val="0"/>
        </c:dLbls>
        <c:marker val="1"/>
        <c:smooth val="0"/>
        <c:axId val="858157552"/>
        <c:axId val="858162832"/>
      </c:lineChart>
      <c:lineChart>
        <c:grouping val="standard"/>
        <c:varyColors val="0"/>
        <c:ser>
          <c:idx val="1"/>
          <c:order val="1"/>
          <c:tx>
            <c:v>Cartera COL</c:v>
          </c:tx>
          <c:spPr>
            <a:ln w="12700">
              <a:solidFill>
                <a:srgbClr val="41342F"/>
              </a:solidFill>
            </a:ln>
          </c:spPr>
          <c:marker>
            <c:symbol val="plus"/>
            <c:size val="5"/>
            <c:spPr>
              <a:noFill/>
              <a:ln w="9525">
                <a:solidFill>
                  <a:schemeClr val="bg2">
                    <a:lumMod val="25000"/>
                  </a:schemeClr>
                </a:solidFill>
              </a:ln>
            </c:spPr>
          </c:marker>
          <c:cat>
            <c:strLit>
              <c:ptCount val="29"/>
              <c:pt idx="0">
                <c:v>2018q2</c:v>
              </c:pt>
              <c:pt idx="1">
                <c:v>2018q3</c:v>
              </c:pt>
              <c:pt idx="2">
                <c:v>2018q4</c:v>
              </c:pt>
              <c:pt idx="3">
                <c:v>2019q1</c:v>
              </c:pt>
              <c:pt idx="4">
                <c:v>2019q2</c:v>
              </c:pt>
              <c:pt idx="5">
                <c:v>2019q3</c:v>
              </c:pt>
              <c:pt idx="6">
                <c:v>2019q4</c:v>
              </c:pt>
              <c:pt idx="7">
                <c:v>2020q1</c:v>
              </c:pt>
              <c:pt idx="8">
                <c:v>2020q2</c:v>
              </c:pt>
              <c:pt idx="9">
                <c:v>2020q3</c:v>
              </c:pt>
              <c:pt idx="10">
                <c:v>2020q4</c:v>
              </c:pt>
              <c:pt idx="11">
                <c:v>2021q1</c:v>
              </c:pt>
              <c:pt idx="12">
                <c:v>2021q2</c:v>
              </c:pt>
              <c:pt idx="13">
                <c:v>2021q3</c:v>
              </c:pt>
              <c:pt idx="14">
                <c:v>2021q4</c:v>
              </c:pt>
              <c:pt idx="15">
                <c:v>2022q1</c:v>
              </c:pt>
              <c:pt idx="16">
                <c:v>2022q2</c:v>
              </c:pt>
              <c:pt idx="17">
                <c:v>2022q3</c:v>
              </c:pt>
              <c:pt idx="18">
                <c:v>2022q4</c:v>
              </c:pt>
              <c:pt idx="19">
                <c:v>2023q1</c:v>
              </c:pt>
              <c:pt idx="20">
                <c:v>2023q2</c:v>
              </c:pt>
              <c:pt idx="21">
                <c:v>2023q3</c:v>
              </c:pt>
              <c:pt idx="22">
                <c:v>2023q4</c:v>
              </c:pt>
              <c:pt idx="23">
                <c:v>2024q1</c:v>
              </c:pt>
              <c:pt idx="24">
                <c:v>2024q2</c:v>
              </c:pt>
              <c:pt idx="25">
                <c:v>2024q3</c:v>
              </c:pt>
              <c:pt idx="26">
                <c:v>2024q4</c:v>
              </c:pt>
              <c:pt idx="27">
                <c:v>2025q1</c:v>
              </c:pt>
              <c:pt idx="28">
                <c:v>2025q2</c:v>
              </c:pt>
            </c:strLit>
          </c:cat>
          <c:val>
            <c:numLit>
              <c:formatCode>_-* #,##0_-;\-* #,##0_-;_-* "-"??_-;_-@_-</c:formatCode>
              <c:ptCount val="29"/>
              <c:pt idx="0">
                <c:v>4.7737690512740238</c:v>
              </c:pt>
              <c:pt idx="1">
                <c:v>3.9491946549964352</c:v>
              </c:pt>
              <c:pt idx="2">
                <c:v>3.695953191533663</c:v>
              </c:pt>
              <c:pt idx="3">
                <c:v>5.480107903298892</c:v>
              </c:pt>
              <c:pt idx="4">
                <c:v>6.6734341120157081</c:v>
              </c:pt>
              <c:pt idx="5">
                <c:v>7.4493996612762015</c:v>
              </c:pt>
              <c:pt idx="6">
                <c:v>9.3447856949227415</c:v>
              </c:pt>
              <c:pt idx="7">
                <c:v>7.8497069201973746</c:v>
              </c:pt>
              <c:pt idx="8">
                <c:v>11.025990742760428</c:v>
              </c:pt>
              <c:pt idx="9">
                <c:v>9.3392873502197382</c:v>
              </c:pt>
              <c:pt idx="10">
                <c:v>5.1561632012193659</c:v>
              </c:pt>
              <c:pt idx="11">
                <c:v>2.4866897611284466</c:v>
              </c:pt>
              <c:pt idx="12">
                <c:v>-1.0347894798202084</c:v>
              </c:pt>
              <c:pt idx="13">
                <c:v>1.0148990794152102</c:v>
              </c:pt>
              <c:pt idx="14">
                <c:v>6.158752750515184</c:v>
              </c:pt>
              <c:pt idx="15">
                <c:v>11.671888074216842</c:v>
              </c:pt>
              <c:pt idx="16">
                <c:v>14.644420835396721</c:v>
              </c:pt>
              <c:pt idx="17">
                <c:v>17.766047270352981</c:v>
              </c:pt>
              <c:pt idx="18">
                <c:v>18.272333022831155</c:v>
              </c:pt>
              <c:pt idx="19">
                <c:v>17.507562128071807</c:v>
              </c:pt>
              <c:pt idx="20">
                <c:v>13.509044340674592</c:v>
              </c:pt>
              <c:pt idx="21">
                <c:v>8.9788576598768941</c:v>
              </c:pt>
              <c:pt idx="22">
                <c:v>5.3864168618267039</c:v>
              </c:pt>
              <c:pt idx="23">
                <c:v>1.7443826604863988</c:v>
              </c:pt>
              <c:pt idx="24">
                <c:v>1.6737215325683508</c:v>
              </c:pt>
              <c:pt idx="25">
                <c:v>1.6057907898203716</c:v>
              </c:pt>
              <c:pt idx="26">
                <c:v>1.4578899612307072</c:v>
              </c:pt>
              <c:pt idx="27">
                <c:v>3.248210367219917</c:v>
              </c:pt>
              <c:pt idx="28">
                <c:v>4.0870636225286416</c:v>
              </c:pt>
            </c:numLit>
          </c:val>
          <c:smooth val="0"/>
          <c:extLst>
            <c:ext xmlns:c16="http://schemas.microsoft.com/office/drawing/2014/chart" uri="{C3380CC4-5D6E-409C-BE32-E72D297353CC}">
              <c16:uniqueId val="{00000001-0C7A-476C-AB57-DF21CCFDA0C4}"/>
            </c:ext>
          </c:extLst>
        </c:ser>
        <c:dLbls>
          <c:showLegendKey val="0"/>
          <c:showVal val="0"/>
          <c:showCatName val="0"/>
          <c:showSerName val="0"/>
          <c:showPercent val="0"/>
          <c:showBubbleSize val="0"/>
        </c:dLbls>
        <c:marker val="1"/>
        <c:smooth val="0"/>
        <c:axId val="49168367"/>
        <c:axId val="49167407"/>
      </c:lineChart>
      <c:catAx>
        <c:axId val="858157552"/>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858162832"/>
        <c:crosses val="autoZero"/>
        <c:auto val="1"/>
        <c:lblAlgn val="ctr"/>
        <c:lblOffset val="100"/>
        <c:noMultiLvlLbl val="0"/>
      </c:catAx>
      <c:valAx>
        <c:axId val="858162832"/>
        <c:scaling>
          <c:orientation val="minMax"/>
        </c:scaling>
        <c:delete val="0"/>
        <c:axPos val="l"/>
        <c:title>
          <c:tx>
            <c:rich>
              <a:bodyPr/>
              <a:lstStyle/>
              <a:p>
                <a:pPr>
                  <a:buNone/>
                  <a:defRPr sz="900" b="0" i="0" u="none" kern="1200" baseline="0">
                    <a:solidFill>
                      <a:schemeClr val="tx1">
                        <a:lumMod val="65000"/>
                        <a:lumOff val="35000"/>
                      </a:schemeClr>
                    </a:solidFill>
                    <a:latin typeface="Arial"/>
                    <a:ea typeface="Arial"/>
                    <a:cs typeface="Arial"/>
                  </a:defRPr>
                </a:pPr>
                <a:r>
                  <a:t>Crecimiento PIB</a:t>
                </a:r>
              </a:p>
            </c:rich>
          </c:tx>
          <c:overlay val="0"/>
        </c:title>
        <c:numFmt formatCode="#,##0.0" sourceLinked="0"/>
        <c:majorTickMark val="none"/>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858157552"/>
        <c:crosses val="autoZero"/>
        <c:crossBetween val="between"/>
      </c:valAx>
      <c:valAx>
        <c:axId val="49167407"/>
        <c:scaling>
          <c:orientation val="minMax"/>
        </c:scaling>
        <c:delete val="0"/>
        <c:axPos val="r"/>
        <c:title>
          <c:tx>
            <c:rich>
              <a:bodyPr/>
              <a:lstStyle/>
              <a:p>
                <a:pPr>
                  <a:buNone/>
                  <a:defRPr sz="900" b="0" i="0" u="none" kern="1200" baseline="0">
                    <a:solidFill>
                      <a:schemeClr val="tx1">
                        <a:lumMod val="65000"/>
                        <a:lumOff val="35000"/>
                      </a:schemeClr>
                    </a:solidFill>
                    <a:latin typeface="Arial"/>
                    <a:ea typeface="Arial"/>
                    <a:cs typeface="Arial"/>
                  </a:defRPr>
                </a:pPr>
                <a:r>
                  <a:t>Crecimiento cartera</a:t>
                </a:r>
              </a:p>
            </c:rich>
          </c:tx>
          <c:overlay val="0"/>
        </c:title>
        <c:numFmt formatCode="_-* #,##0_-;\-* #,##0_-;_-* &quot;-&quot;??_-;_-@_-" sourceLinked="1"/>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49168367"/>
        <c:crosses val="max"/>
        <c:crossBetween val="between"/>
      </c:valAx>
      <c:catAx>
        <c:axId val="49168367"/>
        <c:scaling>
          <c:orientation val="minMax"/>
        </c:scaling>
        <c:delete val="1"/>
        <c:axPos val="b"/>
        <c:numFmt formatCode="General" sourceLinked="1"/>
        <c:majorTickMark val="out"/>
        <c:minorTickMark val="none"/>
        <c:tickLblPos val="nextTo"/>
        <c:crossAx val="49167407"/>
        <c:crosses val="autoZero"/>
        <c:auto val="1"/>
        <c:lblAlgn val="ctr"/>
        <c:lblOffset val="100"/>
        <c:noMultiLvlLbl val="0"/>
      </c:cat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Base gravable</c:v>
          </c:tx>
          <c:spPr>
            <a:ln w="12700">
              <a:solidFill>
                <a:srgbClr val="82695E"/>
              </a:solidFill>
            </a:ln>
          </c:spPr>
          <c:marker>
            <c:symbol val="star"/>
            <c:size val="3"/>
            <c:spPr>
              <a:noFill/>
              <a:ln w="12700">
                <a:solidFill>
                  <a:srgbClr val="82695E"/>
                </a:solidFill>
              </a:ln>
            </c:spPr>
          </c:marker>
          <c:cat>
            <c:strLit>
              <c:ptCount val="29"/>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pt idx="15">
                <c:v>2021q4</c:v>
              </c:pt>
              <c:pt idx="16">
                <c:v>2022q1</c:v>
              </c:pt>
              <c:pt idx="17">
                <c:v>2022q2</c:v>
              </c:pt>
              <c:pt idx="18">
                <c:v>2022q3</c:v>
              </c:pt>
              <c:pt idx="19">
                <c:v>2022q4</c:v>
              </c:pt>
              <c:pt idx="20">
                <c:v>2023q1</c:v>
              </c:pt>
              <c:pt idx="21">
                <c:v>2023q2</c:v>
              </c:pt>
              <c:pt idx="22">
                <c:v>2023q3</c:v>
              </c:pt>
              <c:pt idx="23">
                <c:v>2023q4</c:v>
              </c:pt>
              <c:pt idx="24">
                <c:v>2024q1</c:v>
              </c:pt>
              <c:pt idx="25">
                <c:v>2024q2</c:v>
              </c:pt>
              <c:pt idx="26">
                <c:v>2024q3</c:v>
              </c:pt>
              <c:pt idx="27">
                <c:v>2024q4</c:v>
              </c:pt>
              <c:pt idx="28">
                <c:v>2025q1</c:v>
              </c:pt>
            </c:strLit>
          </c:cat>
          <c:val>
            <c:numLit>
              <c:formatCode>_-* #,##0_-;\-* #,##0_-;_-* "-"??_-;_-@_-</c:formatCode>
              <c:ptCount val="30"/>
              <c:pt idx="0">
                <c:v>-1.636739448046487</c:v>
              </c:pt>
              <c:pt idx="1">
                <c:v>0.30923330308223473</c:v>
              </c:pt>
              <c:pt idx="2">
                <c:v>7.8589650279732082</c:v>
              </c:pt>
              <c:pt idx="3">
                <c:v>5.537671649897236</c:v>
              </c:pt>
              <c:pt idx="4">
                <c:v>3.216378271821263</c:v>
              </c:pt>
              <c:pt idx="5">
                <c:v>3.9131454612472139</c:v>
              </c:pt>
              <c:pt idx="6">
                <c:v>8.16287581877544</c:v>
              </c:pt>
              <c:pt idx="7">
                <c:v>9.7135311253707215</c:v>
              </c:pt>
              <c:pt idx="8">
                <c:v>7.6070161477502785</c:v>
              </c:pt>
              <c:pt idx="9">
                <c:v>2.8564242134998086</c:v>
              </c:pt>
              <c:pt idx="10">
                <c:v>-4.6997586474172737</c:v>
              </c:pt>
              <c:pt idx="11">
                <c:v>-8.6884204796322315</c:v>
              </c:pt>
              <c:pt idx="12">
                <c:v>-10.246139055624726</c:v>
              </c:pt>
              <c:pt idx="13">
                <c:v>-9.2323319726867474</c:v>
              </c:pt>
              <c:pt idx="14">
                <c:v>8.7257242232081857</c:v>
              </c:pt>
              <c:pt idx="15">
                <c:v>8.0665032787971427</c:v>
              </c:pt>
              <c:pt idx="16">
                <c:v>28.761329305135952</c:v>
              </c:pt>
              <c:pt idx="17">
                <c:v>43.137905069805683</c:v>
              </c:pt>
              <c:pt idx="18">
                <c:v>46.953359241487114</c:v>
              </c:pt>
              <c:pt idx="19">
                <c:v>63.521465172726522</c:v>
              </c:pt>
              <c:pt idx="20">
                <c:v>58.876007849494471</c:v>
              </c:pt>
              <c:pt idx="21">
                <c:v>49.683646630148878</c:v>
              </c:pt>
              <c:pt idx="22">
                <c:v>33.801540365267677</c:v>
              </c:pt>
              <c:pt idx="23">
                <c:v>23.027415642734539</c:v>
              </c:pt>
              <c:pt idx="24">
                <c:v>5.1682067014167332</c:v>
              </c:pt>
              <c:pt idx="25">
                <c:v>-2.1415306043488402</c:v>
              </c:pt>
              <c:pt idx="26">
                <c:v>-9.5262692310071664</c:v>
              </c:pt>
              <c:pt idx="27">
                <c:v>-10.943131788614135</c:v>
              </c:pt>
              <c:pt idx="28">
                <c:v>-12.896420763719341</c:v>
              </c:pt>
              <c:pt idx="29">
                <c:v>-7.7384600177918372</c:v>
              </c:pt>
            </c:numLit>
          </c:val>
          <c:smooth val="0"/>
          <c:extLst>
            <c:ext xmlns:c16="http://schemas.microsoft.com/office/drawing/2014/chart" uri="{C3380CC4-5D6E-409C-BE32-E72D297353CC}">
              <c16:uniqueId val="{00000000-0B01-498D-B9EA-46BA04AB8E8B}"/>
            </c:ext>
          </c:extLst>
        </c:ser>
        <c:dLbls>
          <c:showLegendKey val="0"/>
          <c:showVal val="0"/>
          <c:showCatName val="0"/>
          <c:showSerName val="0"/>
          <c:showPercent val="0"/>
          <c:showBubbleSize val="0"/>
        </c:dLbls>
        <c:marker val="1"/>
        <c:smooth val="0"/>
        <c:axId val="2059292895"/>
        <c:axId val="2059293375"/>
      </c:lineChart>
      <c:lineChart>
        <c:grouping val="standard"/>
        <c:varyColors val="0"/>
        <c:ser>
          <c:idx val="1"/>
          <c:order val="1"/>
          <c:tx>
            <c:v>Cartera total</c:v>
          </c:tx>
          <c:spPr>
            <a:ln w="19050">
              <a:solidFill>
                <a:srgbClr val="39302A"/>
              </a:solidFill>
            </a:ln>
          </c:spPr>
          <c:marker>
            <c:symbol val="none"/>
          </c:marker>
          <c:cat>
            <mc:AlternateContent xmlns:mc="http://schemas.openxmlformats.org/markup-compatibility/2006">
              <mc:Choice xmlns:c16ac="http://schemas.microsoft.com/office/drawing/2014/chart/ac" Requires="c16ac">
                <c16ac:multiLvlStrLit>
                  <c:ptCount val="0"/>
                </c16ac:multiLvlStrLit>
              </mc:Choice>
              <mc:Fallback>
                <c:strLit/>
              </mc:Fallback>
            </mc:AlternateContent>
          </c:cat>
          <c:val>
            <c:numLit>
              <c:formatCode>_-* #,##0_-;\-* #,##0_-;_-* "-"??_-;_-@_-</c:formatCode>
              <c:ptCount val="29"/>
              <c:pt idx="0">
                <c:v>4.7737690512740238</c:v>
              </c:pt>
              <c:pt idx="1">
                <c:v>3.9491946549964352</c:v>
              </c:pt>
              <c:pt idx="2">
                <c:v>3.695953191533663</c:v>
              </c:pt>
              <c:pt idx="3">
                <c:v>5.480107903298892</c:v>
              </c:pt>
              <c:pt idx="4">
                <c:v>6.6734341120157081</c:v>
              </c:pt>
              <c:pt idx="5">
                <c:v>7.4493996612762015</c:v>
              </c:pt>
              <c:pt idx="6">
                <c:v>9.3447856949227415</c:v>
              </c:pt>
              <c:pt idx="7">
                <c:v>7.8497069201973746</c:v>
              </c:pt>
              <c:pt idx="8">
                <c:v>11.025990742760428</c:v>
              </c:pt>
              <c:pt idx="9">
                <c:v>9.3392873502197382</c:v>
              </c:pt>
              <c:pt idx="10">
                <c:v>5.1561632012193659</c:v>
              </c:pt>
              <c:pt idx="11">
                <c:v>2.4866897611284466</c:v>
              </c:pt>
              <c:pt idx="12">
                <c:v>-1.0347894798202084</c:v>
              </c:pt>
              <c:pt idx="13">
                <c:v>1.0148990794152102</c:v>
              </c:pt>
              <c:pt idx="14">
                <c:v>6.158752750515184</c:v>
              </c:pt>
              <c:pt idx="15">
                <c:v>11.671888074216842</c:v>
              </c:pt>
              <c:pt idx="16">
                <c:v>14.644420835396721</c:v>
              </c:pt>
              <c:pt idx="17">
                <c:v>17.766047270352981</c:v>
              </c:pt>
              <c:pt idx="18">
                <c:v>18.272333022831155</c:v>
              </c:pt>
              <c:pt idx="19">
                <c:v>17.507562128071807</c:v>
              </c:pt>
              <c:pt idx="20">
                <c:v>13.509044340674592</c:v>
              </c:pt>
              <c:pt idx="21">
                <c:v>8.9788576598768941</c:v>
              </c:pt>
              <c:pt idx="22">
                <c:v>5.3864168618267039</c:v>
              </c:pt>
              <c:pt idx="23">
                <c:v>1.7443826604863988</c:v>
              </c:pt>
              <c:pt idx="24">
                <c:v>1.6737215325683508</c:v>
              </c:pt>
              <c:pt idx="25">
                <c:v>1.6057907898203716</c:v>
              </c:pt>
              <c:pt idx="26">
                <c:v>1.4578899612307072</c:v>
              </c:pt>
              <c:pt idx="27">
                <c:v>3.248210367219917</c:v>
              </c:pt>
              <c:pt idx="28">
                <c:v>4.0870636225286416</c:v>
              </c:pt>
            </c:numLit>
          </c:val>
          <c:smooth val="0"/>
          <c:extLst>
            <c:ext xmlns:c16="http://schemas.microsoft.com/office/drawing/2014/chart" uri="{C3380CC4-5D6E-409C-BE32-E72D297353CC}">
              <c16:uniqueId val="{00000001-0B01-498D-B9EA-46BA04AB8E8B}"/>
            </c:ext>
          </c:extLst>
        </c:ser>
        <c:dLbls>
          <c:showLegendKey val="0"/>
          <c:showVal val="0"/>
          <c:showCatName val="0"/>
          <c:showSerName val="0"/>
          <c:showPercent val="0"/>
          <c:showBubbleSize val="0"/>
        </c:dLbls>
        <c:marker val="1"/>
        <c:smooth val="0"/>
        <c:axId val="1987113759"/>
        <c:axId val="1987102719"/>
      </c:lineChart>
      <c:catAx>
        <c:axId val="2059292895"/>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2059293375"/>
        <c:crosses val="autoZero"/>
        <c:auto val="1"/>
        <c:lblAlgn val="ctr"/>
        <c:lblOffset val="100"/>
        <c:noMultiLvlLbl val="0"/>
      </c:catAx>
      <c:valAx>
        <c:axId val="2059293375"/>
        <c:scaling>
          <c:orientation val="minMax"/>
        </c:scaling>
        <c:delete val="0"/>
        <c:axPos val="l"/>
        <c:title>
          <c:tx>
            <c:rich>
              <a:bodyPr/>
              <a:lstStyle/>
              <a:p>
                <a:pPr>
                  <a:buNone/>
                  <a:defRPr sz="900" b="0" i="0" u="none" kern="1200" baseline="0">
                    <a:solidFill>
                      <a:schemeClr val="tx1">
                        <a:lumMod val="65000"/>
                        <a:lumOff val="35000"/>
                      </a:schemeClr>
                    </a:solidFill>
                    <a:latin typeface="Arial"/>
                    <a:ea typeface="Arial"/>
                    <a:cs typeface="Arial"/>
                  </a:defRPr>
                </a:pPr>
                <a:r>
                  <a:t>Crecimiento anual BG</a:t>
                </a:r>
              </a:p>
            </c:rich>
          </c:tx>
          <c:overlay val="0"/>
        </c:title>
        <c:numFmt formatCode="_-* #,##0_-;\-* #,##0_-;_-* &quot;-&quot;??_-;_-@_-" sourceLinked="1"/>
        <c:majorTickMark val="none"/>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2059292895"/>
        <c:crosses val="autoZero"/>
        <c:crossBetween val="between"/>
      </c:valAx>
      <c:valAx>
        <c:axId val="1987102719"/>
        <c:scaling>
          <c:orientation val="minMax"/>
        </c:scaling>
        <c:delete val="0"/>
        <c:axPos val="r"/>
        <c:title>
          <c:tx>
            <c:rich>
              <a:bodyPr/>
              <a:lstStyle/>
              <a:p>
                <a:pPr>
                  <a:buNone/>
                  <a:defRPr sz="900" b="0" i="0" u="none" kern="1200" baseline="0">
                    <a:solidFill>
                      <a:schemeClr val="tx1">
                        <a:lumMod val="65000"/>
                        <a:lumOff val="35000"/>
                      </a:schemeClr>
                    </a:solidFill>
                    <a:latin typeface="Arial"/>
                    <a:ea typeface="Arial"/>
                    <a:cs typeface="Arial"/>
                  </a:defRPr>
                </a:pPr>
                <a:r>
                  <a:t>Crecimiento cartera</a:t>
                </a:r>
              </a:p>
            </c:rich>
          </c:tx>
          <c:overlay val="0"/>
        </c:title>
        <c:numFmt formatCode="_-* #,##0_-;\-* #,##0_-;_-* &quot;-&quot;??_-;_-@_-" sourceLinked="1"/>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987113759"/>
        <c:crosses val="max"/>
        <c:crossBetween val="between"/>
      </c:valAx>
      <c:catAx>
        <c:axId val="1987113759"/>
        <c:scaling>
          <c:orientation val="minMax"/>
        </c:scaling>
        <c:delete val="1"/>
        <c:axPos val="b"/>
        <c:numFmt formatCode="General" sourceLinked="1"/>
        <c:majorTickMark val="out"/>
        <c:minorTickMark val="none"/>
        <c:tickLblPos val="nextTo"/>
        <c:crossAx val="1987102719"/>
        <c:crosses val="autoZero"/>
        <c:auto val="1"/>
        <c:lblAlgn val="ctr"/>
        <c:lblOffset val="100"/>
        <c:noMultiLvlLbl val="0"/>
      </c:cat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Cartera COL</c:v>
          </c:tx>
          <c:spPr>
            <a:ln w="19050">
              <a:solidFill>
                <a:srgbClr val="002060"/>
              </a:solidFill>
            </a:ln>
          </c:spPr>
          <c:marker>
            <c:symbol val="none"/>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0%</c:formatCode>
              <c:ptCount val="36"/>
              <c:pt idx="0">
                <c:v>6.6734341120157081E-2</c:v>
              </c:pt>
              <c:pt idx="1">
                <c:v>7.4493996612762015E-2</c:v>
              </c:pt>
              <c:pt idx="2">
                <c:v>9.3447856949227415E-2</c:v>
              </c:pt>
              <c:pt idx="3">
                <c:v>7.8497069201973746E-2</c:v>
              </c:pt>
              <c:pt idx="4">
                <c:v>0.11025990742760428</c:v>
              </c:pt>
              <c:pt idx="5">
                <c:v>9.3392873502197382E-2</c:v>
              </c:pt>
              <c:pt idx="6">
                <c:v>5.1561632012193659E-2</c:v>
              </c:pt>
              <c:pt idx="7">
                <c:v>2.4866897611284466E-2</c:v>
              </c:pt>
              <c:pt idx="8">
                <c:v>-1.0347894798202084E-2</c:v>
              </c:pt>
              <c:pt idx="9">
                <c:v>1.0148990794152102E-2</c:v>
              </c:pt>
              <c:pt idx="10">
                <c:v>6.158752750515184E-2</c:v>
              </c:pt>
              <c:pt idx="11">
                <c:v>0.11671888074216841</c:v>
              </c:pt>
              <c:pt idx="12">
                <c:v>0.14644420835396721</c:v>
              </c:pt>
              <c:pt idx="13">
                <c:v>0.1776604727035298</c:v>
              </c:pt>
              <c:pt idx="14">
                <c:v>0.18272333022831155</c:v>
              </c:pt>
              <c:pt idx="15">
                <c:v>0.17507562128071807</c:v>
              </c:pt>
              <c:pt idx="16">
                <c:v>0.13509044340674592</c:v>
              </c:pt>
              <c:pt idx="17">
                <c:v>8.9788576598768932E-2</c:v>
              </c:pt>
              <c:pt idx="18">
                <c:v>5.3864168618267039E-2</c:v>
              </c:pt>
              <c:pt idx="19">
                <c:v>1.7443826604863988E-2</c:v>
              </c:pt>
              <c:pt idx="20">
                <c:v>1.6737215325683508E-2</c:v>
              </c:pt>
              <c:pt idx="21">
                <c:v>1.6057907898203716E-2</c:v>
              </c:pt>
              <c:pt idx="22">
                <c:v>1.4578899612307072E-2</c:v>
              </c:pt>
              <c:pt idx="23">
                <c:v>3.248210367219917E-2</c:v>
              </c:pt>
              <c:pt idx="24">
                <c:v>4.0870636225286416E-2</c:v>
              </c:pt>
              <c:pt idx="25">
                <c:v>4.8705415319075351E-2</c:v>
              </c:pt>
            </c:numLit>
          </c:val>
          <c:smooth val="0"/>
          <c:extLst>
            <c:ext xmlns:c16="http://schemas.microsoft.com/office/drawing/2014/chart" uri="{C3380CC4-5D6E-409C-BE32-E72D297353CC}">
              <c16:uniqueId val="{00000000-0962-4E37-8D2B-BC2BFD788B0E}"/>
            </c:ext>
          </c:extLst>
        </c:ser>
        <c:ser>
          <c:idx val="1"/>
          <c:order val="1"/>
          <c:spPr>
            <a:ln w="19050">
              <a:solidFill>
                <a:srgbClr val="002060"/>
              </a:solidFill>
              <a:prstDash val="sysDash"/>
            </a:ln>
          </c:spPr>
          <c:marker>
            <c:symbol val="none"/>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General</c:formatCode>
              <c:ptCount val="36"/>
              <c:pt idx="25">
                <c:v>4.8705415319075351E-2</c:v>
              </c:pt>
              <c:pt idx="26">
                <c:v>6.0830554141795057E-2</c:v>
              </c:pt>
              <c:pt idx="27">
                <c:v>6.7093546196522746E-2</c:v>
              </c:pt>
              <c:pt idx="28">
                <c:v>7.7356733149898549E-2</c:v>
              </c:pt>
              <c:pt idx="29">
                <c:v>7.558626537300972E-2</c:v>
              </c:pt>
              <c:pt idx="30">
                <c:v>7.468719200118934E-2</c:v>
              </c:pt>
              <c:pt idx="31">
                <c:v>6.8964932408539736E-2</c:v>
              </c:pt>
              <c:pt idx="32">
                <c:v>6.551066699425534E-2</c:v>
              </c:pt>
              <c:pt idx="33">
                <c:v>6.4658912517190359E-2</c:v>
              </c:pt>
              <c:pt idx="34">
                <c:v>6.560107096803458E-2</c:v>
              </c:pt>
              <c:pt idx="35">
                <c:v>6.5279008481547995E-2</c:v>
              </c:pt>
            </c:numLit>
          </c:val>
          <c:smooth val="0"/>
          <c:extLst>
            <c:ext xmlns:c16="http://schemas.microsoft.com/office/drawing/2014/chart" uri="{C3380CC4-5D6E-409C-BE32-E72D297353CC}">
              <c16:uniqueId val="{00000001-0962-4E37-8D2B-BC2BFD788B0E}"/>
            </c:ext>
          </c:extLst>
        </c:ser>
        <c:dLbls>
          <c:showLegendKey val="0"/>
          <c:showVal val="0"/>
          <c:showCatName val="0"/>
          <c:showSerName val="0"/>
          <c:showPercent val="0"/>
          <c:showBubbleSize val="0"/>
        </c:dLbls>
        <c:marker val="1"/>
        <c:smooth val="0"/>
        <c:axId val="1987289919"/>
        <c:axId val="1987290399"/>
      </c:lineChart>
      <c:lineChart>
        <c:grouping val="standard"/>
        <c:varyColors val="0"/>
        <c:ser>
          <c:idx val="2"/>
          <c:order val="2"/>
          <c:tx>
            <c:v>Base gravable</c:v>
          </c:tx>
          <c:spPr>
            <a:ln w="19050">
              <a:solidFill>
                <a:srgbClr val="82695E"/>
              </a:solidFill>
            </a:ln>
          </c:spPr>
          <c:marker>
            <c:symbol val="star"/>
            <c:size val="3"/>
            <c:spPr>
              <a:noFill/>
              <a:ln w="9525">
                <a:solidFill>
                  <a:srgbClr val="82695E"/>
                </a:solidFill>
              </a:ln>
            </c:spPr>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0%</c:formatCode>
              <c:ptCount val="36"/>
              <c:pt idx="0">
                <c:v>3.216378271821263E-2</c:v>
              </c:pt>
              <c:pt idx="1">
                <c:v>3.9131454612471916E-2</c:v>
              </c:pt>
              <c:pt idx="2">
                <c:v>8.1628758187754391E-2</c:v>
              </c:pt>
              <c:pt idx="3">
                <c:v>9.713531125370789E-2</c:v>
              </c:pt>
              <c:pt idx="4">
                <c:v>7.6070161477502785E-2</c:v>
              </c:pt>
              <c:pt idx="5">
                <c:v>2.8564242134998086E-2</c:v>
              </c:pt>
              <c:pt idx="6">
                <c:v>-4.6997586474172737E-2</c:v>
              </c:pt>
              <c:pt idx="7">
                <c:v>-8.6884204796322639E-2</c:v>
              </c:pt>
              <c:pt idx="8">
                <c:v>-0.10246139055624726</c:v>
              </c:pt>
              <c:pt idx="9">
                <c:v>-9.232331972686747E-2</c:v>
              </c:pt>
              <c:pt idx="10">
                <c:v>8.7257242232081866E-2</c:v>
              </c:pt>
              <c:pt idx="11">
                <c:v>8.0665032787971214E-2</c:v>
              </c:pt>
              <c:pt idx="12">
                <c:v>0.28761329305135952</c:v>
              </c:pt>
              <c:pt idx="13">
                <c:v>0.43137905069805682</c:v>
              </c:pt>
              <c:pt idx="14">
                <c:v>0.46953359241487114</c:v>
              </c:pt>
              <c:pt idx="15">
                <c:v>0.63521465172726588</c:v>
              </c:pt>
              <c:pt idx="16">
                <c:v>0.58876007849494472</c:v>
              </c:pt>
              <c:pt idx="17">
                <c:v>0.49683646630148881</c:v>
              </c:pt>
              <c:pt idx="18">
                <c:v>0.33801540365267679</c:v>
              </c:pt>
              <c:pt idx="19">
                <c:v>0.23027415642734517</c:v>
              </c:pt>
              <c:pt idx="20">
                <c:v>5.1682067014167332E-2</c:v>
              </c:pt>
              <c:pt idx="21">
                <c:v>-2.1415306043488402E-2</c:v>
              </c:pt>
              <c:pt idx="22">
                <c:v>-9.5262692310071562E-2</c:v>
              </c:pt>
              <c:pt idx="23">
                <c:v>-0.10943131788614169</c:v>
              </c:pt>
              <c:pt idx="24">
                <c:v>-0.12896420763719341</c:v>
              </c:pt>
              <c:pt idx="25">
                <c:v>-7.7384600177918261E-2</c:v>
              </c:pt>
            </c:numLit>
          </c:val>
          <c:smooth val="0"/>
          <c:extLst>
            <c:ext xmlns:c16="http://schemas.microsoft.com/office/drawing/2014/chart" uri="{C3380CC4-5D6E-409C-BE32-E72D297353CC}">
              <c16:uniqueId val="{00000002-0962-4E37-8D2B-BC2BFD788B0E}"/>
            </c:ext>
          </c:extLst>
        </c:ser>
        <c:ser>
          <c:idx val="3"/>
          <c:order val="3"/>
          <c:spPr>
            <a:ln w="19050">
              <a:solidFill>
                <a:srgbClr val="82695E"/>
              </a:solidFill>
              <a:prstDash val="sysDash"/>
            </a:ln>
          </c:spPr>
          <c:marker>
            <c:symbol val="none"/>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General</c:formatCode>
              <c:ptCount val="36"/>
              <c:pt idx="25">
                <c:v>-7.7384600177918261E-2</c:v>
              </c:pt>
              <c:pt idx="26">
                <c:v>-1.0835979993641165E-2</c:v>
              </c:pt>
              <c:pt idx="27">
                <c:v>3.7472031967375807E-2</c:v>
              </c:pt>
              <c:pt idx="28">
                <c:v>0.1307827030037445</c:v>
              </c:pt>
              <c:pt idx="29">
                <c:v>0.1414830210375575</c:v>
              </c:pt>
              <c:pt idx="30">
                <c:v>0.13142649377508753</c:v>
              </c:pt>
              <c:pt idx="31">
                <c:v>0.11275544021289297</c:v>
              </c:pt>
              <c:pt idx="32">
                <c:v>0.11091504115093009</c:v>
              </c:pt>
              <c:pt idx="33">
                <c:v>9.4183014408329324E-2</c:v>
              </c:pt>
              <c:pt idx="34">
                <c:v>9.1653938734863827E-2</c:v>
              </c:pt>
              <c:pt idx="35">
                <c:v>8.3874608009264939E-2</c:v>
              </c:pt>
            </c:numLit>
          </c:val>
          <c:smooth val="0"/>
          <c:extLst>
            <c:ext xmlns:c16="http://schemas.microsoft.com/office/drawing/2014/chart" uri="{C3380CC4-5D6E-409C-BE32-E72D297353CC}">
              <c16:uniqueId val="{00000003-0962-4E37-8D2B-BC2BFD788B0E}"/>
            </c:ext>
          </c:extLst>
        </c:ser>
        <c:dLbls>
          <c:showLegendKey val="0"/>
          <c:showVal val="0"/>
          <c:showCatName val="0"/>
          <c:showSerName val="0"/>
          <c:showPercent val="0"/>
          <c:showBubbleSize val="0"/>
        </c:dLbls>
        <c:marker val="1"/>
        <c:smooth val="0"/>
        <c:axId val="318283056"/>
        <c:axId val="318271536"/>
      </c:lineChart>
      <c:catAx>
        <c:axId val="1987289919"/>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987290399"/>
        <c:crosses val="autoZero"/>
        <c:auto val="1"/>
        <c:lblAlgn val="ctr"/>
        <c:lblOffset val="100"/>
        <c:noMultiLvlLbl val="0"/>
      </c:catAx>
      <c:valAx>
        <c:axId val="1987290399"/>
        <c:scaling>
          <c:orientation val="minMax"/>
        </c:scaling>
        <c:delete val="0"/>
        <c:axPos val="l"/>
        <c:title>
          <c:tx>
            <c:rich>
              <a:bodyPr/>
              <a:lstStyle/>
              <a:p>
                <a:pPr>
                  <a:buNone/>
                  <a:defRPr sz="900" b="0" i="0" u="none" kern="1200" baseline="0">
                    <a:solidFill>
                      <a:schemeClr val="tx1">
                        <a:lumMod val="65000"/>
                        <a:lumOff val="35000"/>
                      </a:schemeClr>
                    </a:solidFill>
                    <a:latin typeface="Arial"/>
                    <a:ea typeface="Arial"/>
                    <a:cs typeface="Arial"/>
                  </a:defRPr>
                </a:pPr>
                <a:r>
                  <a:t>Base gravable</a:t>
                </a:r>
              </a:p>
            </c:rich>
          </c:tx>
          <c:overlay val="0"/>
        </c:title>
        <c:numFmt formatCode="0%" sourceLinked="1"/>
        <c:majorTickMark val="none"/>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1987289919"/>
        <c:crosses val="autoZero"/>
        <c:crossBetween val="between"/>
      </c:valAx>
      <c:valAx>
        <c:axId val="318271536"/>
        <c:scaling>
          <c:orientation val="minMax"/>
        </c:scaling>
        <c:delete val="0"/>
        <c:axPos val="r"/>
        <c:title>
          <c:tx>
            <c:rich>
              <a:bodyPr/>
              <a:lstStyle/>
              <a:p>
                <a:pPr>
                  <a:buNone/>
                  <a:defRPr sz="900" b="0" i="0" u="none" kern="1200" baseline="0">
                    <a:solidFill>
                      <a:schemeClr val="tx1">
                        <a:lumMod val="65000"/>
                        <a:lumOff val="35000"/>
                      </a:schemeClr>
                    </a:solidFill>
                    <a:latin typeface="Arial"/>
                    <a:ea typeface="Arial"/>
                    <a:cs typeface="Arial"/>
                  </a:defRPr>
                </a:pPr>
                <a:r>
                  <a:t>Cartera</a:t>
                </a:r>
              </a:p>
            </c:rich>
          </c:tx>
          <c:overlay val="0"/>
        </c:title>
        <c:numFmt formatCode="0%" sourceLinked="1"/>
        <c:majorTickMark val="out"/>
        <c:minorTickMark val="none"/>
        <c:tickLblPos val="nextTo"/>
        <c:spPr>
          <a:ln>
            <a:noFill/>
          </a:ln>
        </c:spPr>
        <c:txPr>
          <a:bodyPr rot="-60000000" vert="horz" anchor="ctr" anchorCtr="1"/>
          <a:lstStyle/>
          <a:p>
            <a:pPr>
              <a:defRPr sz="900" b="0" i="0" u="none" kern="1200" baseline="0">
                <a:solidFill>
                  <a:schemeClr val="tx1">
                    <a:lumMod val="65000"/>
                    <a:lumOff val="35000"/>
                  </a:schemeClr>
                </a:solidFill>
                <a:latin typeface="Arial"/>
                <a:ea typeface="Arial"/>
                <a:cs typeface="Arial"/>
              </a:defRPr>
            </a:pPr>
            <a:endParaRPr lang="es-CO"/>
          </a:p>
        </c:txPr>
        <c:crossAx val="318283056"/>
        <c:crosses val="max"/>
        <c:crossBetween val="between"/>
      </c:valAx>
      <c:catAx>
        <c:axId val="318283056"/>
        <c:scaling>
          <c:orientation val="minMax"/>
        </c:scaling>
        <c:delete val="1"/>
        <c:axPos val="b"/>
        <c:numFmt formatCode="General" sourceLinked="1"/>
        <c:majorTickMark val="out"/>
        <c:minorTickMark val="none"/>
        <c:tickLblPos val="nextTo"/>
        <c:crossAx val="318271536"/>
        <c:crosses val="autoZero"/>
        <c:auto val="1"/>
        <c:lblAlgn val="ctr"/>
        <c:lblOffset val="100"/>
        <c:noMultiLvlLbl val="0"/>
      </c:catAx>
      <c:spPr>
        <a:noFill/>
        <a:ln>
          <a:noFill/>
        </a:ln>
      </c:spPr>
    </c:plotArea>
    <c:legend>
      <c:legendPos val="b"/>
      <c:legendEntry>
        <c:idx val="1"/>
        <c:delete val="1"/>
      </c:legendEntry>
      <c:legendEntry>
        <c:idx val="3"/>
        <c:delete val="1"/>
      </c:legendEntry>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'Gráfico 1.7'!$D$6</c:f>
              <c:strCache>
                <c:ptCount val="1"/>
                <c:pt idx="0">
                  <c:v>Variación anual</c:v>
                </c:pt>
              </c:strCache>
            </c:strRef>
          </c:tx>
          <c:spPr>
            <a:ln w="28575">
              <a:solidFill>
                <a:schemeClr val="accent4"/>
              </a:solidFill>
            </a:ln>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64-4750-B343-45CE1CB230D3}"/>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64-4750-B343-45CE1CB230D3}"/>
                </c:ext>
              </c:extLst>
            </c:dLbl>
            <c:spPr>
              <a:noFill/>
              <a:ln>
                <a:noFill/>
              </a:ln>
            </c:spPr>
            <c:txPr>
              <a:bodyPr anchorCtr="1"/>
              <a:lstStyle/>
              <a:p>
                <a:pPr>
                  <a:defRPr sz="900" b="0" i="0" u="none">
                    <a:solidFill>
                      <a:srgbClr val="EEB5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'Gráfico 1.7'!$B$7:$C$16</c:f>
              <c:multiLvlStrCache>
                <c:ptCount val="10"/>
                <c:lvl>
                  <c:pt idx="0">
                    <c:v>I</c:v>
                  </c:pt>
                  <c:pt idx="1">
                    <c:v>II</c:v>
                  </c:pt>
                  <c:pt idx="2">
                    <c:v>III</c:v>
                  </c:pt>
                  <c:pt idx="3">
                    <c:v>IV</c:v>
                  </c:pt>
                  <c:pt idx="4">
                    <c:v>I</c:v>
                  </c:pt>
                  <c:pt idx="5">
                    <c:v>II</c:v>
                  </c:pt>
                  <c:pt idx="6">
                    <c:v>III</c:v>
                  </c:pt>
                  <c:pt idx="7">
                    <c:v>IV</c:v>
                  </c:pt>
                  <c:pt idx="8">
                    <c:v>I</c:v>
                  </c:pt>
                  <c:pt idx="9">
                    <c:v>II</c:v>
                  </c:pt>
                </c:lvl>
                <c:lvl>
                  <c:pt idx="0">
                    <c:v>2023p</c:v>
                  </c:pt>
                  <c:pt idx="4">
                    <c:v>2024pr</c:v>
                  </c:pt>
                  <c:pt idx="8">
                    <c:v>2025pr</c:v>
                  </c:pt>
                </c:lvl>
              </c:multiLvlStrCache>
            </c:multiLvlStrRef>
          </c:cat>
          <c:val>
            <c:numRef>
              <c:f>'Gráfico 1.7'!$D$7:$D$16</c:f>
              <c:numCache>
                <c:formatCode>#,##0.0</c:formatCode>
                <c:ptCount val="10"/>
                <c:pt idx="0">
                  <c:v>2.6</c:v>
                </c:pt>
                <c:pt idx="1">
                  <c:v>-0.2</c:v>
                </c:pt>
                <c:pt idx="2">
                  <c:v>-0.6</c:v>
                </c:pt>
                <c:pt idx="3">
                  <c:v>2.4</c:v>
                </c:pt>
                <c:pt idx="4">
                  <c:v>0.5</c:v>
                </c:pt>
                <c:pt idx="5">
                  <c:v>2.1</c:v>
                </c:pt>
                <c:pt idx="6">
                  <c:v>2.4</c:v>
                </c:pt>
                <c:pt idx="7">
                  <c:v>2.9</c:v>
                </c:pt>
                <c:pt idx="8">
                  <c:v>3.9</c:v>
                </c:pt>
                <c:pt idx="9">
                  <c:v>3</c:v>
                </c:pt>
              </c:numCache>
            </c:numRef>
          </c:val>
          <c:smooth val="1"/>
          <c:extLst>
            <c:ext xmlns:c16="http://schemas.microsoft.com/office/drawing/2014/chart" uri="{C3380CC4-5D6E-409C-BE32-E72D297353CC}">
              <c16:uniqueId val="{00000002-CB64-4750-B343-45CE1CB230D3}"/>
            </c:ext>
          </c:extLst>
        </c:ser>
        <c:dLbls>
          <c:showLegendKey val="0"/>
          <c:showVal val="0"/>
          <c:showCatName val="0"/>
          <c:showSerName val="0"/>
          <c:showPercent val="0"/>
          <c:showBubbleSize val="0"/>
        </c:dLbls>
        <c:smooth val="0"/>
        <c:axId val="228280352"/>
        <c:axId val="228288992"/>
      </c:lineChart>
      <c:catAx>
        <c:axId val="228280352"/>
        <c:scaling>
          <c:orientation val="minMax"/>
        </c:scaling>
        <c:delete val="0"/>
        <c:axPos val="b"/>
        <c:numFmt formatCode="General" sourceLinked="1"/>
        <c:majorTickMark val="none"/>
        <c:minorTickMark val="none"/>
        <c:tickLblPos val="low"/>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228288992"/>
        <c:crosses val="autoZero"/>
        <c:auto val="1"/>
        <c:lblAlgn val="ctr"/>
        <c:lblOffset val="100"/>
        <c:noMultiLvlLbl val="1"/>
      </c:catAx>
      <c:valAx>
        <c:axId val="228288992"/>
        <c:scaling>
          <c:orientation val="minMax"/>
        </c:scaling>
        <c:delete val="0"/>
        <c:axPos val="l"/>
        <c:numFmt formatCode="#,##0" sourceLinked="0"/>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228280352"/>
        <c:crosses val="autoZero"/>
        <c:crossBetween val="between"/>
      </c:valAx>
      <c:spPr>
        <a:noFill/>
        <a:ln>
          <a:noFill/>
        </a:ln>
      </c:spPr>
    </c:plotArea>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Total nacional</c:v>
          </c:tx>
          <c:spPr>
            <a:ln w="12700">
              <a:solidFill>
                <a:srgbClr val="39302A"/>
              </a:solidFill>
            </a:ln>
          </c:spPr>
          <c:marker>
            <c:symbol val="none"/>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General</c:formatCode>
              <c:ptCount val="36"/>
              <c:pt idx="0">
                <c:v>6.6734341120157081E-2</c:v>
              </c:pt>
              <c:pt idx="1">
                <c:v>7.4493996612762015E-2</c:v>
              </c:pt>
              <c:pt idx="2">
                <c:v>9.3447856949227415E-2</c:v>
              </c:pt>
              <c:pt idx="3">
                <c:v>7.8497069201973746E-2</c:v>
              </c:pt>
              <c:pt idx="4">
                <c:v>0.11025990742760428</c:v>
              </c:pt>
              <c:pt idx="5">
                <c:v>9.3392873502197382E-2</c:v>
              </c:pt>
              <c:pt idx="6">
                <c:v>5.1561632012193659E-2</c:v>
              </c:pt>
              <c:pt idx="7">
                <c:v>2.4866897611284466E-2</c:v>
              </c:pt>
              <c:pt idx="8">
                <c:v>-1.0347894798202084E-2</c:v>
              </c:pt>
              <c:pt idx="9">
                <c:v>1.0148990794152102E-2</c:v>
              </c:pt>
              <c:pt idx="10">
                <c:v>6.158752750515184E-2</c:v>
              </c:pt>
              <c:pt idx="11">
                <c:v>0.11671888074216841</c:v>
              </c:pt>
              <c:pt idx="12">
                <c:v>0.14644420835396721</c:v>
              </c:pt>
              <c:pt idx="13">
                <c:v>0.1776604727035298</c:v>
              </c:pt>
              <c:pt idx="14">
                <c:v>0.18272333022831155</c:v>
              </c:pt>
              <c:pt idx="15">
                <c:v>0.17507562128071807</c:v>
              </c:pt>
              <c:pt idx="16">
                <c:v>0.13509044340674592</c:v>
              </c:pt>
              <c:pt idx="17">
                <c:v>8.9788576598768932E-2</c:v>
              </c:pt>
              <c:pt idx="18">
                <c:v>5.3864168618267039E-2</c:v>
              </c:pt>
              <c:pt idx="19">
                <c:v>1.7443826604863988E-2</c:v>
              </c:pt>
              <c:pt idx="20">
                <c:v>1.6737215325683508E-2</c:v>
              </c:pt>
              <c:pt idx="21">
                <c:v>1.6057907898203716E-2</c:v>
              </c:pt>
              <c:pt idx="22">
                <c:v>1.4578899612307072E-2</c:v>
              </c:pt>
              <c:pt idx="23">
                <c:v>3.248210367219917E-2</c:v>
              </c:pt>
              <c:pt idx="24">
                <c:v>4.0870636225286416E-2</c:v>
              </c:pt>
              <c:pt idx="25">
                <c:v>4.8705415319075351E-2</c:v>
              </c:pt>
            </c:numLit>
          </c:val>
          <c:smooth val="0"/>
          <c:extLst>
            <c:ext xmlns:c16="http://schemas.microsoft.com/office/drawing/2014/chart" uri="{C3380CC4-5D6E-409C-BE32-E72D297353CC}">
              <c16:uniqueId val="{00000000-CF2E-4B41-8871-B9FBCEB03657}"/>
            </c:ext>
          </c:extLst>
        </c:ser>
        <c:ser>
          <c:idx val="1"/>
          <c:order val="1"/>
          <c:tx>
            <c:v>Bogotá</c:v>
          </c:tx>
          <c:spPr>
            <a:ln w="12700">
              <a:solidFill>
                <a:srgbClr val="A89589"/>
              </a:solidFill>
            </a:ln>
          </c:spPr>
          <c:marker>
            <c:symbol val="x"/>
            <c:size val="5"/>
            <c:spPr>
              <a:noFill/>
              <a:ln w="9525">
                <a:solidFill>
                  <a:srgbClr val="A89589"/>
                </a:solidFill>
              </a:ln>
            </c:spPr>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General</c:formatCode>
              <c:ptCount val="36"/>
              <c:pt idx="0">
                <c:v>5.1947093996210558E-2</c:v>
              </c:pt>
              <c:pt idx="1">
                <c:v>4.9093157766109341E-2</c:v>
              </c:pt>
              <c:pt idx="2">
                <c:v>7.6313890001380225E-2</c:v>
              </c:pt>
              <c:pt idx="3">
                <c:v>6.75014132089784E-2</c:v>
              </c:pt>
              <c:pt idx="4">
                <c:v>0.11210782229896443</c:v>
              </c:pt>
              <c:pt idx="5">
                <c:v>0.10821729908544642</c:v>
              </c:pt>
              <c:pt idx="6">
                <c:v>9.2445414755359723E-2</c:v>
              </c:pt>
              <c:pt idx="7">
                <c:v>2.4194416745083158E-2</c:v>
              </c:pt>
              <c:pt idx="8">
                <c:v>-1.8031668468717066E-2</c:v>
              </c:pt>
              <c:pt idx="9">
                <c:v>-1.4895812610677961E-3</c:v>
              </c:pt>
              <c:pt idx="10">
                <c:v>1.2985126110778955E-2</c:v>
              </c:pt>
              <c:pt idx="11">
                <c:v>0.11328334702090825</c:v>
              </c:pt>
              <c:pt idx="12">
                <c:v>0.20197703624148411</c:v>
              </c:pt>
              <c:pt idx="13">
                <c:v>0.22889858779214056</c:v>
              </c:pt>
              <c:pt idx="14">
                <c:v>0.18029492781155021</c:v>
              </c:pt>
              <c:pt idx="15">
                <c:v>0.16686686554254204</c:v>
              </c:pt>
              <c:pt idx="16">
                <c:v>7.627013248040182E-2</c:v>
              </c:pt>
              <c:pt idx="17">
                <c:v>3.8866296203417194E-2</c:v>
              </c:pt>
              <c:pt idx="18">
                <c:v>5.9095962585339334E-2</c:v>
              </c:pt>
              <c:pt idx="19">
                <c:v>2.0506248247976533E-2</c:v>
              </c:pt>
              <c:pt idx="20">
                <c:v>-1.3777293329936269E-3</c:v>
              </c:pt>
              <c:pt idx="21">
                <c:v>-3.4805731741021084E-3</c:v>
              </c:pt>
              <c:pt idx="22">
                <c:v>-3.1609789308598701E-3</c:v>
              </c:pt>
              <c:pt idx="23">
                <c:v>2.4086595430937052E-2</c:v>
              </c:pt>
              <c:pt idx="24">
                <c:v>5.5092011580660794E-2</c:v>
              </c:pt>
              <c:pt idx="25">
                <c:v>0.06</c:v>
              </c:pt>
            </c:numLit>
          </c:val>
          <c:smooth val="0"/>
          <c:extLst>
            <c:ext xmlns:c16="http://schemas.microsoft.com/office/drawing/2014/chart" uri="{C3380CC4-5D6E-409C-BE32-E72D297353CC}">
              <c16:uniqueId val="{00000001-CF2E-4B41-8871-B9FBCEB03657}"/>
            </c:ext>
          </c:extLst>
        </c:ser>
        <c:ser>
          <c:idx val="2"/>
          <c:order val="2"/>
          <c:spPr>
            <a:ln w="12700">
              <a:solidFill>
                <a:srgbClr val="39302A"/>
              </a:solidFill>
              <a:prstDash val="sysDash"/>
            </a:ln>
          </c:spPr>
          <c:marker>
            <c:symbol val="none"/>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General</c:formatCode>
              <c:ptCount val="36"/>
              <c:pt idx="25">
                <c:v>4.8705415319075351E-2</c:v>
              </c:pt>
              <c:pt idx="26">
                <c:v>6.0830554141795057E-2</c:v>
              </c:pt>
              <c:pt idx="27">
                <c:v>6.7093546196522746E-2</c:v>
              </c:pt>
              <c:pt idx="28">
                <c:v>7.7356733149898549E-2</c:v>
              </c:pt>
              <c:pt idx="29">
                <c:v>7.558626537300972E-2</c:v>
              </c:pt>
              <c:pt idx="30">
                <c:v>7.468719200118934E-2</c:v>
              </c:pt>
              <c:pt idx="31">
                <c:v>6.8964932408539736E-2</c:v>
              </c:pt>
              <c:pt idx="32">
                <c:v>6.551066699425534E-2</c:v>
              </c:pt>
              <c:pt idx="33">
                <c:v>6.4658912517190359E-2</c:v>
              </c:pt>
              <c:pt idx="34">
                <c:v>6.560107096803458E-2</c:v>
              </c:pt>
              <c:pt idx="35">
                <c:v>6.5279008481547995E-2</c:v>
              </c:pt>
            </c:numLit>
          </c:val>
          <c:smooth val="0"/>
          <c:extLst>
            <c:ext xmlns:c16="http://schemas.microsoft.com/office/drawing/2014/chart" uri="{C3380CC4-5D6E-409C-BE32-E72D297353CC}">
              <c16:uniqueId val="{00000002-CF2E-4B41-8871-B9FBCEB03657}"/>
            </c:ext>
          </c:extLst>
        </c:ser>
        <c:ser>
          <c:idx val="3"/>
          <c:order val="3"/>
          <c:spPr>
            <a:ln w="12700">
              <a:solidFill>
                <a:srgbClr val="A89589"/>
              </a:solidFill>
              <a:prstDash val="sysDash"/>
            </a:ln>
          </c:spPr>
          <c:marker>
            <c:symbol val="none"/>
          </c:marker>
          <c:cat>
            <c:strLit>
              <c:ptCount val="36"/>
              <c:pt idx="0">
                <c:v>2019q1</c:v>
              </c:pt>
              <c:pt idx="1">
                <c:v>2019q2</c:v>
              </c:pt>
              <c:pt idx="2">
                <c:v>2019q3</c:v>
              </c:pt>
              <c:pt idx="3">
                <c:v>2019q4</c:v>
              </c:pt>
              <c:pt idx="4">
                <c:v>2020q1</c:v>
              </c:pt>
              <c:pt idx="5">
                <c:v>2020q2</c:v>
              </c:pt>
              <c:pt idx="6">
                <c:v>2020q3</c:v>
              </c:pt>
              <c:pt idx="7">
                <c:v>2020q4</c:v>
              </c:pt>
              <c:pt idx="8">
                <c:v>2021q1</c:v>
              </c:pt>
              <c:pt idx="9">
                <c:v>2021q2</c:v>
              </c:pt>
              <c:pt idx="10">
                <c:v>2021q3</c:v>
              </c:pt>
              <c:pt idx="11">
                <c:v>2021q4</c:v>
              </c:pt>
              <c:pt idx="12">
                <c:v>2022q1</c:v>
              </c:pt>
              <c:pt idx="13">
                <c:v>2022q2</c:v>
              </c:pt>
              <c:pt idx="14">
                <c:v>2022q3</c:v>
              </c:pt>
              <c:pt idx="15">
                <c:v>2022q4</c:v>
              </c:pt>
              <c:pt idx="16">
                <c:v>2023q1</c:v>
              </c:pt>
              <c:pt idx="17">
                <c:v>2023q2</c:v>
              </c:pt>
              <c:pt idx="18">
                <c:v>2023q3</c:v>
              </c:pt>
              <c:pt idx="19">
                <c:v>2023q4</c:v>
              </c:pt>
              <c:pt idx="20">
                <c:v>2024q1</c:v>
              </c:pt>
              <c:pt idx="21">
                <c:v>2024q2</c:v>
              </c:pt>
              <c:pt idx="22">
                <c:v>2024q3</c:v>
              </c:pt>
              <c:pt idx="23">
                <c:v>2024q4</c:v>
              </c:pt>
              <c:pt idx="24">
                <c:v>2025q1</c:v>
              </c:pt>
              <c:pt idx="25">
                <c:v>2025q2</c:v>
              </c:pt>
              <c:pt idx="26">
                <c:v>2025q3</c:v>
              </c:pt>
              <c:pt idx="27">
                <c:v>2025q4</c:v>
              </c:pt>
              <c:pt idx="28">
                <c:v>2026q1</c:v>
              </c:pt>
              <c:pt idx="29">
                <c:v>2026q2</c:v>
              </c:pt>
              <c:pt idx="30">
                <c:v>2026q3</c:v>
              </c:pt>
              <c:pt idx="31">
                <c:v>2026q4</c:v>
              </c:pt>
              <c:pt idx="32">
                <c:v>2027q1</c:v>
              </c:pt>
              <c:pt idx="33">
                <c:v>2027q2</c:v>
              </c:pt>
              <c:pt idx="34">
                <c:v>2027q3</c:v>
              </c:pt>
              <c:pt idx="35">
                <c:v>2027q4</c:v>
              </c:pt>
            </c:strLit>
          </c:cat>
          <c:val>
            <c:numLit>
              <c:formatCode>General</c:formatCode>
              <c:ptCount val="36"/>
              <c:pt idx="25">
                <c:v>0.06</c:v>
              </c:pt>
              <c:pt idx="26">
                <c:v>5.871880831290488E-2</c:v>
              </c:pt>
              <c:pt idx="27">
                <c:v>5.9953731241662478E-2</c:v>
              </c:pt>
              <c:pt idx="28">
                <c:v>6.8073919994347198E-2</c:v>
              </c:pt>
              <c:pt idx="29">
                <c:v>6.1050181303718976E-2</c:v>
              </c:pt>
              <c:pt idx="30">
                <c:v>7.1320856737300486E-2</c:v>
              </c:pt>
              <c:pt idx="31">
                <c:v>6.249728677013211E-2</c:v>
              </c:pt>
              <c:pt idx="32">
                <c:v>5.5801175599437647E-2</c:v>
              </c:pt>
              <c:pt idx="33">
                <c:v>5.4591963597904858E-2</c:v>
              </c:pt>
              <c:pt idx="34">
                <c:v>5.859522930255423E-2</c:v>
              </c:pt>
              <c:pt idx="35">
                <c:v>5.9384171285354448E-2</c:v>
              </c:pt>
            </c:numLit>
          </c:val>
          <c:smooth val="0"/>
          <c:extLst>
            <c:ext xmlns:c16="http://schemas.microsoft.com/office/drawing/2014/chart" uri="{C3380CC4-5D6E-409C-BE32-E72D297353CC}">
              <c16:uniqueId val="{00000003-CF2E-4B41-8871-B9FBCEB03657}"/>
            </c:ext>
          </c:extLst>
        </c:ser>
        <c:dLbls>
          <c:showLegendKey val="0"/>
          <c:showVal val="0"/>
          <c:showCatName val="0"/>
          <c:showSerName val="0"/>
          <c:showPercent val="0"/>
          <c:showBubbleSize val="0"/>
        </c:dLbls>
        <c:smooth val="0"/>
        <c:axId val="916202031"/>
        <c:axId val="916204431"/>
      </c:lineChart>
      <c:catAx>
        <c:axId val="916202031"/>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916204431"/>
        <c:crosses val="autoZero"/>
        <c:auto val="1"/>
        <c:lblAlgn val="ctr"/>
        <c:lblOffset val="100"/>
        <c:noMultiLvlLbl val="1"/>
      </c:catAx>
      <c:valAx>
        <c:axId val="916204431"/>
        <c:scaling>
          <c:orientation val="minMax"/>
        </c:scaling>
        <c:delete val="0"/>
        <c:axPos val="l"/>
        <c:numFmt formatCode="General"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916202031"/>
        <c:crosses val="autoZero"/>
        <c:crossBetween val="between"/>
      </c:valAx>
      <c:spPr>
        <a:noFill/>
        <a:ln>
          <a:noFill/>
        </a:ln>
      </c:spPr>
    </c:plotArea>
    <c:legend>
      <c:legendPos val="b"/>
      <c:legendEntry>
        <c:idx val="2"/>
        <c:delete val="1"/>
      </c:legendEntry>
      <c:legendEntry>
        <c:idx val="3"/>
        <c:delete val="1"/>
      </c:legendEntry>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stacked"/>
        <c:varyColors val="0"/>
        <c:ser>
          <c:idx val="0"/>
          <c:order val="0"/>
          <c:tx>
            <c:v>PIB</c:v>
          </c:tx>
          <c:spPr>
            <a:solidFill>
              <a:srgbClr val="0E2841"/>
            </a:solidFill>
            <a:ln>
              <a:noFill/>
            </a:ln>
          </c:spPr>
          <c:invertIfNegative val="1"/>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E2-4E38-9291-D5564B293851}"/>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E2-4E38-9291-D5564B293851}"/>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E2-4E38-9291-D5564B293851}"/>
                </c:ext>
              </c:extLst>
            </c:dLbl>
            <c:numFmt formatCode="#,##0.00" sourceLinked="0"/>
            <c:spPr>
              <a:noFill/>
              <a:ln>
                <a:noFill/>
              </a:ln>
            </c:spPr>
            <c:txPr>
              <a:bodyPr anchorCtr="1"/>
              <a:lstStyle/>
              <a:p>
                <a:pPr>
                  <a:defRPr sz="800" b="0" i="0" u="none">
                    <a:solidFill>
                      <a:schemeClr val="bg1"/>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General</c:formatCode>
              <c:ptCount val="20"/>
              <c:pt idx="0">
                <c:v>0.119653</c:v>
              </c:pt>
              <c:pt idx="1">
                <c:v>0.100687</c:v>
              </c:pt>
              <c:pt idx="2">
                <c:v>0.13103000000000001</c:v>
              </c:pt>
              <c:pt idx="3">
                <c:v>0.13664299999999999</c:v>
              </c:pt>
              <c:pt idx="4">
                <c:v>0.20918600000000001</c:v>
              </c:pt>
              <c:pt idx="5">
                <c:v>0.210454</c:v>
              </c:pt>
              <c:pt idx="6">
                <c:v>0.21032300000000001</c:v>
              </c:pt>
              <c:pt idx="7">
                <c:v>0.210341</c:v>
              </c:pt>
              <c:pt idx="8">
                <c:v>0.210621</c:v>
              </c:pt>
              <c:pt idx="9">
                <c:v>0.21076900000000001</c:v>
              </c:pt>
              <c:pt idx="10">
                <c:v>0.21182400000000001</c:v>
              </c:pt>
              <c:pt idx="11">
                <c:v>0.21263199999999999</c:v>
              </c:pt>
              <c:pt idx="12">
                <c:v>0.21259800000000001</c:v>
              </c:pt>
              <c:pt idx="13">
                <c:v>0.212566</c:v>
              </c:pt>
              <c:pt idx="14">
                <c:v>0.21263899999999999</c:v>
              </c:pt>
              <c:pt idx="15">
                <c:v>0.21265400000000001</c:v>
              </c:pt>
              <c:pt idx="16">
                <c:v>0.212673</c:v>
              </c:pt>
              <c:pt idx="17">
                <c:v>0.21271599999999999</c:v>
              </c:pt>
              <c:pt idx="18">
                <c:v>0.21271100000000001</c:v>
              </c:pt>
              <c:pt idx="19">
                <c:v>0.21270800000000001</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5="http://schemas.microsoft.com/office/drawing/2012/chart" uri="{02D57815-91ED-43cb-92C2-25804820EDAC}">
              <c15:filteredCategoryTitle>
                <c15:cat>
                  <mc:AlternateContent xmlns:mc="http://schemas.openxmlformats.org/markup-compatibility/2006">
                    <mc:Choice xmlns:c16ac="http://schemas.microsoft.com/office/drawing/2014/chart/ac" Requires="c16ac">
                      <c16ac:multiLvlStrLit>
                        <c:ptCount val="0"/>
                      </c16ac:multiLvlStrLit>
                    </mc:Choice>
                    <mc:Fallback>
                      <c:strLit/>
                    </mc:Fallback>
                  </mc:AlternateContent>
                </c15:cat>
              </c15:filteredCategoryTitle>
            </c:ext>
            <c:ext xmlns:c16="http://schemas.microsoft.com/office/drawing/2014/chart" uri="{C3380CC4-5D6E-409C-BE32-E72D297353CC}">
              <c16:uniqueId val="{00000003-A9E2-4E38-9291-D5564B293851}"/>
            </c:ext>
          </c:extLst>
        </c:ser>
        <c:ser>
          <c:idx val="1"/>
          <c:order val="1"/>
          <c:tx>
            <c:v>TI</c:v>
          </c:tx>
          <c:spPr>
            <a:solidFill>
              <a:srgbClr val="4E95D9"/>
            </a:solidFill>
            <a:ln>
              <a:noFill/>
            </a:ln>
          </c:spPr>
          <c:invertIfNegative val="1"/>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E2-4E38-9291-D5564B293851}"/>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E2-4E38-9291-D5564B293851}"/>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E2-4E38-9291-D5564B293851}"/>
                </c:ext>
              </c:extLst>
            </c:dLbl>
            <c:numFmt formatCode="#,##0.00" sourceLinked="0"/>
            <c:spPr>
              <a:noFill/>
              <a:ln>
                <a:noFill/>
              </a:ln>
            </c:spPr>
            <c:txPr>
              <a:bodyPr anchorCtr="1"/>
              <a:lstStyle/>
              <a:p>
                <a:pPr>
                  <a:defRPr sz="800" b="0" i="0" u="none">
                    <a:solidFill>
                      <a:schemeClr val="tx1">
                        <a:lumMod val="75000"/>
                        <a:lumOff val="25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General</c:formatCode>
              <c:ptCount val="20"/>
              <c:pt idx="0">
                <c:v>2.2780000000000002E-2</c:v>
              </c:pt>
              <c:pt idx="1">
                <c:v>2.2672999999999999E-2</c:v>
              </c:pt>
              <c:pt idx="2">
                <c:v>7.4253E-2</c:v>
              </c:pt>
              <c:pt idx="3">
                <c:v>7.0748000000000005E-2</c:v>
              </c:pt>
              <c:pt idx="4">
                <c:v>6.2651999999999999E-2</c:v>
              </c:pt>
              <c:pt idx="5">
                <c:v>6.1763999999999999E-2</c:v>
              </c:pt>
              <c:pt idx="6">
                <c:v>6.1204000000000001E-2</c:v>
              </c:pt>
              <c:pt idx="7">
                <c:v>6.1983000000000003E-2</c:v>
              </c:pt>
              <c:pt idx="8">
                <c:v>6.3369999999999996E-2</c:v>
              </c:pt>
              <c:pt idx="9">
                <c:v>6.3414999999999999E-2</c:v>
              </c:pt>
              <c:pt idx="10">
                <c:v>6.3299999999999995E-2</c:v>
              </c:pt>
              <c:pt idx="11">
                <c:v>6.3271999999999995E-2</c:v>
              </c:pt>
              <c:pt idx="12">
                <c:v>6.3388E-2</c:v>
              </c:pt>
              <c:pt idx="13">
                <c:v>6.3376000000000002E-2</c:v>
              </c:pt>
              <c:pt idx="14">
                <c:v>6.3427999999999998E-2</c:v>
              </c:pt>
              <c:pt idx="15">
                <c:v>6.3433000000000003E-2</c:v>
              </c:pt>
              <c:pt idx="16">
                <c:v>6.3433000000000003E-2</c:v>
              </c:pt>
              <c:pt idx="17">
                <c:v>6.3431000000000001E-2</c:v>
              </c:pt>
              <c:pt idx="18">
                <c:v>6.3447000000000003E-2</c:v>
              </c:pt>
              <c:pt idx="19">
                <c:v>6.3448000000000004E-2</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5="http://schemas.microsoft.com/office/drawing/2012/chart" uri="{02D57815-91ED-43cb-92C2-25804820EDAC}">
              <c15:filteredCategoryTitle>
                <c15:cat>
                  <mc:AlternateContent xmlns:mc="http://schemas.openxmlformats.org/markup-compatibility/2006">
                    <mc:Choice xmlns:c16ac="http://schemas.microsoft.com/office/drawing/2014/chart/ac" Requires="c16ac">
                      <c16ac:multiLvlStrLit>
                        <c:ptCount val="0"/>
                      </c16ac:multiLvlStrLit>
                    </mc:Choice>
                    <mc:Fallback>
                      <c:strLit/>
                    </mc:Fallback>
                  </mc:AlternateContent>
                </c15:cat>
              </c15:filteredCategoryTitle>
            </c:ext>
            <c:ext xmlns:c16="http://schemas.microsoft.com/office/drawing/2014/chart" uri="{C3380CC4-5D6E-409C-BE32-E72D297353CC}">
              <c16:uniqueId val="{00000007-A9E2-4E38-9291-D5564B293851}"/>
            </c:ext>
          </c:extLst>
        </c:ser>
        <c:ser>
          <c:idx val="2"/>
          <c:order val="2"/>
          <c:tx>
            <c:v>Cartera</c:v>
          </c:tx>
          <c:spPr>
            <a:solidFill>
              <a:srgbClr val="A6A6A6"/>
            </a:solidFill>
            <a:ln>
              <a:noFill/>
            </a:ln>
          </c:spPr>
          <c:invertIfNegative val="1"/>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E2-4E38-9291-D5564B293851}"/>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9E2-4E38-9291-D5564B293851}"/>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9E2-4E38-9291-D5564B293851}"/>
                </c:ext>
              </c:extLst>
            </c:dLbl>
            <c:numFmt formatCode="#,##0.00" sourceLinked="0"/>
            <c:spPr>
              <a:noFill/>
              <a:ln>
                <a:noFill/>
              </a:ln>
            </c:spPr>
            <c:txPr>
              <a:bodyPr anchorCtr="1"/>
              <a:lstStyle/>
              <a:p>
                <a:pPr>
                  <a:defRPr sz="800" b="0" i="0" u="none">
                    <a:solidFill>
                      <a:schemeClr val="tx1">
                        <a:lumMod val="75000"/>
                        <a:lumOff val="25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General</c:formatCode>
              <c:ptCount val="20"/>
              <c:pt idx="0">
                <c:v>0.105017</c:v>
              </c:pt>
              <c:pt idx="1">
                <c:v>0.14863199999999999</c:v>
              </c:pt>
              <c:pt idx="2">
                <c:v>0.143346</c:v>
              </c:pt>
              <c:pt idx="3">
                <c:v>0.178647</c:v>
              </c:pt>
              <c:pt idx="4">
                <c:v>0.17925000000000002</c:v>
              </c:pt>
              <c:pt idx="5">
                <c:v>0.17852200000000001</c:v>
              </c:pt>
              <c:pt idx="6">
                <c:v>0.18462200000000001</c:v>
              </c:pt>
              <c:pt idx="7">
                <c:v>0.184559</c:v>
              </c:pt>
              <c:pt idx="8">
                <c:v>0.184141</c:v>
              </c:pt>
              <c:pt idx="9">
                <c:v>0.184945</c:v>
              </c:pt>
              <c:pt idx="10">
                <c:v>0.18499399999999999</c:v>
              </c:pt>
              <c:pt idx="11">
                <c:v>0.18496200000000002</c:v>
              </c:pt>
              <c:pt idx="12">
                <c:v>0.185054</c:v>
              </c:pt>
              <c:pt idx="13">
                <c:v>0.18521300000000002</c:v>
              </c:pt>
              <c:pt idx="14">
                <c:v>0.185195</c:v>
              </c:pt>
              <c:pt idx="15">
                <c:v>0.18520199999999998</c:v>
              </c:pt>
              <c:pt idx="16">
                <c:v>0.18520700000000001</c:v>
              </c:pt>
              <c:pt idx="17">
                <c:v>0.185197</c:v>
              </c:pt>
              <c:pt idx="18">
                <c:v>0.185199</c:v>
              </c:pt>
              <c:pt idx="19">
                <c:v>0.18520900000000001</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5="http://schemas.microsoft.com/office/drawing/2012/chart" uri="{02D57815-91ED-43cb-92C2-25804820EDAC}">
              <c15:filteredCategoryTitle>
                <c15:cat>
                  <mc:AlternateContent xmlns:mc="http://schemas.openxmlformats.org/markup-compatibility/2006">
                    <mc:Choice xmlns:c16ac="http://schemas.microsoft.com/office/drawing/2014/chart/ac" Requires="c16ac">
                      <c16ac:multiLvlStrLit>
                        <c:ptCount val="0"/>
                      </c16ac:multiLvlStrLit>
                    </mc:Choice>
                    <mc:Fallback>
                      <c:strLit/>
                    </mc:Fallback>
                  </mc:AlternateContent>
                </c15:cat>
              </c15:filteredCategoryTitle>
            </c:ext>
            <c:ext xmlns:c16="http://schemas.microsoft.com/office/drawing/2014/chart" uri="{C3380CC4-5D6E-409C-BE32-E72D297353CC}">
              <c16:uniqueId val="{0000000B-A9E2-4E38-9291-D5564B293851}"/>
            </c:ext>
          </c:extLst>
        </c:ser>
        <c:ser>
          <c:idx val="3"/>
          <c:order val="3"/>
          <c:tx>
            <c:v>BG</c:v>
          </c:tx>
          <c:spPr>
            <a:solidFill>
              <a:srgbClr val="C1E5F5"/>
            </a:solidFill>
            <a:ln>
              <a:noFill/>
            </a:ln>
          </c:spPr>
          <c:invertIfNegative val="1"/>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9E2-4E38-9291-D5564B293851}"/>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9E2-4E38-9291-D5564B293851}"/>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9E2-4E38-9291-D5564B293851}"/>
                </c:ext>
              </c:extLst>
            </c:dLbl>
            <c:numFmt formatCode="#,##0.00" sourceLinked="0"/>
            <c:spPr>
              <a:noFill/>
              <a:ln>
                <a:noFill/>
              </a:ln>
            </c:spPr>
            <c:txPr>
              <a:bodyPr anchorCtr="1"/>
              <a:lstStyle/>
              <a:p>
                <a:pPr>
                  <a:defRPr sz="800" b="0" i="0" u="none">
                    <a:solidFill>
                      <a:schemeClr val="tx1">
                        <a:lumMod val="75000"/>
                        <a:lumOff val="25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General</c:formatCode>
              <c:ptCount val="20"/>
              <c:pt idx="0">
                <c:v>0.75255000000000005</c:v>
              </c:pt>
              <c:pt idx="1">
                <c:v>0.72800699999999996</c:v>
              </c:pt>
              <c:pt idx="2">
                <c:v>0.65137100000000003</c:v>
              </c:pt>
              <c:pt idx="3">
                <c:v>0.61396200000000001</c:v>
              </c:pt>
              <c:pt idx="4">
                <c:v>0.54891100000000004</c:v>
              </c:pt>
              <c:pt idx="5">
                <c:v>0.54925900000000005</c:v>
              </c:pt>
              <c:pt idx="6">
                <c:v>0.543852</c:v>
              </c:pt>
              <c:pt idx="7">
                <c:v>0.54311600000000004</c:v>
              </c:pt>
              <c:pt idx="8">
                <c:v>0.54186800000000002</c:v>
              </c:pt>
              <c:pt idx="9">
                <c:v>0.54087099999999999</c:v>
              </c:pt>
              <c:pt idx="10">
                <c:v>0.539883</c:v>
              </c:pt>
              <c:pt idx="11">
                <c:v>0.539134</c:v>
              </c:pt>
              <c:pt idx="12">
                <c:v>0.53896100000000002</c:v>
              </c:pt>
              <c:pt idx="13">
                <c:v>0.53884600000000005</c:v>
              </c:pt>
              <c:pt idx="14">
                <c:v>0.53873800000000005</c:v>
              </c:pt>
              <c:pt idx="15">
                <c:v>0.53871199999999997</c:v>
              </c:pt>
              <c:pt idx="16">
                <c:v>0.53868700000000003</c:v>
              </c:pt>
              <c:pt idx="17">
                <c:v>0.53865499999999999</c:v>
              </c:pt>
              <c:pt idx="18">
                <c:v>0.53864299999999998</c:v>
              </c:pt>
              <c:pt idx="19">
                <c:v>0.538636</c:v>
              </c:pt>
            </c:numLit>
          </c:val>
          <c:extLst>
            <c:ext xmlns:c14="http://schemas.microsoft.com/office/drawing/2007/8/2/chart" uri="{6F2FDCE9-48DA-4B69-8628-5D25D57E5C99}">
              <c14:invertSolidFillFmt>
                <c14:spPr xmlns:c14="http://schemas.microsoft.com/office/drawing/2007/8/2/chart">
                  <a:solidFill>
                    <a:srgbClr val="FFFFFF"/>
                  </a:solidFill>
                  <a:ln>
                    <a:noFill/>
                  </a:ln>
                </c14:spPr>
              </c14:invertSolidFillFmt>
            </c:ext>
            <c:ext xmlns:c15="http://schemas.microsoft.com/office/drawing/2012/chart" uri="{02D57815-91ED-43cb-92C2-25804820EDAC}">
              <c15:filteredCategoryTitle>
                <c15:cat>
                  <mc:AlternateContent xmlns:mc="http://schemas.openxmlformats.org/markup-compatibility/2006">
                    <mc:Choice xmlns:c16ac="http://schemas.microsoft.com/office/drawing/2014/chart/ac" Requires="c16ac">
                      <c16ac:multiLvlStrLit>
                        <c:ptCount val="0"/>
                      </c16ac:multiLvlStrLit>
                    </mc:Choice>
                    <mc:Fallback>
                      <c:strLit/>
                    </mc:Fallback>
                  </mc:AlternateContent>
                </c15:cat>
              </c15:filteredCategoryTitle>
            </c:ext>
            <c:ext xmlns:c16="http://schemas.microsoft.com/office/drawing/2014/chart" uri="{C3380CC4-5D6E-409C-BE32-E72D297353CC}">
              <c16:uniqueId val="{0000000F-A9E2-4E38-9291-D5564B293851}"/>
            </c:ext>
          </c:extLst>
        </c:ser>
        <c:dLbls>
          <c:showLegendKey val="0"/>
          <c:showVal val="0"/>
          <c:showCatName val="0"/>
          <c:showSerName val="0"/>
          <c:showPercent val="0"/>
          <c:showBubbleSize val="0"/>
        </c:dLbls>
        <c:gapWidth val="0"/>
        <c:overlap val="100"/>
        <c:axId val="584421759"/>
        <c:axId val="584438079"/>
      </c:barChart>
      <c:catAx>
        <c:axId val="584421759"/>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rial"/>
                <a:ea typeface="Arial"/>
                <a:cs typeface="Arial"/>
              </a:defRPr>
            </a:pPr>
            <a:endParaRPr lang="es-CO"/>
          </a:p>
        </c:txPr>
        <c:crossAx val="584438079"/>
        <c:crosses val="autoZero"/>
        <c:auto val="1"/>
        <c:lblAlgn val="ctr"/>
        <c:lblOffset val="100"/>
        <c:noMultiLvlLbl val="1"/>
      </c:catAx>
      <c:valAx>
        <c:axId val="584438079"/>
        <c:scaling>
          <c:orientation val="minMax"/>
          <c:max val="1"/>
        </c:scaling>
        <c:delete val="0"/>
        <c:axPos val="l"/>
        <c:numFmt formatCode="General"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584421759"/>
        <c:crosses val="autoZero"/>
        <c:crossBetween val="between"/>
      </c:valAx>
      <c:spPr>
        <a:noFill/>
        <a:ln>
          <a:noFill/>
        </a:ln>
      </c:spPr>
    </c:plotArea>
    <c:legend>
      <c:legendPos val="b"/>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92735461131779"/>
          <c:y val="2.9815210642284509E-2"/>
          <c:w val="0.77190885843639723"/>
          <c:h val="0.8249609304562121"/>
        </c:manualLayout>
      </c:layout>
      <c:scatterChart>
        <c:scatterStyle val="lineMarker"/>
        <c:varyColors val="1"/>
        <c:ser>
          <c:idx val="0"/>
          <c:order val="0"/>
          <c:spPr>
            <a:ln w="38100">
              <a:noFill/>
            </a:ln>
          </c:spPr>
          <c:marker>
            <c:symbol val="circle"/>
            <c:size val="5"/>
            <c:spPr>
              <a:solidFill>
                <a:schemeClr val="accent1"/>
              </a:solidFill>
              <a:ln w="9525">
                <a:solidFill>
                  <a:schemeClr val="accent1"/>
                </a:solidFill>
              </a:ln>
            </c:spPr>
          </c:marker>
          <c:xVal>
            <c:numLit>
              <c:formatCode>#,##0</c:formatCode>
              <c:ptCount val="300"/>
              <c:pt idx="0">
                <c:v>20673633417086.074</c:v>
              </c:pt>
              <c:pt idx="1">
                <c:v>20805841651014.621</c:v>
              </c:pt>
              <c:pt idx="2">
                <c:v>20958724425433.605</c:v>
              </c:pt>
              <c:pt idx="3">
                <c:v>20518025916188</c:v>
              </c:pt>
              <c:pt idx="4">
                <c:v>20649504078792.309</c:v>
              </c:pt>
              <c:pt idx="5">
                <c:v>20794907635249.348</c:v>
              </c:pt>
              <c:pt idx="6">
                <c:v>20399111174993.867</c:v>
              </c:pt>
              <c:pt idx="7">
                <c:v>20509300518551.809</c:v>
              </c:pt>
              <c:pt idx="8">
                <c:v>20631090845065.086</c:v>
              </c:pt>
              <c:pt idx="9">
                <c:v>20295294200736.379</c:v>
              </c:pt>
              <c:pt idx="10">
                <c:v>20402290361033.902</c:v>
              </c:pt>
              <c:pt idx="11">
                <c:v>20512479704591.848</c:v>
              </c:pt>
              <c:pt idx="12">
                <c:v>20226830938626.828</c:v>
              </c:pt>
              <c:pt idx="13">
                <c:v>20340223513047.109</c:v>
              </c:pt>
              <c:pt idx="14">
                <c:v>20453616087467.391</c:v>
              </c:pt>
              <c:pt idx="15">
                <c:v>20200292363970.836</c:v>
              </c:pt>
              <c:pt idx="16">
                <c:v>20324796343755.273</c:v>
              </c:pt>
              <c:pt idx="17">
                <c:v>20456193318170.707</c:v>
              </c:pt>
              <c:pt idx="18">
                <c:v>20040201689704.492</c:v>
              </c:pt>
              <c:pt idx="19">
                <c:v>20164705669488.93</c:v>
              </c:pt>
              <c:pt idx="20">
                <c:v>20292639194520.996</c:v>
              </c:pt>
              <c:pt idx="21">
                <c:v>19919219816405.309</c:v>
              </c:pt>
              <c:pt idx="22">
                <c:v>20042012689048.434</c:v>
              </c:pt>
              <c:pt idx="23">
                <c:v>20175894543991.887</c:v>
              </c:pt>
              <c:pt idx="24">
                <c:v>19840258019736.863</c:v>
              </c:pt>
              <c:pt idx="25">
                <c:v>19953650594157.145</c:v>
              </c:pt>
              <c:pt idx="26">
                <c:v>20067043168577.426</c:v>
              </c:pt>
              <c:pt idx="27">
                <c:v>19787070481277.793</c:v>
              </c:pt>
              <c:pt idx="28">
                <c:v>19900463055698.074</c:v>
              </c:pt>
              <c:pt idx="29">
                <c:v>20013855630118.359</c:v>
              </c:pt>
              <c:pt idx="30">
                <c:v>19873195412679.906</c:v>
              </c:pt>
              <c:pt idx="31">
                <c:v>19954702446757.785</c:v>
              </c:pt>
              <c:pt idx="32">
                <c:v>20041810431195.141</c:v>
              </c:pt>
              <c:pt idx="33">
                <c:v>19691722010623.465</c:v>
              </c:pt>
              <c:pt idx="34">
                <c:v>19785718355946.379</c:v>
              </c:pt>
              <c:pt idx="35">
                <c:v>19890716298515.992</c:v>
              </c:pt>
              <c:pt idx="36">
                <c:v>19546798434325.477</c:v>
              </c:pt>
              <c:pt idx="37">
                <c:v>19645890851944.758</c:v>
              </c:pt>
              <c:pt idx="38">
                <c:v>19763998051755.801</c:v>
              </c:pt>
              <c:pt idx="39">
                <c:v>19470098600530.926</c:v>
              </c:pt>
              <c:pt idx="40">
                <c:v>19554955523453.934</c:v>
              </c:pt>
              <c:pt idx="41">
                <c:v>19658748087038.484</c:v>
              </c:pt>
              <c:pt idx="42">
                <c:v>19452146090008.859</c:v>
              </c:pt>
              <c:pt idx="43">
                <c:v>19517492719254.805</c:v>
              </c:pt>
              <c:pt idx="44">
                <c:v>19598029438872.086</c:v>
              </c:pt>
              <c:pt idx="45">
                <c:v>19747430188336.777</c:v>
              </c:pt>
              <c:pt idx="46">
                <c:v>19827627613540.477</c:v>
              </c:pt>
              <c:pt idx="47">
                <c:v>19907825038744.176</c:v>
              </c:pt>
              <c:pt idx="48">
                <c:v>19555820283957.98</c:v>
              </c:pt>
              <c:pt idx="49">
                <c:v>19639220940024.02</c:v>
              </c:pt>
              <c:pt idx="50">
                <c:v>19723155899071.172</c:v>
              </c:pt>
              <c:pt idx="51">
                <c:v>19417368073427.184</c:v>
              </c:pt>
              <c:pt idx="52">
                <c:v>19500768729493.223</c:v>
              </c:pt>
              <c:pt idx="53">
                <c:v>19584169385559.262</c:v>
              </c:pt>
              <c:pt idx="54">
                <c:v>19280203806662.32</c:v>
              </c:pt>
              <c:pt idx="55">
                <c:v>19362316518962.43</c:v>
              </c:pt>
              <c:pt idx="56">
                <c:v>19445717175028.465</c:v>
              </c:pt>
              <c:pt idx="57">
                <c:v>19230497450311.82</c:v>
              </c:pt>
              <c:pt idx="58">
                <c:v>19294937753878.441</c:v>
              </c:pt>
              <c:pt idx="59">
                <c:v>19359378057445.063</c:v>
              </c:pt>
              <c:pt idx="60">
                <c:v>20297037422351.867</c:v>
              </c:pt>
              <c:pt idx="61">
                <c:v>20430835301406.066</c:v>
              </c:pt>
              <c:pt idx="62">
                <c:v>20583718075825.051</c:v>
              </c:pt>
              <c:pt idx="63">
                <c:v>20158295447032.59</c:v>
              </c:pt>
              <c:pt idx="64">
                <c:v>20272908084058.098</c:v>
              </c:pt>
              <c:pt idx="65">
                <c:v>20419901285640.793</c:v>
              </c:pt>
              <c:pt idx="66">
                <c:v>20051285289514.688</c:v>
              </c:pt>
              <c:pt idx="67">
                <c:v>20161474633072.629</c:v>
              </c:pt>
              <c:pt idx="68">
                <c:v>20271663976630.57</c:v>
              </c:pt>
              <c:pt idx="69">
                <c:v>19944275131996.781</c:v>
              </c:pt>
              <c:pt idx="70">
                <c:v>20054464475554.723</c:v>
              </c:pt>
              <c:pt idx="71">
                <c:v>20164653819112.664</c:v>
              </c:pt>
              <c:pt idx="72">
                <c:v>19874539861637.465</c:v>
              </c:pt>
              <c:pt idx="73">
                <c:v>19982423271573.164</c:v>
              </c:pt>
              <c:pt idx="74">
                <c:v>20095815845993.445</c:v>
              </c:pt>
              <c:pt idx="75">
                <c:v>19898184166420.371</c:v>
              </c:pt>
              <c:pt idx="76">
                <c:v>19988432796595.504</c:v>
              </c:pt>
              <c:pt idx="77">
                <c:v>20091397841198.215</c:v>
              </c:pt>
              <c:pt idx="78">
                <c:v>19713408961115.055</c:v>
              </c:pt>
              <c:pt idx="79">
                <c:v>19824747667512.672</c:v>
              </c:pt>
              <c:pt idx="80">
                <c:v>19946535815408.766</c:v>
              </c:pt>
              <c:pt idx="81">
                <c:v>19630174953734.895</c:v>
              </c:pt>
              <c:pt idx="82">
                <c:v>19733967517319.445</c:v>
              </c:pt>
              <c:pt idx="83">
                <c:v>19837760080903.992</c:v>
              </c:pt>
              <c:pt idx="84">
                <c:v>19562266280594.93</c:v>
              </c:pt>
              <c:pt idx="85">
                <c:v>19660329787307.691</c:v>
              </c:pt>
              <c:pt idx="86">
                <c:v>19764122350892.242</c:v>
              </c:pt>
              <c:pt idx="87">
                <c:v>19512924034859.977</c:v>
              </c:pt>
              <c:pt idx="88">
                <c:v>19598970954174.965</c:v>
              </c:pt>
              <c:pt idx="89">
                <c:v>19692780508245.457</c:v>
              </c:pt>
              <c:pt idx="90">
                <c:v>19805742486129.645</c:v>
              </c:pt>
              <c:pt idx="91">
                <c:v>19885939911333.344</c:v>
              </c:pt>
              <c:pt idx="92">
                <c:v>19966137336537.043</c:v>
              </c:pt>
              <c:pt idx="93">
                <c:v>19613467656540.016</c:v>
              </c:pt>
              <c:pt idx="94">
                <c:v>19693665081743.715</c:v>
              </c:pt>
              <c:pt idx="95">
                <c:v>19777726707522.66</c:v>
              </c:pt>
              <c:pt idx="96">
                <c:v>19443946142495.387</c:v>
              </c:pt>
              <c:pt idx="97">
                <c:v>19540289936271.523</c:v>
              </c:pt>
              <c:pt idx="98">
                <c:v>19636633730047.664</c:v>
              </c:pt>
              <c:pt idx="99">
                <c:v>19327455312718.586</c:v>
              </c:pt>
              <c:pt idx="100">
                <c:v>19405015864992.879</c:v>
              </c:pt>
              <c:pt idx="101">
                <c:v>19495540752572.668</c:v>
              </c:pt>
              <c:pt idx="102">
                <c:v>19270602409035.402</c:v>
              </c:pt>
              <c:pt idx="103">
                <c:v>19349165075179.535</c:v>
              </c:pt>
              <c:pt idx="104">
                <c:v>19427727741323.664</c:v>
              </c:pt>
              <c:pt idx="105">
                <c:v>19964714749486.758</c:v>
              </c:pt>
              <c:pt idx="106">
                <c:v>20065365971851.184</c:v>
              </c:pt>
              <c:pt idx="107">
                <c:v>20223668276873.512</c:v>
              </c:pt>
              <c:pt idx="108">
                <c:v>19842630863856.457</c:v>
              </c:pt>
              <c:pt idx="109">
                <c:v>19927994237528.848</c:v>
              </c:pt>
              <c:pt idx="110">
                <c:v>20044894936032.238</c:v>
              </c:pt>
              <c:pt idx="111">
                <c:v>19764116288079.27</c:v>
              </c:pt>
              <c:pt idx="112">
                <c:v>19847211500707.227</c:v>
              </c:pt>
              <c:pt idx="113">
                <c:v>19943134344757.75</c:v>
              </c:pt>
              <c:pt idx="114">
                <c:v>19706686149054.301</c:v>
              </c:pt>
              <c:pt idx="115">
                <c:v>19784085036810.996</c:v>
              </c:pt>
              <c:pt idx="116">
                <c:v>19869496614745.996</c:v>
              </c:pt>
              <c:pt idx="117">
                <c:v>19661811378786.762</c:v>
              </c:pt>
              <c:pt idx="118">
                <c:v>19732632339051.926</c:v>
              </c:pt>
              <c:pt idx="119">
                <c:v>19809597374197.75</c:v>
              </c:pt>
              <c:pt idx="120">
                <c:v>19864054783922.516</c:v>
              </c:pt>
              <c:pt idx="121">
                <c:v>19944252209126.215</c:v>
              </c:pt>
              <c:pt idx="122">
                <c:v>20024449634329.91</c:v>
              </c:pt>
              <c:pt idx="123">
                <c:v>19671779954332.883</c:v>
              </c:pt>
              <c:pt idx="124">
                <c:v>19751977379536.582</c:v>
              </c:pt>
              <c:pt idx="125">
                <c:v>19832297515974.148</c:v>
              </c:pt>
              <c:pt idx="126">
                <c:v>19506160920513.305</c:v>
              </c:pt>
              <c:pt idx="127">
                <c:v>19594860744723.016</c:v>
              </c:pt>
              <c:pt idx="128">
                <c:v>19691204538499.152</c:v>
              </c:pt>
              <c:pt idx="129">
                <c:v>19417069266259.547</c:v>
              </c:pt>
              <c:pt idx="130">
                <c:v>19502209859895.207</c:v>
              </c:pt>
              <c:pt idx="131">
                <c:v>19587350453530.867</c:v>
              </c:pt>
              <c:pt idx="132">
                <c:v>19360537023056.73</c:v>
              </c:pt>
              <c:pt idx="133">
                <c:v>19437919107836.238</c:v>
              </c:pt>
              <c:pt idx="134">
                <c:v>19516481773980.367</c:v>
              </c:pt>
              <c:pt idx="135">
                <c:v>19952661477090.219</c:v>
              </c:pt>
              <c:pt idx="136">
                <c:v>20030576080954.199</c:v>
              </c:pt>
              <c:pt idx="137">
                <c:v>20110604213951.934</c:v>
              </c:pt>
              <c:pt idx="138">
                <c:v>19804423492805.355</c:v>
              </c:pt>
              <c:pt idx="139">
                <c:v>19882338096669.332</c:v>
              </c:pt>
              <c:pt idx="140">
                <c:v>19960252700533.309</c:v>
              </c:pt>
              <c:pt idx="141">
                <c:v>19698186234023.664</c:v>
              </c:pt>
              <c:pt idx="142">
                <c:v>19764897637747.164</c:v>
              </c:pt>
              <c:pt idx="143">
                <c:v>19831609041470.668</c:v>
              </c:pt>
              <c:pt idx="144">
                <c:v>19610216003474.129</c:v>
              </c:pt>
              <c:pt idx="145">
                <c:v>19676927407197.629</c:v>
              </c:pt>
              <c:pt idx="146">
                <c:v>19743638810921.133</c:v>
              </c:pt>
              <c:pt idx="147">
                <c:v>19536918209851.191</c:v>
              </c:pt>
              <c:pt idx="148">
                <c:v>19603977418194.914</c:v>
              </c:pt>
              <c:pt idx="149">
                <c:v>19673892052780.754</c:v>
              </c:pt>
              <c:pt idx="150">
                <c:v>20544636789501.984</c:v>
              </c:pt>
              <c:pt idx="151">
                <c:v>20694707064516.785</c:v>
              </c:pt>
              <c:pt idx="152">
                <c:v>20847589838935.766</c:v>
              </c:pt>
              <c:pt idx="153">
                <c:v>20421966133092.293</c:v>
              </c:pt>
              <c:pt idx="154">
                <c:v>20546216834186.383</c:v>
              </c:pt>
              <c:pt idx="155">
                <c:v>20683773048751.508</c:v>
              </c:pt>
              <c:pt idx="156">
                <c:v>20316211646763.68</c:v>
              </c:pt>
              <c:pt idx="157">
                <c:v>20425145319132.328</c:v>
              </c:pt>
              <c:pt idx="158">
                <c:v>20547796878870.781</c:v>
              </c:pt>
              <c:pt idx="159">
                <c:v>20225922840091.93</c:v>
              </c:pt>
              <c:pt idx="160">
                <c:v>20330809320606.535</c:v>
              </c:pt>
              <c:pt idx="161">
                <c:v>20435695801121.141</c:v>
              </c:pt>
              <c:pt idx="162">
                <c:v>20141027451321.984</c:v>
              </c:pt>
              <c:pt idx="163">
                <c:v>20249117162698.93</c:v>
              </c:pt>
              <c:pt idx="164">
                <c:v>20357206874075.871</c:v>
              </c:pt>
              <c:pt idx="165">
                <c:v>20186981987810.309</c:v>
              </c:pt>
              <c:pt idx="166">
                <c:v>20287149312646.98</c:v>
              </c:pt>
              <c:pt idx="167">
                <c:v>20387800535011.406</c:v>
              </c:pt>
              <c:pt idx="168">
                <c:v>20015860334965.363</c:v>
              </c:pt>
              <c:pt idx="169">
                <c:v>20116511557329.789</c:v>
              </c:pt>
              <c:pt idx="170">
                <c:v>20217162779694.215</c:v>
              </c:pt>
              <c:pt idx="171">
                <c:v>19893761735909.969</c:v>
              </c:pt>
              <c:pt idx="172">
                <c:v>19992953140370.691</c:v>
              </c:pt>
              <c:pt idx="173">
                <c:v>20096992525514.215</c:v>
              </c:pt>
              <c:pt idx="174">
                <c:v>19815522846774.391</c:v>
              </c:pt>
              <c:pt idx="175">
                <c:v>19919315410358.938</c:v>
              </c:pt>
              <c:pt idx="176">
                <c:v>20023107973943.488</c:v>
              </c:pt>
              <c:pt idx="177">
                <c:v>19771734936747.648</c:v>
              </c:pt>
              <c:pt idx="178">
                <c:v>19857781856062.633</c:v>
              </c:pt>
              <c:pt idx="179">
                <c:v>19950998338806.051</c:v>
              </c:pt>
              <c:pt idx="180">
                <c:v>20076334103526.035</c:v>
              </c:pt>
              <c:pt idx="181">
                <c:v>20156531528729.734</c:v>
              </c:pt>
              <c:pt idx="182">
                <c:v>20236728953933.434</c:v>
              </c:pt>
              <c:pt idx="183">
                <c:v>19884059273936.402</c:v>
              </c:pt>
              <c:pt idx="184">
                <c:v>19964256699140.102</c:v>
              </c:pt>
              <c:pt idx="185">
                <c:v>20044454124343.801</c:v>
              </c:pt>
              <c:pt idx="186">
                <c:v>19699195279001.145</c:v>
              </c:pt>
              <c:pt idx="187">
                <c:v>19791882015449.875</c:v>
              </c:pt>
              <c:pt idx="188">
                <c:v>19884568751898.605</c:v>
              </c:pt>
              <c:pt idx="189">
                <c:v>19592107391538.023</c:v>
              </c:pt>
              <c:pt idx="190">
                <c:v>19677247985173.688</c:v>
              </c:pt>
              <c:pt idx="191">
                <c:v>19762388578809.348</c:v>
              </c:pt>
              <c:pt idx="192">
                <c:v>19544265907344.219</c:v>
              </c:pt>
              <c:pt idx="193">
                <c:v>19620629402869.691</c:v>
              </c:pt>
              <c:pt idx="194">
                <c:v>19699192069013.824</c:v>
              </c:pt>
              <c:pt idx="195">
                <c:v>20268404830973.93</c:v>
              </c:pt>
              <c:pt idx="196">
                <c:v>20377944179536.504</c:v>
              </c:pt>
              <c:pt idx="197">
                <c:v>20503330598295.504</c:v>
              </c:pt>
              <c:pt idx="198">
                <c:v>20142899506042.941</c:v>
              </c:pt>
              <c:pt idx="199">
                <c:v>20242286851671.965</c:v>
              </c:pt>
              <c:pt idx="200">
                <c:v>20359728707540.871</c:v>
              </c:pt>
              <c:pt idx="201">
                <c:v>20074361879013.004</c:v>
              </c:pt>
              <c:pt idx="202">
                <c:v>20152854683699.754</c:v>
              </c:pt>
              <c:pt idx="203">
                <c:v>20250583918623.109</c:v>
              </c:pt>
              <c:pt idx="204">
                <c:v>20005824251983.07</c:v>
              </c:pt>
              <c:pt idx="205">
                <c:v>20084317056669.82</c:v>
              </c:pt>
              <c:pt idx="206">
                <c:v>20162809861356.57</c:v>
              </c:pt>
              <c:pt idx="207">
                <c:v>19943530612564.887</c:v>
              </c:pt>
              <c:pt idx="208">
                <c:v>20015779429639.887</c:v>
              </c:pt>
              <c:pt idx="209">
                <c:v>20096097757958.355</c:v>
              </c:pt>
              <c:pt idx="210">
                <c:v>20134646401318.902</c:v>
              </c:pt>
              <c:pt idx="211">
                <c:v>20214843826522.602</c:v>
              </c:pt>
              <c:pt idx="212">
                <c:v>20295041251726.301</c:v>
              </c:pt>
              <c:pt idx="213">
                <c:v>19942371571729.27</c:v>
              </c:pt>
              <c:pt idx="214">
                <c:v>20022568996932.973</c:v>
              </c:pt>
              <c:pt idx="215">
                <c:v>20102766422136.668</c:v>
              </c:pt>
              <c:pt idx="216">
                <c:v>19783094009446.492</c:v>
              </c:pt>
              <c:pt idx="217">
                <c:v>19855267203815.68</c:v>
              </c:pt>
              <c:pt idx="218">
                <c:v>19941043037499.871</c:v>
              </c:pt>
              <c:pt idx="219">
                <c:v>19695123778896.957</c:v>
              </c:pt>
              <c:pt idx="220">
                <c:v>19774441980076.016</c:v>
              </c:pt>
              <c:pt idx="221">
                <c:v>19859582573711.676</c:v>
              </c:pt>
              <c:pt idx="222">
                <c:v>19642703511493.984</c:v>
              </c:pt>
              <c:pt idx="223">
                <c:v>19712618146079.824</c:v>
              </c:pt>
              <c:pt idx="224">
                <c:v>19787946101670.523</c:v>
              </c:pt>
              <c:pt idx="225">
                <c:v>20236281379042.773</c:v>
              </c:pt>
              <c:pt idx="226">
                <c:v>20313695543547.5</c:v>
              </c:pt>
              <c:pt idx="227">
                <c:v>20409335547433.055</c:v>
              </c:pt>
              <c:pt idx="228">
                <c:v>20094695257782.66</c:v>
              </c:pt>
              <c:pt idx="229">
                <c:v>20185345940096.449</c:v>
              </c:pt>
              <c:pt idx="230">
                <c:v>20276843772135.516</c:v>
              </c:pt>
              <c:pt idx="231">
                <c:v>20006725027233.125</c:v>
              </c:pt>
              <c:pt idx="232">
                <c:v>20073436430956.625</c:v>
              </c:pt>
              <c:pt idx="233">
                <c:v>20162487971914.777</c:v>
              </c:pt>
              <c:pt idx="234">
                <c:v>19918754796683.594</c:v>
              </c:pt>
              <c:pt idx="235">
                <c:v>19985466200407.094</c:v>
              </c:pt>
              <c:pt idx="236">
                <c:v>20052177604130.594</c:v>
              </c:pt>
              <c:pt idx="237">
                <c:v>19844689210570.004</c:v>
              </c:pt>
              <c:pt idx="238">
                <c:v>19904822686801.973</c:v>
              </c:pt>
              <c:pt idx="239">
                <c:v>19974436792872.25</c:v>
              </c:pt>
              <c:pt idx="240">
                <c:v>20605397049209.391</c:v>
              </c:pt>
              <c:pt idx="241">
                <c:v>20709570286782.758</c:v>
              </c:pt>
              <c:pt idx="242">
                <c:v>20827461794649.676</c:v>
              </c:pt>
              <c:pt idx="243">
                <c:v>20477898980414.098</c:v>
              </c:pt>
              <c:pt idx="244">
                <c:v>20573463306920.207</c:v>
              </c:pt>
              <c:pt idx="245">
                <c:v>20691354814787.125</c:v>
              </c:pt>
              <c:pt idx="246">
                <c:v>20395589795238.602</c:v>
              </c:pt>
              <c:pt idx="247">
                <c:v>20474082599925.348</c:v>
              </c:pt>
              <c:pt idx="248">
                <c:v>20574175396867.305</c:v>
              </c:pt>
              <c:pt idx="249">
                <c:v>20327052168208.664</c:v>
              </c:pt>
              <c:pt idx="250">
                <c:v>20405544972895.414</c:v>
              </c:pt>
              <c:pt idx="251">
                <c:v>20484037777582.164</c:v>
              </c:pt>
              <c:pt idx="252">
                <c:v>20263990736299.832</c:v>
              </c:pt>
              <c:pt idx="253">
                <c:v>20337007345865.48</c:v>
              </c:pt>
              <c:pt idx="254">
                <c:v>20415500150552.23</c:v>
              </c:pt>
              <c:pt idx="255">
                <c:v>20432096007348.551</c:v>
              </c:pt>
              <c:pt idx="256">
                <c:v>20502197853391.02</c:v>
              </c:pt>
              <c:pt idx="257">
                <c:v>20572299699433.488</c:v>
              </c:pt>
              <c:pt idx="258">
                <c:v>20250393109189.855</c:v>
              </c:pt>
              <c:pt idx="259">
                <c:v>20320494955232.324</c:v>
              </c:pt>
              <c:pt idx="260">
                <c:v>20401535649141.477</c:v>
              </c:pt>
              <c:pt idx="261">
                <c:v>20091632802655.953</c:v>
              </c:pt>
              <c:pt idx="262">
                <c:v>20167807771732.734</c:v>
              </c:pt>
              <c:pt idx="263">
                <c:v>20259305603771.797</c:v>
              </c:pt>
              <c:pt idx="264">
                <c:v>20003662572106.418</c:v>
              </c:pt>
              <c:pt idx="265">
                <c:v>20070373975829.918</c:v>
              </c:pt>
              <c:pt idx="266">
                <c:v>20145872757637.77</c:v>
              </c:pt>
              <c:pt idx="267">
                <c:v>19937269155747.809</c:v>
              </c:pt>
              <c:pt idx="268">
                <c:v>19997402631979.777</c:v>
              </c:pt>
              <c:pt idx="269">
                <c:v>20064699269102.922</c:v>
              </c:pt>
              <c:pt idx="270">
                <c:v>20550498900113.465</c:v>
              </c:pt>
              <c:pt idx="271">
                <c:v>20641855287146.961</c:v>
              </c:pt>
              <c:pt idx="272">
                <c:v>20733353119186.027</c:v>
              </c:pt>
              <c:pt idx="273">
                <c:v>20436001654887.156</c:v>
              </c:pt>
              <c:pt idx="274">
                <c:v>20527499486926.223</c:v>
              </c:pt>
              <c:pt idx="275">
                <c:v>20618997318965.289</c:v>
              </c:pt>
              <c:pt idx="276">
                <c:v>20321645854666.422</c:v>
              </c:pt>
              <c:pt idx="277">
                <c:v>20413143686705.488</c:v>
              </c:pt>
              <c:pt idx="278">
                <c:v>20504641518744.551</c:v>
              </c:pt>
              <c:pt idx="279">
                <c:v>20227293589893.055</c:v>
              </c:pt>
              <c:pt idx="280">
                <c:v>20298787886484.75</c:v>
              </c:pt>
              <c:pt idx="281">
                <c:v>20390285718523.816</c:v>
              </c:pt>
              <c:pt idx="282">
                <c:v>20166301031868.543</c:v>
              </c:pt>
              <c:pt idx="283">
                <c:v>20237309583384.438</c:v>
              </c:pt>
              <c:pt idx="284">
                <c:v>20308318134900.332</c:v>
              </c:pt>
              <c:pt idx="285">
                <c:v>20898805133258.465</c:v>
              </c:pt>
              <c:pt idx="286">
                <c:v>20984008833976.738</c:v>
              </c:pt>
              <c:pt idx="287">
                <c:v>21075506666015.801</c:v>
              </c:pt>
              <c:pt idx="288">
                <c:v>20778155201716.934</c:v>
              </c:pt>
              <c:pt idx="289">
                <c:v>20869653033756</c:v>
              </c:pt>
              <c:pt idx="290">
                <c:v>20961150865795.063</c:v>
              </c:pt>
              <c:pt idx="291">
                <c:v>20663799401496.195</c:v>
              </c:pt>
              <c:pt idx="292">
                <c:v>20755297233535.262</c:v>
              </c:pt>
              <c:pt idx="293">
                <c:v>20846795065574.324</c:v>
              </c:pt>
              <c:pt idx="294">
                <c:v>20550981062047.32</c:v>
              </c:pt>
              <c:pt idx="295">
                <c:v>20640941433314.523</c:v>
              </c:pt>
              <c:pt idx="296">
                <c:v>20732439265353.59</c:v>
              </c:pt>
              <c:pt idx="297">
                <c:v>20500182373896.625</c:v>
              </c:pt>
              <c:pt idx="298">
                <c:v>20571190925412.52</c:v>
              </c:pt>
              <c:pt idx="299">
                <c:v>20642199476928.418</c:v>
              </c:pt>
            </c:numLit>
          </c:xVal>
          <c:yVal>
            <c:numLit>
              <c:formatCode>#,##0</c:formatCode>
              <c:ptCount val="300"/>
              <c:pt idx="0">
                <c:v>19240492995417.656</c:v>
              </c:pt>
              <c:pt idx="1">
                <c:v>19319243738315.32</c:v>
              </c:pt>
              <c:pt idx="2">
                <c:v>19397994481212.984</c:v>
              </c:pt>
              <c:pt idx="3">
                <c:v>19172517570085.566</c:v>
              </c:pt>
              <c:pt idx="4">
                <c:v>19251268312983.23</c:v>
              </c:pt>
              <c:pt idx="5">
                <c:v>19330019055880.895</c:v>
              </c:pt>
              <c:pt idx="6">
                <c:v>19104542144753.48</c:v>
              </c:pt>
              <c:pt idx="7">
                <c:v>19183292887651.141</c:v>
              </c:pt>
              <c:pt idx="8">
                <c:v>19262043630548.805</c:v>
              </c:pt>
              <c:pt idx="9">
                <c:v>19036566719421.391</c:v>
              </c:pt>
              <c:pt idx="10">
                <c:v>19115317462319.055</c:v>
              </c:pt>
              <c:pt idx="11">
                <c:v>19194068205216.715</c:v>
              </c:pt>
              <c:pt idx="12">
                <c:v>18968591294089.301</c:v>
              </c:pt>
              <c:pt idx="13">
                <c:v>19047342036986.965</c:v>
              </c:pt>
              <c:pt idx="14">
                <c:v>19126092779884.625</c:v>
              </c:pt>
              <c:pt idx="15">
                <c:v>18876330248294.91</c:v>
              </c:pt>
              <c:pt idx="16">
                <c:v>18955080991192.574</c:v>
              </c:pt>
              <c:pt idx="17">
                <c:v>19033831734090.234</c:v>
              </c:pt>
              <c:pt idx="18">
                <c:v>18808354822962.82</c:v>
              </c:pt>
              <c:pt idx="19">
                <c:v>18887105565860.484</c:v>
              </c:pt>
              <c:pt idx="20">
                <c:v>18965856308758.145</c:v>
              </c:pt>
              <c:pt idx="21">
                <c:v>18740379397630.73</c:v>
              </c:pt>
              <c:pt idx="22">
                <c:v>18819130140528.395</c:v>
              </c:pt>
              <c:pt idx="23">
                <c:v>18897880883426.059</c:v>
              </c:pt>
              <c:pt idx="24">
                <c:v>18672403972298.641</c:v>
              </c:pt>
              <c:pt idx="25">
                <c:v>18751154715196.305</c:v>
              </c:pt>
              <c:pt idx="26">
                <c:v>18829905458093.969</c:v>
              </c:pt>
              <c:pt idx="27">
                <c:v>18604428546966.555</c:v>
              </c:pt>
              <c:pt idx="28">
                <c:v>18683179289864.215</c:v>
              </c:pt>
              <c:pt idx="29">
                <c:v>18761930032761.879</c:v>
              </c:pt>
              <c:pt idx="30">
                <c:v>18512167501172.164</c:v>
              </c:pt>
              <c:pt idx="31">
                <c:v>18590918244069.824</c:v>
              </c:pt>
              <c:pt idx="32">
                <c:v>18669668986967.488</c:v>
              </c:pt>
              <c:pt idx="33">
                <c:v>18444192075840.074</c:v>
              </c:pt>
              <c:pt idx="34">
                <c:v>18522942818737.734</c:v>
              </c:pt>
              <c:pt idx="35">
                <c:v>18601693561635.398</c:v>
              </c:pt>
              <c:pt idx="36">
                <c:v>18376216650507.984</c:v>
              </c:pt>
              <c:pt idx="37">
                <c:v>18454967393405.648</c:v>
              </c:pt>
              <c:pt idx="38">
                <c:v>18533718136303.309</c:v>
              </c:pt>
              <c:pt idx="39">
                <c:v>18308241225175.895</c:v>
              </c:pt>
              <c:pt idx="40">
                <c:v>18386991968073.559</c:v>
              </c:pt>
              <c:pt idx="41">
                <c:v>18465742710971.219</c:v>
              </c:pt>
              <c:pt idx="42">
                <c:v>18240265799843.805</c:v>
              </c:pt>
              <c:pt idx="43">
                <c:v>18319016542741.469</c:v>
              </c:pt>
              <c:pt idx="44">
                <c:v>18397767285639.133</c:v>
              </c:pt>
              <c:pt idx="45">
                <c:v>18148004754049.414</c:v>
              </c:pt>
              <c:pt idx="46">
                <c:v>18226755496947.078</c:v>
              </c:pt>
              <c:pt idx="47">
                <c:v>18305506239844.738</c:v>
              </c:pt>
              <c:pt idx="48">
                <c:v>18080029328717.324</c:v>
              </c:pt>
              <c:pt idx="49">
                <c:v>18158780071614.988</c:v>
              </c:pt>
              <c:pt idx="50">
                <c:v>18237530814512.652</c:v>
              </c:pt>
              <c:pt idx="51">
                <c:v>18012053903385.238</c:v>
              </c:pt>
              <c:pt idx="52">
                <c:v>18090804646282.898</c:v>
              </c:pt>
              <c:pt idx="53">
                <c:v>18169555389180.563</c:v>
              </c:pt>
              <c:pt idx="54">
                <c:v>17944078478053.148</c:v>
              </c:pt>
              <c:pt idx="55">
                <c:v>18022829220950.809</c:v>
              </c:pt>
              <c:pt idx="56">
                <c:v>18101579963848.473</c:v>
              </c:pt>
              <c:pt idx="57">
                <c:v>17876103052721.059</c:v>
              </c:pt>
              <c:pt idx="58">
                <c:v>17954853795618.723</c:v>
              </c:pt>
              <c:pt idx="59">
                <c:v>18033604538516.383</c:v>
              </c:pt>
              <c:pt idx="60">
                <c:v>18945070061068.035</c:v>
              </c:pt>
              <c:pt idx="61">
                <c:v>19023820803965.699</c:v>
              </c:pt>
              <c:pt idx="62">
                <c:v>19102571546863.359</c:v>
              </c:pt>
              <c:pt idx="63">
                <c:v>18877094635735.945</c:v>
              </c:pt>
              <c:pt idx="64">
                <c:v>18955845378633.609</c:v>
              </c:pt>
              <c:pt idx="65">
                <c:v>19034596121531.273</c:v>
              </c:pt>
              <c:pt idx="66">
                <c:v>18809119210403.855</c:v>
              </c:pt>
              <c:pt idx="67">
                <c:v>18887869953301.52</c:v>
              </c:pt>
              <c:pt idx="68">
                <c:v>18966620696199.184</c:v>
              </c:pt>
              <c:pt idx="69">
                <c:v>18741143785071.77</c:v>
              </c:pt>
              <c:pt idx="70">
                <c:v>18819894527969.43</c:v>
              </c:pt>
              <c:pt idx="71">
                <c:v>18898645270867.094</c:v>
              </c:pt>
              <c:pt idx="72">
                <c:v>18673168359739.68</c:v>
              </c:pt>
              <c:pt idx="73">
                <c:v>18751919102637.344</c:v>
              </c:pt>
              <c:pt idx="74">
                <c:v>18830669845535.004</c:v>
              </c:pt>
              <c:pt idx="75">
                <c:v>18580907313945.289</c:v>
              </c:pt>
              <c:pt idx="76">
                <c:v>18659658056842.949</c:v>
              </c:pt>
              <c:pt idx="77">
                <c:v>18738408799740.613</c:v>
              </c:pt>
              <c:pt idx="78">
                <c:v>18512931888613.199</c:v>
              </c:pt>
              <c:pt idx="79">
                <c:v>18591682631510.859</c:v>
              </c:pt>
              <c:pt idx="80">
                <c:v>18670433374408.523</c:v>
              </c:pt>
              <c:pt idx="81">
                <c:v>18444956463281.109</c:v>
              </c:pt>
              <c:pt idx="82">
                <c:v>18523707206178.773</c:v>
              </c:pt>
              <c:pt idx="83">
                <c:v>18602457949076.434</c:v>
              </c:pt>
              <c:pt idx="84">
                <c:v>18376981037949.02</c:v>
              </c:pt>
              <c:pt idx="85">
                <c:v>18455731780846.684</c:v>
              </c:pt>
              <c:pt idx="86">
                <c:v>18534482523744.348</c:v>
              </c:pt>
              <c:pt idx="87">
                <c:v>18309005612616.93</c:v>
              </c:pt>
              <c:pt idx="88">
                <c:v>18387756355514.594</c:v>
              </c:pt>
              <c:pt idx="89">
                <c:v>18466507098412.258</c:v>
              </c:pt>
              <c:pt idx="90">
                <c:v>18216744566822.539</c:v>
              </c:pt>
              <c:pt idx="91">
                <c:v>18295495309720.203</c:v>
              </c:pt>
              <c:pt idx="92">
                <c:v>18374246052617.863</c:v>
              </c:pt>
              <c:pt idx="93">
                <c:v>18148769141490.449</c:v>
              </c:pt>
              <c:pt idx="94">
                <c:v>18227519884388.113</c:v>
              </c:pt>
              <c:pt idx="95">
                <c:v>18306270627285.777</c:v>
              </c:pt>
              <c:pt idx="96">
                <c:v>18080793716158.363</c:v>
              </c:pt>
              <c:pt idx="97">
                <c:v>18159544459056.023</c:v>
              </c:pt>
              <c:pt idx="98">
                <c:v>18238295201953.688</c:v>
              </c:pt>
              <c:pt idx="99">
                <c:v>18012818290826.273</c:v>
              </c:pt>
              <c:pt idx="100">
                <c:v>18091569033723.934</c:v>
              </c:pt>
              <c:pt idx="101">
                <c:v>18170319776621.598</c:v>
              </c:pt>
              <c:pt idx="102">
                <c:v>17944842865494.184</c:v>
              </c:pt>
              <c:pt idx="103">
                <c:v>18023593608391.848</c:v>
              </c:pt>
              <c:pt idx="104">
                <c:v>18102344351289.508</c:v>
              </c:pt>
              <c:pt idx="105">
                <c:v>18649647126718.414</c:v>
              </c:pt>
              <c:pt idx="106">
                <c:v>18728397869616.074</c:v>
              </c:pt>
              <c:pt idx="107">
                <c:v>18807148612513.738</c:v>
              </c:pt>
              <c:pt idx="108">
                <c:v>18581671701386.324</c:v>
              </c:pt>
              <c:pt idx="109">
                <c:v>18660422444283.988</c:v>
              </c:pt>
              <c:pt idx="110">
                <c:v>18739173187181.648</c:v>
              </c:pt>
              <c:pt idx="111">
                <c:v>18513696276054.234</c:v>
              </c:pt>
              <c:pt idx="112">
                <c:v>18592447018951.898</c:v>
              </c:pt>
              <c:pt idx="113">
                <c:v>18671197761849.559</c:v>
              </c:pt>
              <c:pt idx="114">
                <c:v>18445720850722.145</c:v>
              </c:pt>
              <c:pt idx="115">
                <c:v>18524471593619.809</c:v>
              </c:pt>
              <c:pt idx="116">
                <c:v>18603222336517.473</c:v>
              </c:pt>
              <c:pt idx="117">
                <c:v>18377745425390.055</c:v>
              </c:pt>
              <c:pt idx="118">
                <c:v>18456496168287.719</c:v>
              </c:pt>
              <c:pt idx="119">
                <c:v>18535246911185.383</c:v>
              </c:pt>
              <c:pt idx="120">
                <c:v>18285484379595.664</c:v>
              </c:pt>
              <c:pt idx="121">
                <c:v>18364235122493.328</c:v>
              </c:pt>
              <c:pt idx="122">
                <c:v>18442985865390.992</c:v>
              </c:pt>
              <c:pt idx="123">
                <c:v>18217508954263.574</c:v>
              </c:pt>
              <c:pt idx="124">
                <c:v>18296259697161.238</c:v>
              </c:pt>
              <c:pt idx="125">
                <c:v>18375010440058.902</c:v>
              </c:pt>
              <c:pt idx="126">
                <c:v>18149533528931.488</c:v>
              </c:pt>
              <c:pt idx="127">
                <c:v>18228284271829.148</c:v>
              </c:pt>
              <c:pt idx="128">
                <c:v>18307035014726.813</c:v>
              </c:pt>
              <c:pt idx="129">
                <c:v>18081558103599.398</c:v>
              </c:pt>
              <c:pt idx="130">
                <c:v>18160308846497.063</c:v>
              </c:pt>
              <c:pt idx="131">
                <c:v>18239059589394.723</c:v>
              </c:pt>
              <c:pt idx="132">
                <c:v>18013582678267.309</c:v>
              </c:pt>
              <c:pt idx="133">
                <c:v>18092333421164.973</c:v>
              </c:pt>
              <c:pt idx="134">
                <c:v>18171084164062.633</c:v>
              </c:pt>
              <c:pt idx="135">
                <c:v>18354224192368.789</c:v>
              </c:pt>
              <c:pt idx="136">
                <c:v>18432974935266.453</c:v>
              </c:pt>
              <c:pt idx="137">
                <c:v>18511725678164.117</c:v>
              </c:pt>
              <c:pt idx="138">
                <c:v>18286248767036.703</c:v>
              </c:pt>
              <c:pt idx="139">
                <c:v>18364999509934.363</c:v>
              </c:pt>
              <c:pt idx="140">
                <c:v>18443750252832.027</c:v>
              </c:pt>
              <c:pt idx="141">
                <c:v>18218273341704.613</c:v>
              </c:pt>
              <c:pt idx="142">
                <c:v>18297024084602.273</c:v>
              </c:pt>
              <c:pt idx="143">
                <c:v>18375774827499.938</c:v>
              </c:pt>
              <c:pt idx="144">
                <c:v>18150297916372.523</c:v>
              </c:pt>
              <c:pt idx="145">
                <c:v>18229048659270.188</c:v>
              </c:pt>
              <c:pt idx="146">
                <c:v>18307799402167.848</c:v>
              </c:pt>
              <c:pt idx="147">
                <c:v>18082322491040.434</c:v>
              </c:pt>
              <c:pt idx="148">
                <c:v>18161073233938.098</c:v>
              </c:pt>
              <c:pt idx="149">
                <c:v>18239823976835.758</c:v>
              </c:pt>
              <c:pt idx="150">
                <c:v>19105627930702.621</c:v>
              </c:pt>
              <c:pt idx="151">
                <c:v>19184378673600.285</c:v>
              </c:pt>
              <c:pt idx="152">
                <c:v>19263129416497.945</c:v>
              </c:pt>
              <c:pt idx="153">
                <c:v>19037652505370.531</c:v>
              </c:pt>
              <c:pt idx="154">
                <c:v>19116403248268.195</c:v>
              </c:pt>
              <c:pt idx="155">
                <c:v>19195153991165.859</c:v>
              </c:pt>
              <c:pt idx="156">
                <c:v>18969677080038.441</c:v>
              </c:pt>
              <c:pt idx="157">
                <c:v>19048427822936.105</c:v>
              </c:pt>
              <c:pt idx="158">
                <c:v>19127178565833.77</c:v>
              </c:pt>
              <c:pt idx="159">
                <c:v>18901701654706.355</c:v>
              </c:pt>
              <c:pt idx="160">
                <c:v>18980452397604.016</c:v>
              </c:pt>
              <c:pt idx="161">
                <c:v>19059203140501.68</c:v>
              </c:pt>
              <c:pt idx="162">
                <c:v>18833726229374.266</c:v>
              </c:pt>
              <c:pt idx="163">
                <c:v>18912476972271.926</c:v>
              </c:pt>
              <c:pt idx="164">
                <c:v>18991227715169.59</c:v>
              </c:pt>
              <c:pt idx="165">
                <c:v>18741465183579.875</c:v>
              </c:pt>
              <c:pt idx="166">
                <c:v>18820215926477.535</c:v>
              </c:pt>
              <c:pt idx="167">
                <c:v>18898966669375.199</c:v>
              </c:pt>
              <c:pt idx="168">
                <c:v>18673489758247.785</c:v>
              </c:pt>
              <c:pt idx="169">
                <c:v>18752240501145.445</c:v>
              </c:pt>
              <c:pt idx="170">
                <c:v>18830991244043.109</c:v>
              </c:pt>
              <c:pt idx="171">
                <c:v>18605514332915.695</c:v>
              </c:pt>
              <c:pt idx="172">
                <c:v>18684265075813.359</c:v>
              </c:pt>
              <c:pt idx="173">
                <c:v>18763015818711.02</c:v>
              </c:pt>
              <c:pt idx="174">
                <c:v>18537538907583.605</c:v>
              </c:pt>
              <c:pt idx="175">
                <c:v>18616289650481.27</c:v>
              </c:pt>
              <c:pt idx="176">
                <c:v>18695040393378.934</c:v>
              </c:pt>
              <c:pt idx="177">
                <c:v>18469563482251.516</c:v>
              </c:pt>
              <c:pt idx="178">
                <c:v>18548314225149.18</c:v>
              </c:pt>
              <c:pt idx="179">
                <c:v>18627064968046.844</c:v>
              </c:pt>
              <c:pt idx="180">
                <c:v>18377302436457.125</c:v>
              </c:pt>
              <c:pt idx="181">
                <c:v>18456053179354.789</c:v>
              </c:pt>
              <c:pt idx="182">
                <c:v>18534803922252.449</c:v>
              </c:pt>
              <c:pt idx="183">
                <c:v>18309327011125.035</c:v>
              </c:pt>
              <c:pt idx="184">
                <c:v>18388077754022.699</c:v>
              </c:pt>
              <c:pt idx="185">
                <c:v>18466828496920.363</c:v>
              </c:pt>
              <c:pt idx="186">
                <c:v>18241351585792.949</c:v>
              </c:pt>
              <c:pt idx="187">
                <c:v>18320102328690.609</c:v>
              </c:pt>
              <c:pt idx="188">
                <c:v>18398853071588.273</c:v>
              </c:pt>
              <c:pt idx="189">
                <c:v>18173376160460.859</c:v>
              </c:pt>
              <c:pt idx="190">
                <c:v>18252126903358.52</c:v>
              </c:pt>
              <c:pt idx="191">
                <c:v>18330877646256.184</c:v>
              </c:pt>
              <c:pt idx="192">
                <c:v>18105400735128.77</c:v>
              </c:pt>
              <c:pt idx="193">
                <c:v>18184151478026.434</c:v>
              </c:pt>
              <c:pt idx="194">
                <c:v>18262902220924.094</c:v>
              </c:pt>
              <c:pt idx="195">
                <c:v>18810204996353</c:v>
              </c:pt>
              <c:pt idx="196">
                <c:v>18888955739250.66</c:v>
              </c:pt>
              <c:pt idx="197">
                <c:v>18967706482148.324</c:v>
              </c:pt>
              <c:pt idx="198">
                <c:v>18742229571020.91</c:v>
              </c:pt>
              <c:pt idx="199">
                <c:v>18820980313918.574</c:v>
              </c:pt>
              <c:pt idx="200">
                <c:v>18899731056816.234</c:v>
              </c:pt>
              <c:pt idx="201">
                <c:v>18674254145688.82</c:v>
              </c:pt>
              <c:pt idx="202">
                <c:v>18753004888586.484</c:v>
              </c:pt>
              <c:pt idx="203">
                <c:v>18831755631484.145</c:v>
              </c:pt>
              <c:pt idx="204">
                <c:v>18606278720356.73</c:v>
              </c:pt>
              <c:pt idx="205">
                <c:v>18685029463254.395</c:v>
              </c:pt>
              <c:pt idx="206">
                <c:v>18763780206152.059</c:v>
              </c:pt>
              <c:pt idx="207">
                <c:v>18538303295024.641</c:v>
              </c:pt>
              <c:pt idx="208">
                <c:v>18617054037922.305</c:v>
              </c:pt>
              <c:pt idx="209">
                <c:v>18695804780819.969</c:v>
              </c:pt>
              <c:pt idx="210">
                <c:v>18446042249230.25</c:v>
              </c:pt>
              <c:pt idx="211">
                <c:v>18524792992127.914</c:v>
              </c:pt>
              <c:pt idx="212">
                <c:v>18603543735025.578</c:v>
              </c:pt>
              <c:pt idx="213">
                <c:v>18378066823898.16</c:v>
              </c:pt>
              <c:pt idx="214">
                <c:v>18456817566795.824</c:v>
              </c:pt>
              <c:pt idx="215">
                <c:v>18535568309693.488</c:v>
              </c:pt>
              <c:pt idx="216">
                <c:v>18310091398566.074</c:v>
              </c:pt>
              <c:pt idx="217">
                <c:v>18388842141463.734</c:v>
              </c:pt>
              <c:pt idx="218">
                <c:v>18467592884361.398</c:v>
              </c:pt>
              <c:pt idx="219">
                <c:v>18242115973233.984</c:v>
              </c:pt>
              <c:pt idx="220">
                <c:v>18320866716131.648</c:v>
              </c:pt>
              <c:pt idx="221">
                <c:v>18399617459029.309</c:v>
              </c:pt>
              <c:pt idx="222">
                <c:v>18174140547901.895</c:v>
              </c:pt>
              <c:pt idx="223">
                <c:v>18252891290799.559</c:v>
              </c:pt>
              <c:pt idx="224">
                <c:v>18331642033697.219</c:v>
              </c:pt>
              <c:pt idx="225">
                <c:v>18514782062003.375</c:v>
              </c:pt>
              <c:pt idx="226">
                <c:v>18593532804901.039</c:v>
              </c:pt>
              <c:pt idx="227">
                <c:v>18672283547798.703</c:v>
              </c:pt>
              <c:pt idx="228">
                <c:v>18446806636671.285</c:v>
              </c:pt>
              <c:pt idx="229">
                <c:v>18525557379568.949</c:v>
              </c:pt>
              <c:pt idx="230">
                <c:v>18604308122466.613</c:v>
              </c:pt>
              <c:pt idx="231">
                <c:v>18378831211339.199</c:v>
              </c:pt>
              <c:pt idx="232">
                <c:v>18457581954236.859</c:v>
              </c:pt>
              <c:pt idx="233">
                <c:v>18536332697134.523</c:v>
              </c:pt>
              <c:pt idx="234">
                <c:v>18310855786007.109</c:v>
              </c:pt>
              <c:pt idx="235">
                <c:v>18389606528904.773</c:v>
              </c:pt>
              <c:pt idx="236">
                <c:v>18468357271802.434</c:v>
              </c:pt>
              <c:pt idx="237">
                <c:v>18242880360675.02</c:v>
              </c:pt>
              <c:pt idx="238">
                <c:v>18321631103572.684</c:v>
              </c:pt>
              <c:pt idx="239">
                <c:v>18400381846470.344</c:v>
              </c:pt>
              <c:pt idx="240">
                <c:v>18970762865987.586</c:v>
              </c:pt>
              <c:pt idx="241">
                <c:v>19049513608885.246</c:v>
              </c:pt>
              <c:pt idx="242">
                <c:v>19128264351782.91</c:v>
              </c:pt>
              <c:pt idx="243">
                <c:v>18902787440655.496</c:v>
              </c:pt>
              <c:pt idx="244">
                <c:v>18981538183553.156</c:v>
              </c:pt>
              <c:pt idx="245">
                <c:v>19060288926450.82</c:v>
              </c:pt>
              <c:pt idx="246">
                <c:v>18834812015323.406</c:v>
              </c:pt>
              <c:pt idx="247">
                <c:v>18913562758221.07</c:v>
              </c:pt>
              <c:pt idx="248">
                <c:v>18992313501118.73</c:v>
              </c:pt>
              <c:pt idx="249">
                <c:v>18766836589991.316</c:v>
              </c:pt>
              <c:pt idx="250">
                <c:v>18845587332888.98</c:v>
              </c:pt>
              <c:pt idx="251">
                <c:v>18924338075786.645</c:v>
              </c:pt>
              <c:pt idx="252">
                <c:v>18698861164659.227</c:v>
              </c:pt>
              <c:pt idx="253">
                <c:v>18777611907556.891</c:v>
              </c:pt>
              <c:pt idx="254">
                <c:v>18856362650454.555</c:v>
              </c:pt>
              <c:pt idx="255">
                <c:v>18606600118864.836</c:v>
              </c:pt>
              <c:pt idx="256">
                <c:v>18685350861762.5</c:v>
              </c:pt>
              <c:pt idx="257">
                <c:v>18764101604660.16</c:v>
              </c:pt>
              <c:pt idx="258">
                <c:v>18538624693532.746</c:v>
              </c:pt>
              <c:pt idx="259">
                <c:v>18617375436430.41</c:v>
              </c:pt>
              <c:pt idx="260">
                <c:v>18696126179328.074</c:v>
              </c:pt>
              <c:pt idx="261">
                <c:v>18470649268200.656</c:v>
              </c:pt>
              <c:pt idx="262">
                <c:v>18549400011098.32</c:v>
              </c:pt>
              <c:pt idx="263">
                <c:v>18628150753995.984</c:v>
              </c:pt>
              <c:pt idx="264">
                <c:v>18402673842868.57</c:v>
              </c:pt>
              <c:pt idx="265">
                <c:v>18481424585766.23</c:v>
              </c:pt>
              <c:pt idx="266">
                <c:v>18560175328663.895</c:v>
              </c:pt>
              <c:pt idx="267">
                <c:v>18334698417536.48</c:v>
              </c:pt>
              <c:pt idx="268">
                <c:v>18413449160434.145</c:v>
              </c:pt>
              <c:pt idx="269">
                <c:v>18492199903331.805</c:v>
              </c:pt>
              <c:pt idx="270">
                <c:v>18675339931637.961</c:v>
              </c:pt>
              <c:pt idx="271">
                <c:v>18754090674535.625</c:v>
              </c:pt>
              <c:pt idx="272">
                <c:v>18832841417433.289</c:v>
              </c:pt>
              <c:pt idx="273">
                <c:v>18607364506305.871</c:v>
              </c:pt>
              <c:pt idx="274">
                <c:v>18686115249203.535</c:v>
              </c:pt>
              <c:pt idx="275">
                <c:v>18764865992101.199</c:v>
              </c:pt>
              <c:pt idx="276">
                <c:v>18539389080973.785</c:v>
              </c:pt>
              <c:pt idx="277">
                <c:v>18618139823871.445</c:v>
              </c:pt>
              <c:pt idx="278">
                <c:v>18696890566769.109</c:v>
              </c:pt>
              <c:pt idx="279">
                <c:v>18471413655641.695</c:v>
              </c:pt>
              <c:pt idx="280">
                <c:v>18550164398539.355</c:v>
              </c:pt>
              <c:pt idx="281">
                <c:v>18628915141437.02</c:v>
              </c:pt>
              <c:pt idx="282">
                <c:v>18403438230309.605</c:v>
              </c:pt>
              <c:pt idx="283">
                <c:v>18482188973207.27</c:v>
              </c:pt>
              <c:pt idx="284">
                <c:v>18560939716104.93</c:v>
              </c:pt>
              <c:pt idx="285">
                <c:v>18835897801272.547</c:v>
              </c:pt>
              <c:pt idx="286">
                <c:v>18914648544170.211</c:v>
              </c:pt>
              <c:pt idx="287">
                <c:v>18993399287067.871</c:v>
              </c:pt>
              <c:pt idx="288">
                <c:v>18767922375940.457</c:v>
              </c:pt>
              <c:pt idx="289">
                <c:v>18846673118838.121</c:v>
              </c:pt>
              <c:pt idx="290">
                <c:v>18925423861735.785</c:v>
              </c:pt>
              <c:pt idx="291">
                <c:v>18699946950608.367</c:v>
              </c:pt>
              <c:pt idx="292">
                <c:v>18778697693506.031</c:v>
              </c:pt>
              <c:pt idx="293">
                <c:v>18857448436403.695</c:v>
              </c:pt>
              <c:pt idx="294">
                <c:v>18631971525276.281</c:v>
              </c:pt>
              <c:pt idx="295">
                <c:v>18710722268173.941</c:v>
              </c:pt>
              <c:pt idx="296">
                <c:v>18789473011071.605</c:v>
              </c:pt>
              <c:pt idx="297">
                <c:v>18563996099944.191</c:v>
              </c:pt>
              <c:pt idx="298">
                <c:v>18642746842841.855</c:v>
              </c:pt>
              <c:pt idx="299">
                <c:v>18721497585739.516</c:v>
              </c:pt>
            </c:numLit>
          </c:yVal>
          <c:smooth val="1"/>
          <c:extLst>
            <c:ext xmlns:c16="http://schemas.microsoft.com/office/drawing/2014/chart" uri="{C3380CC4-5D6E-409C-BE32-E72D297353CC}">
              <c16:uniqueId val="{00000000-EC57-4568-8A4A-89FBA5A6FB33}"/>
            </c:ext>
          </c:extLst>
        </c:ser>
        <c:dLbls>
          <c:showLegendKey val="0"/>
          <c:showVal val="0"/>
          <c:showCatName val="0"/>
          <c:showSerName val="0"/>
          <c:showPercent val="0"/>
          <c:showBubbleSize val="0"/>
        </c:dLbls>
        <c:axId val="1691695904"/>
        <c:axId val="1691699264"/>
      </c:scatterChart>
      <c:valAx>
        <c:axId val="1691699264"/>
        <c:scaling>
          <c:orientation val="minMax"/>
        </c:scaling>
        <c:delete val="0"/>
        <c:axPos val="l"/>
        <c:majorGridlines>
          <c:spPr>
            <a:ln w="9525" cmpd="sng">
              <a:solidFill>
                <a:schemeClr val="tx1">
                  <a:lumMod val="15000"/>
                  <a:lumOff val="85000"/>
                </a:schemeClr>
              </a:solidFill>
            </a:ln>
          </c:spPr>
        </c:majorGridlines>
        <c:numFmt formatCode="#,##0.0" sourceLinked="0"/>
        <c:majorTickMark val="none"/>
        <c:minorTickMark val="none"/>
        <c:tickLblPos val="nextTo"/>
        <c:spPr>
          <a:ln w="9525" cmpd="sng">
            <a:solidFill>
              <a:schemeClr val="tx1">
                <a:lumMod val="25000"/>
                <a:lumOff val="75000"/>
              </a:schemeClr>
            </a:solidFill>
          </a:ln>
        </c:spPr>
        <c:txPr>
          <a:bodyPr rot="-60000000" vert="horz" anchor="ctr" anchorCtr="1"/>
          <a:lstStyle/>
          <a:p>
            <a:pPr>
              <a:defRPr sz="800" b="0" i="0" u="none">
                <a:solidFill>
                  <a:schemeClr val="tx1">
                    <a:lumMod val="65000"/>
                    <a:lumOff val="35000"/>
                  </a:schemeClr>
                </a:solidFill>
                <a:latin typeface="+mn-lt"/>
                <a:ea typeface="+mn-lt"/>
                <a:cs typeface="+mn-lt"/>
              </a:defRPr>
            </a:pPr>
            <a:endParaRPr lang="es-CO"/>
          </a:p>
        </c:txPr>
        <c:crossAx val="1691695904"/>
        <c:crosses val="autoZero"/>
        <c:crossBetween val="midCat"/>
      </c:valAx>
      <c:valAx>
        <c:axId val="1691695904"/>
        <c:scaling>
          <c:orientation val="minMax"/>
        </c:scaling>
        <c:delete val="0"/>
        <c:axPos val="b"/>
        <c:majorGridlines>
          <c:spPr>
            <a:ln w="9525" cmpd="sng">
              <a:solidFill>
                <a:schemeClr val="tx1">
                  <a:lumMod val="15000"/>
                  <a:lumOff val="85000"/>
                </a:schemeClr>
              </a:solidFill>
            </a:ln>
          </c:spPr>
        </c:majorGridlines>
        <c:numFmt formatCode="#,##0.0" sourceLinked="0"/>
        <c:majorTickMark val="none"/>
        <c:minorTickMark val="none"/>
        <c:tickLblPos val="nextTo"/>
        <c:spPr>
          <a:ln w="9525" cmpd="sng">
            <a:solidFill>
              <a:schemeClr val="tx1">
                <a:lumMod val="25000"/>
                <a:lumOff val="75000"/>
              </a:schemeClr>
            </a:solidFill>
          </a:ln>
        </c:spPr>
        <c:txPr>
          <a:bodyPr rot="-60000000" vert="horz" anchor="ctr" anchorCtr="1"/>
          <a:lstStyle/>
          <a:p>
            <a:pPr>
              <a:defRPr sz="800" b="0" i="0" u="none">
                <a:solidFill>
                  <a:schemeClr val="tx1">
                    <a:lumMod val="65000"/>
                    <a:lumOff val="35000"/>
                  </a:schemeClr>
                </a:solidFill>
                <a:latin typeface="+mn-lt"/>
                <a:ea typeface="+mn-lt"/>
                <a:cs typeface="+mn-lt"/>
              </a:defRPr>
            </a:pPr>
            <a:endParaRPr lang="es-CO"/>
          </a:p>
        </c:txPr>
        <c:crossAx val="1691699264"/>
        <c:crosses val="autoZero"/>
        <c:crossBetween val="midCat"/>
      </c:valAx>
      <c:spPr>
        <a:noFill/>
        <a:ln>
          <a:noFill/>
        </a:ln>
      </c:spPr>
    </c:plotArea>
    <c:plotVisOnly val="1"/>
    <c:dispBlanksAs val="zero"/>
    <c:showDLblsOverMax val="1"/>
  </c:chart>
  <c:spPr>
    <a:noFill/>
    <a:ln w="9525" cmpd="sng">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58518264419612"/>
          <c:y val="5.1853185333380347E-2"/>
          <c:w val="0.85310375907026414"/>
          <c:h val="0.72600138448376006"/>
        </c:manualLayout>
      </c:layout>
      <c:barChart>
        <c:barDir val="col"/>
        <c:grouping val="clustered"/>
        <c:varyColors val="0"/>
        <c:ser>
          <c:idx val="0"/>
          <c:order val="0"/>
          <c:tx>
            <c:strRef>
              <c:f>'Gráfico 1.8'!$E$6</c:f>
              <c:strCache>
                <c:ptCount val="1"/>
                <c:pt idx="0">
                  <c:v>Crecimiento Bogotá (%)</c:v>
                </c:pt>
              </c:strCache>
            </c:strRef>
          </c:tx>
          <c:spPr>
            <a:solidFill>
              <a:schemeClr val="accent4">
                <a:lumMod val="40000"/>
                <a:lumOff val="60000"/>
              </a:schemeClr>
            </a:solidFill>
            <a:ln>
              <a:noFill/>
            </a:ln>
          </c:spPr>
          <c:invertIfNegative val="0"/>
          <c:dLbls>
            <c:spPr>
              <a:noFill/>
              <a:ln>
                <a:noFill/>
              </a:ln>
            </c:spPr>
            <c:txPr>
              <a:bodyPr anchorCtr="1"/>
              <a:lstStyle/>
              <a:p>
                <a:pPr>
                  <a:defRPr sz="900" b="0" i="0" u="none">
                    <a:solidFill>
                      <a:schemeClr val="tx1">
                        <a:lumMod val="75000"/>
                        <a:lumOff val="25000"/>
                      </a:schemeClr>
                    </a:solidFill>
                    <a:latin typeface="Aptos"/>
                    <a:ea typeface="Aptos"/>
                    <a:cs typeface="Apto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1.8'!$B$9:$B$12</c:f>
              <c:numCache>
                <c:formatCode>General</c:formatCode>
                <c:ptCount val="4"/>
                <c:pt idx="0">
                  <c:v>2021</c:v>
                </c:pt>
                <c:pt idx="1">
                  <c:v>2022</c:v>
                </c:pt>
                <c:pt idx="2">
                  <c:v>2023</c:v>
                </c:pt>
                <c:pt idx="3">
                  <c:v>2024</c:v>
                </c:pt>
              </c:numCache>
            </c:numRef>
          </c:cat>
          <c:val>
            <c:numRef>
              <c:f>'Gráfico 1.8'!$E$9:$E$12</c:f>
              <c:numCache>
                <c:formatCode>0.0%</c:formatCode>
                <c:ptCount val="4"/>
                <c:pt idx="0">
                  <c:v>-0.1057852906395812</c:v>
                </c:pt>
                <c:pt idx="1">
                  <c:v>-4.7941919399019151E-2</c:v>
                </c:pt>
                <c:pt idx="2">
                  <c:v>9.8546355973642807E-2</c:v>
                </c:pt>
                <c:pt idx="3">
                  <c:v>0.15486175349679643</c:v>
                </c:pt>
              </c:numCache>
            </c:numRef>
          </c:val>
          <c:extLst>
            <c:ext xmlns:c16="http://schemas.microsoft.com/office/drawing/2014/chart" uri="{C3380CC4-5D6E-409C-BE32-E72D297353CC}">
              <c16:uniqueId val="{00000001-AC08-46A5-81A3-B6190E26B69E}"/>
            </c:ext>
          </c:extLst>
        </c:ser>
        <c:ser>
          <c:idx val="1"/>
          <c:order val="1"/>
          <c:tx>
            <c:strRef>
              <c:f>'Gráfico 1.8'!$F$6</c:f>
              <c:strCache>
                <c:ptCount val="1"/>
                <c:pt idx="0">
                  <c:v>Crecimiento 24 departamentos</c:v>
                </c:pt>
              </c:strCache>
            </c:strRef>
          </c:tx>
          <c:spPr>
            <a:solidFill>
              <a:schemeClr val="accent2">
                <a:lumMod val="60000"/>
                <a:lumOff val="40000"/>
              </a:schemeClr>
            </a:solidFill>
            <a:ln>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08-46A5-81A3-B6190E26B69E}"/>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08-46A5-81A3-B6190E26B69E}"/>
                </c:ext>
              </c:extLst>
            </c:dLbl>
            <c:dLbl>
              <c:idx val="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08-46A5-81A3-B6190E26B69E}"/>
                </c:ext>
              </c:extLst>
            </c:dLbl>
            <c:spPr>
              <a:noFill/>
              <a:ln>
                <a:noFill/>
              </a:ln>
            </c:spPr>
            <c:txPr>
              <a:bodyPr anchorCtr="1"/>
              <a:lstStyle/>
              <a:p>
                <a:pPr>
                  <a:defRPr sz="900" b="0" i="0" u="none">
                    <a:solidFill>
                      <a:schemeClr val="tx1">
                        <a:lumMod val="75000"/>
                        <a:lumOff val="25000"/>
                      </a:schemeClr>
                    </a:solidFill>
                    <a:latin typeface="Aptos"/>
                    <a:ea typeface="Aptos"/>
                    <a:cs typeface="Apto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1.8'!$B$9:$B$12</c:f>
              <c:numCache>
                <c:formatCode>General</c:formatCode>
                <c:ptCount val="4"/>
                <c:pt idx="0">
                  <c:v>2021</c:v>
                </c:pt>
                <c:pt idx="1">
                  <c:v>2022</c:v>
                </c:pt>
                <c:pt idx="2">
                  <c:v>2023</c:v>
                </c:pt>
                <c:pt idx="3">
                  <c:v>2024</c:v>
                </c:pt>
              </c:numCache>
            </c:numRef>
          </c:cat>
          <c:val>
            <c:numRef>
              <c:f>'Gráfico 1.8'!$F$9:$F$12</c:f>
              <c:numCache>
                <c:formatCode>0.0%</c:formatCode>
                <c:ptCount val="4"/>
                <c:pt idx="0">
                  <c:v>2.687034846414238E-2</c:v>
                </c:pt>
                <c:pt idx="1">
                  <c:v>6.4390856409862751E-2</c:v>
                </c:pt>
                <c:pt idx="2">
                  <c:v>-1.1303327455521983E-2</c:v>
                </c:pt>
                <c:pt idx="3">
                  <c:v>2.8611794585051697E-3</c:v>
                </c:pt>
              </c:numCache>
            </c:numRef>
          </c:val>
          <c:extLst>
            <c:ext xmlns:c16="http://schemas.microsoft.com/office/drawing/2014/chart" uri="{C3380CC4-5D6E-409C-BE32-E72D297353CC}">
              <c16:uniqueId val="{00000005-AC08-46A5-81A3-B6190E26B69E}"/>
            </c:ext>
          </c:extLst>
        </c:ser>
        <c:dLbls>
          <c:showLegendKey val="0"/>
          <c:showVal val="1"/>
          <c:showCatName val="0"/>
          <c:showSerName val="0"/>
          <c:showPercent val="0"/>
          <c:showBubbleSize val="0"/>
        </c:dLbls>
        <c:gapWidth val="219"/>
        <c:axId val="988749071"/>
        <c:axId val="988744751"/>
      </c:barChart>
      <c:catAx>
        <c:axId val="988749071"/>
        <c:scaling>
          <c:orientation val="minMax"/>
        </c:scaling>
        <c:delete val="0"/>
        <c:axPos val="b"/>
        <c:numFmt formatCode="General" sourceLinked="1"/>
        <c:majorTickMark val="none"/>
        <c:minorTickMark val="none"/>
        <c:tickLblPos val="nextTo"/>
        <c:spPr>
          <a:ln w="9525" cmpd="sng">
            <a:solidFill>
              <a:schemeClr val="tx1">
                <a:lumMod val="15000"/>
                <a:lumOff val="85000"/>
              </a:schemeClr>
            </a:solidFill>
          </a:ln>
        </c:spPr>
        <c:txPr>
          <a:bodyPr rot="-60000000" spcFirstLastPara="1" vert="horz" wrap="square" anchor="ctr" anchorCtr="1"/>
          <a:lstStyle/>
          <a:p>
            <a:pPr>
              <a:defRPr sz="900" b="0" i="0" u="none">
                <a:solidFill>
                  <a:schemeClr val="tx1">
                    <a:lumMod val="65000"/>
                    <a:lumOff val="35000"/>
                  </a:schemeClr>
                </a:solidFill>
                <a:latin typeface="Aptos"/>
                <a:ea typeface="Aptos"/>
                <a:cs typeface="Aptos"/>
              </a:defRPr>
            </a:pPr>
            <a:endParaRPr lang="es-CO"/>
          </a:p>
        </c:txPr>
        <c:crossAx val="988744751"/>
        <c:crosses val="autoZero"/>
        <c:auto val="1"/>
        <c:lblAlgn val="ctr"/>
        <c:lblOffset val="100"/>
        <c:noMultiLvlLbl val="1"/>
      </c:catAx>
      <c:valAx>
        <c:axId val="988744751"/>
        <c:scaling>
          <c:orientation val="minMax"/>
        </c:scaling>
        <c:delete val="0"/>
        <c:axPos val="l"/>
        <c:numFmt formatCode="0.0%" sourceLinked="1"/>
        <c:majorTickMark val="none"/>
        <c:minorTickMark val="none"/>
        <c:tickLblPos val="nextTo"/>
        <c:spPr>
          <a:ln>
            <a:noFill/>
          </a:ln>
        </c:spPr>
        <c:txPr>
          <a:bodyPr rot="-60000000" vert="horz" anchor="ctr" anchorCtr="1"/>
          <a:lstStyle/>
          <a:p>
            <a:pPr>
              <a:defRPr sz="900" b="0" i="0" u="none">
                <a:solidFill>
                  <a:schemeClr val="tx1">
                    <a:lumMod val="65000"/>
                    <a:lumOff val="35000"/>
                  </a:schemeClr>
                </a:solidFill>
                <a:latin typeface="Aptos"/>
                <a:ea typeface="Aptos"/>
                <a:cs typeface="Aptos"/>
              </a:defRPr>
            </a:pPr>
            <a:endParaRPr lang="es-CO"/>
          </a:p>
        </c:txPr>
        <c:crossAx val="988749071"/>
        <c:crosses val="autoZero"/>
        <c:crossBetween val="between"/>
      </c:valAx>
      <c:spPr>
        <a:noFill/>
        <a:ln>
          <a:noFill/>
        </a:ln>
      </c:spPr>
    </c:plotArea>
    <c:legend>
      <c:legendPos val="b"/>
      <c:layout>
        <c:manualLayout>
          <c:xMode val="edge"/>
          <c:yMode val="edge"/>
          <c:x val="7.1433205341255426E-2"/>
          <c:y val="0.79199634763533511"/>
          <c:w val="0.88193354609656704"/>
          <c:h val="0.17972009672827555"/>
        </c:manualLayout>
      </c:layout>
      <c:overlay val="0"/>
      <c:spPr>
        <a:noFill/>
      </c:spPr>
      <c:txPr>
        <a:bodyPr rot="0" vert="horz" anchor="ctr" anchorCtr="1"/>
        <a:lstStyle/>
        <a:p>
          <a:pPr>
            <a:defRPr sz="900" b="0" i="0" u="none">
              <a:solidFill>
                <a:schemeClr val="tx1">
                  <a:lumMod val="65000"/>
                  <a:lumOff val="35000"/>
                </a:schemeClr>
              </a:solidFill>
              <a:latin typeface="Aptos"/>
              <a:ea typeface="Aptos"/>
              <a:cs typeface="Aptos"/>
            </a:defRPr>
          </a:pPr>
          <a:endParaRPr lang="es-CO"/>
        </a:p>
      </c:txPr>
    </c:legend>
    <c:plotVisOnly val="1"/>
    <c:dispBlanksAs val="zero"/>
    <c:showDLblsOverMax val="1"/>
  </c:chart>
  <c:spPr>
    <a:solidFill>
      <a:schemeClr val="bg1"/>
    </a:solidFill>
    <a:ln w="9525" cmpd="sng">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51021811111659E-2"/>
          <c:y val="3.8959271525764436E-2"/>
          <c:w val="0.86834238403715291"/>
          <c:h val="0.69227613617729511"/>
        </c:manualLayout>
      </c:layout>
      <c:lineChart>
        <c:grouping val="standard"/>
        <c:varyColors val="0"/>
        <c:ser>
          <c:idx val="0"/>
          <c:order val="0"/>
          <c:tx>
            <c:strRef>
              <c:f>'Gráfico 1.9'!$C$6</c:f>
              <c:strCache>
                <c:ptCount val="1"/>
                <c:pt idx="0">
                  <c:v>Ventas de comercio minorista (Var anual %)</c:v>
                </c:pt>
              </c:strCache>
            </c:strRef>
          </c:tx>
          <c:spPr>
            <a:ln w="22225">
              <a:solidFill>
                <a:schemeClr val="bg1">
                  <a:lumMod val="65000"/>
                </a:schemeClr>
              </a:solidFill>
            </a:ln>
          </c:spPr>
          <c:marker>
            <c:symbol val="none"/>
          </c:marker>
          <c:dLbls>
            <c:dLbl>
              <c:idx val="3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34-405F-AA1E-AC1DD87A0325}"/>
                </c:ext>
              </c:extLst>
            </c:dLbl>
            <c:spPr>
              <a:noFill/>
              <a:ln>
                <a:noFill/>
              </a:ln>
            </c:spPr>
            <c:txPr>
              <a:bodyPr anchorCtr="1"/>
              <a:lstStyle/>
              <a:p>
                <a:pPr>
                  <a:defRPr sz="900" b="1" i="0" u="none">
                    <a:solidFill>
                      <a:schemeClr val="bg1">
                        <a:lumMod val="50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1.9'!$B$7:$B$39</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1.9'!$C$7:$C$39</c:f>
              <c:numCache>
                <c:formatCode>0.0%</c:formatCode>
                <c:ptCount val="33"/>
                <c:pt idx="0">
                  <c:v>1.3169821699778872E-3</c:v>
                </c:pt>
                <c:pt idx="1">
                  <c:v>5.233072291591423E-2</c:v>
                </c:pt>
                <c:pt idx="2">
                  <c:v>-7.7510715229680338E-2</c:v>
                </c:pt>
                <c:pt idx="3">
                  <c:v>-9.0046815850436834E-2</c:v>
                </c:pt>
                <c:pt idx="4">
                  <c:v>-6.8678826511328728E-2</c:v>
                </c:pt>
                <c:pt idx="5">
                  <c:v>-0.17132806176264903</c:v>
                </c:pt>
                <c:pt idx="6">
                  <c:v>-0.11683799680463103</c:v>
                </c:pt>
                <c:pt idx="7">
                  <c:v>-0.12599313136396062</c:v>
                </c:pt>
                <c:pt idx="8">
                  <c:v>-0.15245522058635963</c:v>
                </c:pt>
                <c:pt idx="9">
                  <c:v>-0.15456840640897374</c:v>
                </c:pt>
                <c:pt idx="10">
                  <c:v>-6.9494697358729596E-4</c:v>
                </c:pt>
                <c:pt idx="11">
                  <c:v>-7.2849454802343172E-2</c:v>
                </c:pt>
                <c:pt idx="12">
                  <c:v>-5.1788728232076364E-2</c:v>
                </c:pt>
                <c:pt idx="13">
                  <c:v>-6.4749675950491747E-2</c:v>
                </c:pt>
                <c:pt idx="14">
                  <c:v>-8.5358590947315016E-2</c:v>
                </c:pt>
                <c:pt idx="15">
                  <c:v>-2.6044718705188763E-2</c:v>
                </c:pt>
                <c:pt idx="16">
                  <c:v>-1.8101651510132655E-2</c:v>
                </c:pt>
                <c:pt idx="17">
                  <c:v>1.4892035107099799E-2</c:v>
                </c:pt>
                <c:pt idx="18">
                  <c:v>2.969425569673767E-2</c:v>
                </c:pt>
                <c:pt idx="19">
                  <c:v>5.5078471853626576E-2</c:v>
                </c:pt>
                <c:pt idx="20">
                  <c:v>7.3314878033142517E-2</c:v>
                </c:pt>
                <c:pt idx="21">
                  <c:v>0.13534295697134979</c:v>
                </c:pt>
                <c:pt idx="22">
                  <c:v>0.16731241137758457</c:v>
                </c:pt>
                <c:pt idx="23">
                  <c:v>0.10814676207040175</c:v>
                </c:pt>
                <c:pt idx="24">
                  <c:v>0.16164178382992178</c:v>
                </c:pt>
                <c:pt idx="25">
                  <c:v>0.10461487641839051</c:v>
                </c:pt>
                <c:pt idx="26">
                  <c:v>0.19637237828931298</c:v>
                </c:pt>
                <c:pt idx="27">
                  <c:v>0.18924081235137646</c:v>
                </c:pt>
                <c:pt idx="28">
                  <c:v>0.18174525397978591</c:v>
                </c:pt>
                <c:pt idx="29">
                  <c:v>0.1766889717668898</c:v>
                </c:pt>
                <c:pt idx="30">
                  <c:v>0.27796404569164324</c:v>
                </c:pt>
                <c:pt idx="31">
                  <c:v>0.19400000000000001</c:v>
                </c:pt>
              </c:numCache>
            </c:numRef>
          </c:val>
          <c:smooth val="1"/>
          <c:extLst>
            <c:ext xmlns:c16="http://schemas.microsoft.com/office/drawing/2014/chart" uri="{C3380CC4-5D6E-409C-BE32-E72D297353CC}">
              <c16:uniqueId val="{00000001-1334-405F-AA1E-AC1DD87A0325}"/>
            </c:ext>
          </c:extLst>
        </c:ser>
        <c:ser>
          <c:idx val="1"/>
          <c:order val="1"/>
          <c:tx>
            <c:strRef>
              <c:f>'Gráfico 1.9'!$D$6</c:f>
              <c:strCache>
                <c:ptCount val="1"/>
                <c:pt idx="0">
                  <c:v>Índice de Confianza Comercial (Balance %)</c:v>
                </c:pt>
              </c:strCache>
            </c:strRef>
          </c:tx>
          <c:spPr>
            <a:ln w="22225">
              <a:solidFill>
                <a:srgbClr val="FFD966"/>
              </a:solidFill>
            </a:ln>
          </c:spPr>
          <c:marker>
            <c:symbol val="none"/>
          </c:marker>
          <c:dLbls>
            <c:dLbl>
              <c:idx val="3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2-1334-405F-AA1E-AC1DD87A0325}"/>
                </c:ext>
              </c:extLst>
            </c:dLbl>
            <c:dLbl>
              <c:idx val="32"/>
              <c:spPr>
                <a:noFill/>
                <a:ln>
                  <a:noFill/>
                </a:ln>
              </c:spPr>
              <c:txPr>
                <a:bodyPr anchorCtr="1"/>
                <a:lstStyle/>
                <a:p>
                  <a:pPr>
                    <a:defRPr sz="900" b="0" i="0" u="none">
                      <a:solidFill>
                        <a:schemeClr val="accent4"/>
                      </a:solidFill>
                      <a:latin typeface="Arial"/>
                      <a:ea typeface="Arial"/>
                      <a:cs typeface="Aria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34-405F-AA1E-AC1DD87A0325}"/>
                </c:ext>
              </c:extLst>
            </c:dLbl>
            <c:spPr>
              <a:noFill/>
              <a:ln>
                <a:noFill/>
              </a:ln>
            </c:spPr>
            <c:txPr>
              <a:bodyPr anchorCtr="1"/>
              <a:lstStyle/>
              <a:p>
                <a:pPr>
                  <a:defRPr sz="900" b="0" i="0" u="none">
                    <a:solidFill>
                      <a:srgbClr val="FFC000"/>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1.9'!$B$7:$B$39</c:f>
              <c:numCache>
                <c:formatCode>mmm\-yy</c:formatCode>
                <c:ptCount val="3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numCache>
            </c:numRef>
          </c:cat>
          <c:val>
            <c:numRef>
              <c:f>'Gráfico 1.9'!$D$7:$D$39</c:f>
              <c:numCache>
                <c:formatCode>0.0%</c:formatCode>
                <c:ptCount val="33"/>
                <c:pt idx="0">
                  <c:v>0.30588869852147982</c:v>
                </c:pt>
                <c:pt idx="1">
                  <c:v>0.11493965875988352</c:v>
                </c:pt>
                <c:pt idx="2">
                  <c:v>0.20590717299578057</c:v>
                </c:pt>
                <c:pt idx="3">
                  <c:v>0.10933048433048401</c:v>
                </c:pt>
                <c:pt idx="4">
                  <c:v>0.20145732519812051</c:v>
                </c:pt>
                <c:pt idx="5">
                  <c:v>0.18486952861952857</c:v>
                </c:pt>
                <c:pt idx="6">
                  <c:v>0.19268664683901471</c:v>
                </c:pt>
                <c:pt idx="7">
                  <c:v>0.10570161203072594</c:v>
                </c:pt>
                <c:pt idx="8">
                  <c:v>0.15872590835771985</c:v>
                </c:pt>
                <c:pt idx="9">
                  <c:v>0.15967540574282146</c:v>
                </c:pt>
                <c:pt idx="10">
                  <c:v>0.13620071684587814</c:v>
                </c:pt>
                <c:pt idx="11">
                  <c:v>0.15584415584415587</c:v>
                </c:pt>
                <c:pt idx="12">
                  <c:v>0.15455316038322761</c:v>
                </c:pt>
                <c:pt idx="13">
                  <c:v>3.1751818094023866E-2</c:v>
                </c:pt>
                <c:pt idx="14">
                  <c:v>0.13304661205871476</c:v>
                </c:pt>
                <c:pt idx="15">
                  <c:v>0.14904143475572046</c:v>
                </c:pt>
                <c:pt idx="16">
                  <c:v>0.13404255319148936</c:v>
                </c:pt>
                <c:pt idx="17">
                  <c:v>0.12179619322476468</c:v>
                </c:pt>
                <c:pt idx="18">
                  <c:v>0.1340977862716993</c:v>
                </c:pt>
                <c:pt idx="19">
                  <c:v>0.128</c:v>
                </c:pt>
                <c:pt idx="20">
                  <c:v>0.10071875214732356</c:v>
                </c:pt>
                <c:pt idx="21">
                  <c:v>0.14438273996584727</c:v>
                </c:pt>
                <c:pt idx="22">
                  <c:v>0.12698412698412695</c:v>
                </c:pt>
                <c:pt idx="23">
                  <c:v>0.1714476955440811</c:v>
                </c:pt>
                <c:pt idx="24">
                  <c:v>0.15896919869339343</c:v>
                </c:pt>
                <c:pt idx="25">
                  <c:v>0.20993080993080995</c:v>
                </c:pt>
                <c:pt idx="26">
                  <c:v>0.12543805400948257</c:v>
                </c:pt>
                <c:pt idx="27">
                  <c:v>0.23502264019505401</c:v>
                </c:pt>
                <c:pt idx="28">
                  <c:v>0.17777777777777776</c:v>
                </c:pt>
                <c:pt idx="29">
                  <c:v>0.19495920079310605</c:v>
                </c:pt>
                <c:pt idx="30">
                  <c:v>0.24904214559386975</c:v>
                </c:pt>
                <c:pt idx="31">
                  <c:v>0.23853516437786099</c:v>
                </c:pt>
                <c:pt idx="32">
                  <c:v>0.2</c:v>
                </c:pt>
              </c:numCache>
            </c:numRef>
          </c:val>
          <c:smooth val="1"/>
          <c:extLst>
            <c:ext xmlns:c16="http://schemas.microsoft.com/office/drawing/2014/chart" uri="{C3380CC4-5D6E-409C-BE32-E72D297353CC}">
              <c16:uniqueId val="{00000004-1334-405F-AA1E-AC1DD87A0325}"/>
            </c:ext>
          </c:extLst>
        </c:ser>
        <c:dLbls>
          <c:showLegendKey val="0"/>
          <c:showVal val="1"/>
          <c:showCatName val="0"/>
          <c:showSerName val="0"/>
          <c:showPercent val="0"/>
          <c:showBubbleSize val="0"/>
        </c:dLbls>
        <c:smooth val="0"/>
        <c:axId val="1633056368"/>
        <c:axId val="1633048880"/>
      </c:lineChart>
      <c:dateAx>
        <c:axId val="1633056368"/>
        <c:scaling>
          <c:orientation val="minMax"/>
          <c:max val="45901"/>
          <c:min val="45170"/>
        </c:scaling>
        <c:delete val="0"/>
        <c:axPos val="b"/>
        <c:numFmt formatCode="mmm\-yy" sourceLinked="1"/>
        <c:majorTickMark val="out"/>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633048880"/>
        <c:crosses val="autoZero"/>
        <c:auto val="1"/>
        <c:lblOffset val="100"/>
        <c:baseTimeUnit val="months"/>
        <c:majorUnit val="3"/>
        <c:majorTimeUnit val="months"/>
      </c:dateAx>
      <c:valAx>
        <c:axId val="1633048880"/>
        <c:scaling>
          <c:orientation val="minMax"/>
          <c:max val="0.4"/>
          <c:min val="-0.25"/>
        </c:scaling>
        <c:delete val="0"/>
        <c:axPos val="l"/>
        <c:numFmt formatCode="0%" sourceLinked="0"/>
        <c:majorTickMark val="out"/>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633056368"/>
        <c:crosses val="autoZero"/>
        <c:crossBetween val="between"/>
      </c:valAx>
      <c:spPr>
        <a:noFill/>
        <a:ln>
          <a:noFill/>
        </a:ln>
      </c:spPr>
    </c:plotArea>
    <c:legend>
      <c:legendPos val="b"/>
      <c:layout>
        <c:manualLayout>
          <c:xMode val="edge"/>
          <c:yMode val="edge"/>
          <c:x val="4.8054565001753834E-2"/>
          <c:y val="0.88046503482072047"/>
          <c:w val="0.9038907023270506"/>
          <c:h val="9.8284453437953528E-2"/>
        </c:manualLayout>
      </c:layou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51021811111659E-2"/>
          <c:y val="3.8959271525764436E-2"/>
          <c:w val="0.88786190263356735"/>
          <c:h val="0.69227613617729511"/>
        </c:manualLayout>
      </c:layout>
      <c:lineChart>
        <c:grouping val="standard"/>
        <c:varyColors val="0"/>
        <c:ser>
          <c:idx val="0"/>
          <c:order val="0"/>
          <c:tx>
            <c:strRef>
              <c:f>'Gráfico 1.10'!$C$6</c:f>
              <c:strCache>
                <c:ptCount val="1"/>
                <c:pt idx="0">
                  <c:v>Producción industrial (Var anual %)</c:v>
                </c:pt>
              </c:strCache>
            </c:strRef>
          </c:tx>
          <c:spPr>
            <a:ln w="22225">
              <a:solidFill>
                <a:schemeClr val="bg1">
                  <a:lumMod val="65000"/>
                </a:schemeClr>
              </a:solidFill>
            </a:ln>
          </c:spPr>
          <c:marker>
            <c:symbol val="none"/>
          </c:marker>
          <c:dLbls>
            <c:dLbl>
              <c:idx val="7"/>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0-D423-48EA-9652-374203520D93}"/>
                </c:ext>
              </c:extLst>
            </c:dLbl>
            <c:dLbl>
              <c:idx val="19"/>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1-D423-48EA-9652-374203520D93}"/>
                </c:ext>
              </c:extLst>
            </c:dLbl>
            <c:dLbl>
              <c:idx val="3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2-D423-48EA-9652-374203520D93}"/>
                </c:ext>
              </c:extLst>
            </c:dLbl>
            <c:dLbl>
              <c:idx val="4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D423-48EA-9652-374203520D93}"/>
                </c:ext>
              </c:extLst>
            </c:dLbl>
            <c:dLbl>
              <c:idx val="4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4-D423-48EA-9652-374203520D93}"/>
                </c:ext>
              </c:extLst>
            </c:dLbl>
            <c:dLbl>
              <c:idx val="5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5-D423-48EA-9652-374203520D93}"/>
                </c:ext>
              </c:extLst>
            </c:dLbl>
            <c:dLbl>
              <c:idx val="5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23-48EA-9652-374203520D93}"/>
                </c:ext>
              </c:extLst>
            </c:dLbl>
            <c:spPr>
              <a:noFill/>
              <a:ln>
                <a:noFill/>
              </a:ln>
            </c:spPr>
            <c:txPr>
              <a:bodyPr anchorCtr="1"/>
              <a:lstStyle/>
              <a:p>
                <a:pPr>
                  <a:defRPr sz="900" b="1" i="0" u="none">
                    <a:solidFill>
                      <a:schemeClr val="bg1">
                        <a:lumMod val="50000"/>
                      </a:schemeClr>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1.10'!$B$7:$B$62</c:f>
              <c:numCache>
                <c:formatCode>mmm\-yy</c:formatCode>
                <c:ptCount val="5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numCache>
            </c:numRef>
          </c:cat>
          <c:val>
            <c:numRef>
              <c:f>'Gráfico 1.10'!$C$7:$C$62</c:f>
              <c:numCache>
                <c:formatCode>0.0%</c:formatCode>
                <c:ptCount val="56"/>
                <c:pt idx="0">
                  <c:v>-9.9000000000000005E-2</c:v>
                </c:pt>
                <c:pt idx="1">
                  <c:v>-4.4999999999999998E-2</c:v>
                </c:pt>
                <c:pt idx="2">
                  <c:v>0.249</c:v>
                </c:pt>
                <c:pt idx="3">
                  <c:v>0.65300000000000002</c:v>
                </c:pt>
                <c:pt idx="4">
                  <c:v>0.23600000000000002</c:v>
                </c:pt>
                <c:pt idx="5">
                  <c:v>0.23899999999999999</c:v>
                </c:pt>
                <c:pt idx="6">
                  <c:v>0.23399999999999999</c:v>
                </c:pt>
                <c:pt idx="7">
                  <c:v>0.28000000000000003</c:v>
                </c:pt>
                <c:pt idx="8">
                  <c:v>0.222</c:v>
                </c:pt>
                <c:pt idx="9">
                  <c:v>0.14800000000000002</c:v>
                </c:pt>
                <c:pt idx="10">
                  <c:v>0.20199999999999999</c:v>
                </c:pt>
                <c:pt idx="11">
                  <c:v>0.14499999999999999</c:v>
                </c:pt>
                <c:pt idx="12">
                  <c:v>0.23100000000000001</c:v>
                </c:pt>
                <c:pt idx="13">
                  <c:v>0.17100000000000001</c:v>
                </c:pt>
                <c:pt idx="14">
                  <c:v>0.13800000000000001</c:v>
                </c:pt>
                <c:pt idx="15">
                  <c:v>0.14899999999999999</c:v>
                </c:pt>
                <c:pt idx="16">
                  <c:v>0.36299999999999999</c:v>
                </c:pt>
                <c:pt idx="17">
                  <c:v>0.158</c:v>
                </c:pt>
                <c:pt idx="18">
                  <c:v>3.5000000000000003E-2</c:v>
                </c:pt>
                <c:pt idx="19">
                  <c:v>0.11699999999999999</c:v>
                </c:pt>
                <c:pt idx="20">
                  <c:v>6.0999999999999999E-2</c:v>
                </c:pt>
                <c:pt idx="21">
                  <c:v>5.0999999999999997E-2</c:v>
                </c:pt>
                <c:pt idx="22">
                  <c:v>4.7E-2</c:v>
                </c:pt>
                <c:pt idx="23">
                  <c:v>2.7999999999999997E-2</c:v>
                </c:pt>
                <c:pt idx="24">
                  <c:v>-1.6E-2</c:v>
                </c:pt>
                <c:pt idx="25">
                  <c:v>-2.6000000000000002E-2</c:v>
                </c:pt>
                <c:pt idx="26">
                  <c:v>-5.5999999999999994E-2</c:v>
                </c:pt>
                <c:pt idx="27">
                  <c:v>-7.0000000000000007E-2</c:v>
                </c:pt>
                <c:pt idx="28">
                  <c:v>-3.9E-2</c:v>
                </c:pt>
                <c:pt idx="29">
                  <c:v>-5.4000000000000006E-2</c:v>
                </c:pt>
                <c:pt idx="30">
                  <c:v>-4.8000000000000001E-2</c:v>
                </c:pt>
                <c:pt idx="31">
                  <c:v>-0.08</c:v>
                </c:pt>
                <c:pt idx="32">
                  <c:v>-8.8000000000000009E-2</c:v>
                </c:pt>
                <c:pt idx="33">
                  <c:v>-5.7000000000000002E-2</c:v>
                </c:pt>
                <c:pt idx="34">
                  <c:v>-8.4000000000000005E-2</c:v>
                </c:pt>
                <c:pt idx="35">
                  <c:v>-0.10199999999999999</c:v>
                </c:pt>
                <c:pt idx="36">
                  <c:v>-5.0000000000000001E-3</c:v>
                </c:pt>
                <c:pt idx="37">
                  <c:v>6.0000000000000001E-3</c:v>
                </c:pt>
                <c:pt idx="38">
                  <c:v>-0.13</c:v>
                </c:pt>
                <c:pt idx="39">
                  <c:v>9.0999999999999998E-2</c:v>
                </c:pt>
                <c:pt idx="40">
                  <c:v>-6.8000000000000005E-2</c:v>
                </c:pt>
                <c:pt idx="41">
                  <c:v>-7.6999999999999999E-2</c:v>
                </c:pt>
                <c:pt idx="42">
                  <c:v>1.1000000000000001E-2</c:v>
                </c:pt>
                <c:pt idx="43">
                  <c:v>-6.7000000000000004E-2</c:v>
                </c:pt>
                <c:pt idx="44">
                  <c:v>-4.4000000000000004E-2</c:v>
                </c:pt>
                <c:pt idx="45">
                  <c:v>4.0000000000000001E-3</c:v>
                </c:pt>
                <c:pt idx="46">
                  <c:v>-2.4E-2</c:v>
                </c:pt>
                <c:pt idx="47">
                  <c:v>4.9000000000000002E-2</c:v>
                </c:pt>
                <c:pt idx="48">
                  <c:v>2.3E-2</c:v>
                </c:pt>
                <c:pt idx="49">
                  <c:v>-3.3000000000000002E-2</c:v>
                </c:pt>
                <c:pt idx="50">
                  <c:v>6.2E-2</c:v>
                </c:pt>
                <c:pt idx="51">
                  <c:v>-0.05</c:v>
                </c:pt>
                <c:pt idx="52">
                  <c:v>5.4000000000000006E-2</c:v>
                </c:pt>
                <c:pt idx="53">
                  <c:v>1.6E-2</c:v>
                </c:pt>
                <c:pt idx="54">
                  <c:v>7.0000000000000007E-2</c:v>
                </c:pt>
                <c:pt idx="55">
                  <c:v>0.01</c:v>
                </c:pt>
              </c:numCache>
            </c:numRef>
          </c:val>
          <c:smooth val="1"/>
          <c:extLst>
            <c:ext xmlns:c16="http://schemas.microsoft.com/office/drawing/2014/chart" uri="{C3380CC4-5D6E-409C-BE32-E72D297353CC}">
              <c16:uniqueId val="{00000007-D423-48EA-9652-374203520D93}"/>
            </c:ext>
          </c:extLst>
        </c:ser>
        <c:ser>
          <c:idx val="1"/>
          <c:order val="1"/>
          <c:tx>
            <c:strRef>
              <c:f>'Gráfico 1.10'!$D$6</c:f>
              <c:strCache>
                <c:ptCount val="1"/>
                <c:pt idx="0">
                  <c:v>Índice de confianza industrial (Balance %)</c:v>
                </c:pt>
              </c:strCache>
            </c:strRef>
          </c:tx>
          <c:spPr>
            <a:ln w="22225">
              <a:solidFill>
                <a:srgbClr val="FF9900"/>
              </a:solidFill>
            </a:ln>
          </c:spPr>
          <c:marker>
            <c:symbol val="none"/>
          </c:marker>
          <c:dLbls>
            <c:dLbl>
              <c:idx val="3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8-D423-48EA-9652-374203520D93}"/>
                </c:ext>
              </c:extLst>
            </c:dLbl>
            <c:dLbl>
              <c:idx val="42"/>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9-D423-48EA-9652-374203520D93}"/>
                </c:ext>
              </c:extLst>
            </c:dLbl>
            <c:dLbl>
              <c:idx val="43"/>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A-D423-48EA-9652-374203520D93}"/>
                </c:ext>
              </c:extLst>
            </c:dLbl>
            <c:dLbl>
              <c:idx val="54"/>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B-D423-48EA-9652-374203520D93}"/>
                </c:ext>
              </c:extLst>
            </c:dLbl>
            <c:dLbl>
              <c:idx val="5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23-48EA-9652-374203520D93}"/>
                </c:ext>
              </c:extLst>
            </c:dLbl>
            <c:spPr>
              <a:noFill/>
              <a:ln>
                <a:noFill/>
              </a:ln>
            </c:spPr>
            <c:txPr>
              <a:bodyPr anchorCtr="1"/>
              <a:lstStyle/>
              <a:p>
                <a:pPr>
                  <a:defRPr sz="900" b="1" i="0" u="none">
                    <a:solidFill>
                      <a:schemeClr val="accent4"/>
                    </a:solidFill>
                    <a:latin typeface="Arial"/>
                    <a:ea typeface="Arial"/>
                    <a:cs typeface="Aria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'Gráfico 1.10'!$B$7:$B$62</c:f>
              <c:numCache>
                <c:formatCode>mmm\-yy</c:formatCode>
                <c:ptCount val="5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numCache>
            </c:numRef>
          </c:cat>
          <c:val>
            <c:numRef>
              <c:f>'Gráfico 1.10'!$D$7:$D$62</c:f>
              <c:numCache>
                <c:formatCode>0.0%</c:formatCode>
                <c:ptCount val="56"/>
                <c:pt idx="0">
                  <c:v>0.03</c:v>
                </c:pt>
                <c:pt idx="1">
                  <c:v>4.5999999999999999E-2</c:v>
                </c:pt>
                <c:pt idx="2">
                  <c:v>0</c:v>
                </c:pt>
                <c:pt idx="3">
                  <c:v>-8.5000000000000006E-2</c:v>
                </c:pt>
                <c:pt idx="4">
                  <c:v>-7.8E-2</c:v>
                </c:pt>
                <c:pt idx="5">
                  <c:v>3.2000000000000001E-2</c:v>
                </c:pt>
                <c:pt idx="6">
                  <c:v>0.11699999999999999</c:v>
                </c:pt>
                <c:pt idx="7">
                  <c:v>0.1</c:v>
                </c:pt>
                <c:pt idx="8">
                  <c:v>0.20100000000000001</c:v>
                </c:pt>
                <c:pt idx="9">
                  <c:v>9.0999999999999998E-2</c:v>
                </c:pt>
                <c:pt idx="10">
                  <c:v>0.13600000000000001</c:v>
                </c:pt>
                <c:pt idx="11">
                  <c:v>7.2999999999999995E-2</c:v>
                </c:pt>
                <c:pt idx="12">
                  <c:v>0.13400000000000001</c:v>
                </c:pt>
                <c:pt idx="13">
                  <c:v>0.17300000000000001</c:v>
                </c:pt>
                <c:pt idx="14">
                  <c:v>0.16800000000000001</c:v>
                </c:pt>
                <c:pt idx="15">
                  <c:v>0.15</c:v>
                </c:pt>
                <c:pt idx="16">
                  <c:v>0.16399999999999998</c:v>
                </c:pt>
                <c:pt idx="17">
                  <c:v>0.13400000000000001</c:v>
                </c:pt>
                <c:pt idx="18">
                  <c:v>9.1999999999999998E-2</c:v>
                </c:pt>
                <c:pt idx="19">
                  <c:v>0.106</c:v>
                </c:pt>
                <c:pt idx="20">
                  <c:v>0.11599999999999999</c:v>
                </c:pt>
                <c:pt idx="21">
                  <c:v>0.04</c:v>
                </c:pt>
                <c:pt idx="22">
                  <c:v>0.02</c:v>
                </c:pt>
                <c:pt idx="23">
                  <c:v>3.7999999999999999E-2</c:v>
                </c:pt>
                <c:pt idx="24">
                  <c:v>6.4000000000000001E-2</c:v>
                </c:pt>
                <c:pt idx="25">
                  <c:v>5.2000000000000005E-2</c:v>
                </c:pt>
                <c:pt idx="26">
                  <c:v>6.0999999999999999E-2</c:v>
                </c:pt>
                <c:pt idx="27">
                  <c:v>-3.6000000000000004E-2</c:v>
                </c:pt>
                <c:pt idx="28">
                  <c:v>-2.2000000000000002E-2</c:v>
                </c:pt>
                <c:pt idx="29">
                  <c:v>1.6E-2</c:v>
                </c:pt>
                <c:pt idx="30">
                  <c:v>-6.9000000000000006E-2</c:v>
                </c:pt>
                <c:pt idx="31">
                  <c:v>0.04</c:v>
                </c:pt>
                <c:pt idx="32">
                  <c:v>5.2000000000000005E-2</c:v>
                </c:pt>
                <c:pt idx="33">
                  <c:v>-2.7999999999999997E-2</c:v>
                </c:pt>
                <c:pt idx="34">
                  <c:v>-2.4E-2</c:v>
                </c:pt>
                <c:pt idx="35">
                  <c:v>-4.4000000000000004E-2</c:v>
                </c:pt>
                <c:pt idx="36">
                  <c:v>1.8000000000000002E-2</c:v>
                </c:pt>
                <c:pt idx="37">
                  <c:v>8.0000000000000002E-3</c:v>
                </c:pt>
                <c:pt idx="38">
                  <c:v>3.1E-2</c:v>
                </c:pt>
                <c:pt idx="39">
                  <c:v>6.9999999999999993E-3</c:v>
                </c:pt>
                <c:pt idx="40">
                  <c:v>-5.4000000000000006E-2</c:v>
                </c:pt>
                <c:pt idx="41">
                  <c:v>-1.7000000000000001E-2</c:v>
                </c:pt>
                <c:pt idx="42">
                  <c:v>2.1000000000000001E-2</c:v>
                </c:pt>
                <c:pt idx="43">
                  <c:v>3.0000000000000001E-3</c:v>
                </c:pt>
                <c:pt idx="44">
                  <c:v>4.4999999999999998E-2</c:v>
                </c:pt>
                <c:pt idx="45">
                  <c:v>2.4E-2</c:v>
                </c:pt>
                <c:pt idx="46">
                  <c:v>-4.0000000000000001E-3</c:v>
                </c:pt>
                <c:pt idx="47">
                  <c:v>3.0000000000000001E-3</c:v>
                </c:pt>
                <c:pt idx="48">
                  <c:v>8.0000000000000002E-3</c:v>
                </c:pt>
                <c:pt idx="49">
                  <c:v>1.7000000000000001E-2</c:v>
                </c:pt>
                <c:pt idx="50">
                  <c:v>4.0999999999999995E-2</c:v>
                </c:pt>
                <c:pt idx="51">
                  <c:v>0.01</c:v>
                </c:pt>
                <c:pt idx="52">
                  <c:v>4.8000000000000001E-2</c:v>
                </c:pt>
                <c:pt idx="53">
                  <c:v>2.7999999999999997E-2</c:v>
                </c:pt>
                <c:pt idx="54">
                  <c:v>7.8E-2</c:v>
                </c:pt>
                <c:pt idx="55">
                  <c:v>7.4999999999999997E-2</c:v>
                </c:pt>
              </c:numCache>
            </c:numRef>
          </c:val>
          <c:smooth val="1"/>
          <c:extLst>
            <c:ext xmlns:c16="http://schemas.microsoft.com/office/drawing/2014/chart" uri="{C3380CC4-5D6E-409C-BE32-E72D297353CC}">
              <c16:uniqueId val="{0000000D-D423-48EA-9652-374203520D93}"/>
            </c:ext>
          </c:extLst>
        </c:ser>
        <c:dLbls>
          <c:showLegendKey val="0"/>
          <c:showVal val="1"/>
          <c:showCatName val="0"/>
          <c:showSerName val="0"/>
          <c:showPercent val="0"/>
          <c:showBubbleSize val="0"/>
        </c:dLbls>
        <c:smooth val="0"/>
        <c:axId val="1633056368"/>
        <c:axId val="1633048880"/>
      </c:lineChart>
      <c:dateAx>
        <c:axId val="1633056368"/>
        <c:scaling>
          <c:orientation val="minMax"/>
        </c:scaling>
        <c:delete val="0"/>
        <c:axPos val="b"/>
        <c:numFmt formatCode="mmm\-yy" sourceLinked="1"/>
        <c:majorTickMark val="out"/>
        <c:minorTickMark val="none"/>
        <c:tickLblPos val="low"/>
        <c:spPr>
          <a:ln w="9525" cmpd="sng">
            <a:solidFill>
              <a:schemeClr val="tx1">
                <a:lumMod val="15000"/>
                <a:lumOff val="85000"/>
              </a:schemeClr>
            </a:solidFill>
          </a:ln>
        </c:spPr>
        <c:txPr>
          <a:bodyPr rot="-5400000" spcFirstLastPara="1" wrap="square" anchor="ctr" anchorCtr="1"/>
          <a:lstStyle/>
          <a:p>
            <a:pPr>
              <a:defRPr sz="900" b="0" i="0" u="none">
                <a:solidFill>
                  <a:schemeClr val="tx1">
                    <a:lumMod val="65000"/>
                    <a:lumOff val="35000"/>
                  </a:schemeClr>
                </a:solidFill>
                <a:latin typeface="Arial"/>
                <a:ea typeface="Arial"/>
                <a:cs typeface="Arial"/>
              </a:defRPr>
            </a:pPr>
            <a:endParaRPr lang="es-CO"/>
          </a:p>
        </c:txPr>
        <c:crossAx val="1633048880"/>
        <c:crosses val="autoZero"/>
        <c:auto val="1"/>
        <c:lblOffset val="100"/>
        <c:baseTimeUnit val="months"/>
      </c:dateAx>
      <c:valAx>
        <c:axId val="1633048880"/>
        <c:scaling>
          <c:orientation val="minMax"/>
        </c:scaling>
        <c:delete val="0"/>
        <c:axPos val="l"/>
        <c:numFmt formatCode="0%" sourceLinked="0"/>
        <c:majorTickMark val="out"/>
        <c:minorTickMark val="none"/>
        <c:tickLblPos val="nextTo"/>
        <c:spPr>
          <a:ln>
            <a:noFill/>
          </a:ln>
        </c:spPr>
        <c:txPr>
          <a:bodyPr rot="-60000000" vert="horz" anchor="ctr" anchorCtr="1"/>
          <a:lstStyle/>
          <a:p>
            <a:pPr>
              <a:defRPr sz="900" b="0" i="0" u="none">
                <a:solidFill>
                  <a:schemeClr val="tx1">
                    <a:lumMod val="65000"/>
                    <a:lumOff val="35000"/>
                  </a:schemeClr>
                </a:solidFill>
                <a:latin typeface="Arial"/>
                <a:ea typeface="Arial"/>
                <a:cs typeface="Arial"/>
              </a:defRPr>
            </a:pPr>
            <a:endParaRPr lang="es-CO"/>
          </a:p>
        </c:txPr>
        <c:crossAx val="1633056368"/>
        <c:crosses val="autoZero"/>
        <c:crossBetween val="between"/>
      </c:valAx>
      <c:spPr>
        <a:noFill/>
        <a:ln>
          <a:noFill/>
        </a:ln>
      </c:spPr>
    </c:plotArea>
    <c:legend>
      <c:legendPos val="b"/>
      <c:layout>
        <c:manualLayout>
          <c:xMode val="edge"/>
          <c:yMode val="edge"/>
          <c:x val="4.8054565001753834E-2"/>
          <c:y val="0.88046503482072047"/>
          <c:w val="0.9038907023270506"/>
          <c:h val="9.8284453437953528E-2"/>
        </c:manualLayout>
      </c:layout>
      <c:overlay val="0"/>
      <c:spPr>
        <a:noFill/>
      </c:spPr>
      <c:txPr>
        <a:bodyPr rot="0" vert="horz" anchor="ctr" anchorCtr="1"/>
        <a:lstStyle/>
        <a:p>
          <a:pPr>
            <a:defRPr sz="900" b="0" i="0" u="none">
              <a:solidFill>
                <a:schemeClr val="tx1">
                  <a:lumMod val="65000"/>
                  <a:lumOff val="35000"/>
                </a:schemeClr>
              </a:solidFill>
              <a:latin typeface="Arial"/>
              <a:ea typeface="Arial"/>
              <a:cs typeface="Arial"/>
            </a:defRPr>
          </a:pPr>
          <a:endParaRPr lang="es-CO"/>
        </a:p>
      </c:txPr>
    </c:legend>
    <c:plotVisOnly val="1"/>
    <c:dispBlanksAs val="zero"/>
    <c:showDLblsOverMax val="1"/>
  </c:chart>
  <c:spPr>
    <a:noFill/>
    <a:ln w="9525" cmpd="sng">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1" Type="http://schemas.openxmlformats.org/officeDocument/2006/relationships/image" Target="../media/image5.png"/></Relationships>
</file>

<file path=xl/drawings/_rels/drawing3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5.xml.rels><?xml version="1.0" encoding="UTF-8" standalone="yes"?>
<Relationships xmlns="http://schemas.openxmlformats.org/package/2006/relationships"><Relationship Id="rId1" Type="http://schemas.openxmlformats.org/officeDocument/2006/relationships/image" Target="../media/image7.png"/></Relationships>
</file>

<file path=xl/drawings/_rels/drawing36.xml.rels><?xml version="1.0" encoding="UTF-8" standalone="yes"?>
<Relationships xmlns="http://schemas.openxmlformats.org/package/2006/relationships"><Relationship Id="rId1" Type="http://schemas.openxmlformats.org/officeDocument/2006/relationships/image" Target="../media/image8.png"/></Relationships>
</file>

<file path=xl/drawings/_rels/drawing37.xml.rels><?xml version="1.0" encoding="UTF-8" standalone="yes"?>
<Relationships xmlns="http://schemas.openxmlformats.org/package/2006/relationships"><Relationship Id="rId1" Type="http://schemas.openxmlformats.org/officeDocument/2006/relationships/image" Target="../media/image9.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9.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4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5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73.xml.rels><?xml version="1.0" encoding="UTF-8" standalone="yes"?>
<Relationships xmlns="http://schemas.openxmlformats.org/package/2006/relationships"><Relationship Id="rId1" Type="http://schemas.openxmlformats.org/officeDocument/2006/relationships/image" Target="../media/image12.emf"/></Relationships>
</file>

<file path=xl/drawings/_rels/drawing7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7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7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2</xdr:col>
      <xdr:colOff>1531620</xdr:colOff>
      <xdr:row>3</xdr:row>
      <xdr:rowOff>79715</xdr:rowOff>
    </xdr:to>
    <xdr:pic>
      <xdr:nvPicPr>
        <xdr:cNvPr id="2" name="/xl/media/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626701</xdr:colOff>
      <xdr:row>4</xdr:row>
      <xdr:rowOff>132209</xdr:rowOff>
    </xdr:from>
    <xdr:to>
      <xdr:col>14</xdr:col>
      <xdr:colOff>476250</xdr:colOff>
      <xdr:row>20</xdr:row>
      <xdr:rowOff>46691</xdr:rowOff>
    </xdr:to>
    <xdr:graphicFrame macro="">
      <xdr:nvGraphicFramePr>
        <xdr:cNvPr id="2" name="Chart">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667604</xdr:colOff>
      <xdr:row>5</xdr:row>
      <xdr:rowOff>162169</xdr:rowOff>
    </xdr:from>
    <xdr:to>
      <xdr:col>13</xdr:col>
      <xdr:colOff>315912</xdr:colOff>
      <xdr:row>22</xdr:row>
      <xdr:rowOff>93540</xdr:rowOff>
    </xdr:to>
    <xdr:graphicFrame macro="">
      <xdr:nvGraphicFramePr>
        <xdr:cNvPr id="2" name="Chart">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571500</xdr:colOff>
      <xdr:row>6</xdr:row>
      <xdr:rowOff>19050</xdr:rowOff>
    </xdr:from>
    <xdr:to>
      <xdr:col>13</xdr:col>
      <xdr:colOff>257908</xdr:colOff>
      <xdr:row>23</xdr:row>
      <xdr:rowOff>175846</xdr:rowOff>
    </xdr:to>
    <xdr:graphicFrame macro="">
      <xdr:nvGraphicFramePr>
        <xdr:cNvPr id="2" name="Chart">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218712</xdr:colOff>
      <xdr:row>6</xdr:row>
      <xdr:rowOff>225788</xdr:rowOff>
    </xdr:from>
    <xdr:to>
      <xdr:col>13</xdr:col>
      <xdr:colOff>23132</xdr:colOff>
      <xdr:row>25</xdr:row>
      <xdr:rowOff>100602</xdr:rowOff>
    </xdr:to>
    <xdr:graphicFrame macro="">
      <xdr:nvGraphicFramePr>
        <xdr:cNvPr id="2" name="Chart">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581025</xdr:colOff>
      <xdr:row>5</xdr:row>
      <xdr:rowOff>257175</xdr:rowOff>
    </xdr:from>
    <xdr:to>
      <xdr:col>12</xdr:col>
      <xdr:colOff>561975</xdr:colOff>
      <xdr:row>18</xdr:row>
      <xdr:rowOff>9525</xdr:rowOff>
    </xdr:to>
    <xdr:graphicFrame macro="">
      <xdr:nvGraphicFramePr>
        <xdr:cNvPr id="2" name="Chart">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57149</xdr:colOff>
      <xdr:row>5</xdr:row>
      <xdr:rowOff>38099</xdr:rowOff>
    </xdr:from>
    <xdr:to>
      <xdr:col>18</xdr:col>
      <xdr:colOff>123825</xdr:colOff>
      <xdr:row>27</xdr:row>
      <xdr:rowOff>152400</xdr:rowOff>
    </xdr:to>
    <xdr:graphicFrame macro="">
      <xdr:nvGraphicFramePr>
        <xdr:cNvPr id="2" name="Chart">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533400</xdr:colOff>
      <xdr:row>5</xdr:row>
      <xdr:rowOff>28575</xdr:rowOff>
    </xdr:from>
    <xdr:to>
      <xdr:col>16</xdr:col>
      <xdr:colOff>190500</xdr:colOff>
      <xdr:row>28</xdr:row>
      <xdr:rowOff>62325</xdr:rowOff>
    </xdr:to>
    <xdr:graphicFrame macro="">
      <xdr:nvGraphicFramePr>
        <xdr:cNvPr id="2" name="Chart">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359227</xdr:colOff>
      <xdr:row>4</xdr:row>
      <xdr:rowOff>69396</xdr:rowOff>
    </xdr:from>
    <xdr:to>
      <xdr:col>13</xdr:col>
      <xdr:colOff>447675</xdr:colOff>
      <xdr:row>22</xdr:row>
      <xdr:rowOff>47625</xdr:rowOff>
    </xdr:to>
    <xdr:graphicFrame macro="">
      <xdr:nvGraphicFramePr>
        <xdr:cNvPr id="2" name="Chart">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646967</xdr:colOff>
      <xdr:row>4</xdr:row>
      <xdr:rowOff>168519</xdr:rowOff>
    </xdr:from>
    <xdr:to>
      <xdr:col>13</xdr:col>
      <xdr:colOff>295275</xdr:colOff>
      <xdr:row>22</xdr:row>
      <xdr:rowOff>68140</xdr:rowOff>
    </xdr:to>
    <xdr:graphicFrame macro="">
      <xdr:nvGraphicFramePr>
        <xdr:cNvPr id="2" name="Chart">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155256</xdr:colOff>
      <xdr:row>4</xdr:row>
      <xdr:rowOff>94297</xdr:rowOff>
    </xdr:from>
    <xdr:to>
      <xdr:col>13</xdr:col>
      <xdr:colOff>733425</xdr:colOff>
      <xdr:row>19</xdr:row>
      <xdr:rowOff>85725</xdr:rowOff>
    </xdr:to>
    <xdr:graphicFrame macro="">
      <xdr:nvGraphicFramePr>
        <xdr:cNvPr id="2" name="Chart">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304800</xdr:colOff>
      <xdr:row>7</xdr:row>
      <xdr:rowOff>123825</xdr:rowOff>
    </xdr:to>
    <xdr:sp macro="" textlink="">
      <xdr:nvSpPr>
        <xdr:cNvPr id="2" name="AutoShape 2">
          <a:extLst>
            <a:ext uri="{FF2B5EF4-FFF2-40B4-BE49-F238E27FC236}">
              <a16:creationId xmlns:a16="http://schemas.microsoft.com/office/drawing/2014/main" id="{00000000-0008-0000-0300-000002000000}"/>
            </a:ext>
          </a:extLst>
        </xdr:cNvPr>
        <xdr:cNvSpPr>
          <a:spLocks noGrp="1"/>
        </xdr:cNvSpPr>
      </xdr:nvSpPr>
      <xdr:spPr>
        <a:xfrm>
          <a:off x="3086100" y="1905000"/>
          <a:ext cx="304800" cy="304800"/>
        </a:xfrm>
        <a:prstGeom prst="rect">
          <a:avLst/>
        </a:prstGeom>
        <a:noFill/>
      </xdr:spPr>
    </xdr:sp>
    <xdr:clientData/>
  </xdr:twoCellAnchor>
  <xdr:oneCellAnchor>
    <xdr:from>
      <xdr:col>3</xdr:col>
      <xdr:colOff>0</xdr:colOff>
      <xdr:row>6</xdr:row>
      <xdr:rowOff>0</xdr:rowOff>
    </xdr:from>
    <xdr:ext cx="304800" cy="304800"/>
    <xdr:sp macro="" textlink="">
      <xdr:nvSpPr>
        <xdr:cNvPr id="3" name="AutoShape 2">
          <a:extLst>
            <a:ext uri="{FF2B5EF4-FFF2-40B4-BE49-F238E27FC236}">
              <a16:creationId xmlns:a16="http://schemas.microsoft.com/office/drawing/2014/main" id="{00000000-0008-0000-0300-000003000000}"/>
            </a:ext>
          </a:extLst>
        </xdr:cNvPr>
        <xdr:cNvSpPr>
          <a:spLocks noGrp="1"/>
        </xdr:cNvSpPr>
      </xdr:nvSpPr>
      <xdr:spPr>
        <a:xfrm>
          <a:off x="3590925" y="1905000"/>
          <a:ext cx="304800" cy="304800"/>
        </a:xfrm>
        <a:prstGeom prst="rect">
          <a:avLst/>
        </a:prstGeom>
        <a:noFill/>
      </xdr:spPr>
    </xdr:sp>
    <xdr:clientData/>
  </xdr:oneCellAnchor>
  <xdr:oneCellAnchor>
    <xdr:from>
      <xdr:col>3</xdr:col>
      <xdr:colOff>0</xdr:colOff>
      <xdr:row>6</xdr:row>
      <xdr:rowOff>0</xdr:rowOff>
    </xdr:from>
    <xdr:ext cx="304800" cy="304800"/>
    <xdr:sp macro="" textlink="">
      <xdr:nvSpPr>
        <xdr:cNvPr id="4" name="AutoShape 2">
          <a:extLst>
            <a:ext uri="{FF2B5EF4-FFF2-40B4-BE49-F238E27FC236}">
              <a16:creationId xmlns:a16="http://schemas.microsoft.com/office/drawing/2014/main" id="{00000000-0008-0000-0300-000004000000}"/>
            </a:ext>
          </a:extLst>
        </xdr:cNvPr>
        <xdr:cNvSpPr>
          <a:spLocks noGrp="1"/>
        </xdr:cNvSpPr>
      </xdr:nvSpPr>
      <xdr:spPr>
        <a:xfrm>
          <a:off x="3590925" y="1905000"/>
          <a:ext cx="304800" cy="304800"/>
        </a:xfrm>
        <a:prstGeom prst="rect">
          <a:avLst/>
        </a:prstGeom>
        <a:noFill/>
      </xdr:spPr>
    </xdr:sp>
    <xdr:clientData/>
  </xdr:oneCellAnchor>
</xdr:wsDr>
</file>

<file path=xl/drawings/drawing20.xml><?xml version="1.0" encoding="utf-8"?>
<xdr:wsDr xmlns:xdr="http://schemas.openxmlformats.org/drawingml/2006/spreadsheetDrawing" xmlns:a="http://schemas.openxmlformats.org/drawingml/2006/main">
  <xdr:twoCellAnchor>
    <xdr:from>
      <xdr:col>5</xdr:col>
      <xdr:colOff>249554</xdr:colOff>
      <xdr:row>6</xdr:row>
      <xdr:rowOff>49529</xdr:rowOff>
    </xdr:from>
    <xdr:to>
      <xdr:col>13</xdr:col>
      <xdr:colOff>723899</xdr:colOff>
      <xdr:row>22</xdr:row>
      <xdr:rowOff>38099</xdr:rowOff>
    </xdr:to>
    <xdr:graphicFrame macro="">
      <xdr:nvGraphicFramePr>
        <xdr:cNvPr id="2" name="Chart">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9525</xdr:colOff>
      <xdr:row>5</xdr:row>
      <xdr:rowOff>38100</xdr:rowOff>
    </xdr:from>
    <xdr:to>
      <xdr:col>14</xdr:col>
      <xdr:colOff>581025</xdr:colOff>
      <xdr:row>29</xdr:row>
      <xdr:rowOff>57150</xdr:rowOff>
    </xdr:to>
    <xdr:graphicFrame macro="">
      <xdr:nvGraphicFramePr>
        <xdr:cNvPr id="2" name="Chart">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742950</xdr:colOff>
      <xdr:row>4</xdr:row>
      <xdr:rowOff>171450</xdr:rowOff>
    </xdr:from>
    <xdr:to>
      <xdr:col>13</xdr:col>
      <xdr:colOff>542925</xdr:colOff>
      <xdr:row>28</xdr:row>
      <xdr:rowOff>0</xdr:rowOff>
    </xdr:to>
    <xdr:graphicFrame macro="">
      <xdr:nvGraphicFramePr>
        <xdr:cNvPr id="2" name="Chart">
          <a:extLst>
            <a:ext uri="{FF2B5EF4-FFF2-40B4-BE49-F238E27FC236}">
              <a16:creationId xmlns:a16="http://schemas.microsoft.com/office/drawing/2014/main" id="{00000000-0008-0000-1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8</xdr:col>
      <xdr:colOff>57150</xdr:colOff>
      <xdr:row>4</xdr:row>
      <xdr:rowOff>0</xdr:rowOff>
    </xdr:from>
    <xdr:to>
      <xdr:col>15</xdr:col>
      <xdr:colOff>742950</xdr:colOff>
      <xdr:row>21</xdr:row>
      <xdr:rowOff>76200</xdr:rowOff>
    </xdr:to>
    <xdr:graphicFrame macro="">
      <xdr:nvGraphicFramePr>
        <xdr:cNvPr id="2" name="Chart">
          <a:extLst>
            <a:ext uri="{FF2B5EF4-FFF2-40B4-BE49-F238E27FC236}">
              <a16:creationId xmlns:a16="http://schemas.microsoft.com/office/drawing/2014/main" id="{00000000-0008-0000-1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571500</xdr:colOff>
      <xdr:row>5</xdr:row>
      <xdr:rowOff>0</xdr:rowOff>
    </xdr:from>
    <xdr:to>
      <xdr:col>14</xdr:col>
      <xdr:colOff>63819</xdr:colOff>
      <xdr:row>23</xdr:row>
      <xdr:rowOff>164291</xdr:rowOff>
    </xdr:to>
    <xdr:graphicFrame macro="">
      <xdr:nvGraphicFramePr>
        <xdr:cNvPr id="2" name="Chart">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1870</xdr:colOff>
      <xdr:row>6</xdr:row>
      <xdr:rowOff>113249</xdr:rowOff>
    </xdr:from>
    <xdr:to>
      <xdr:col>16</xdr:col>
      <xdr:colOff>552450</xdr:colOff>
      <xdr:row>29</xdr:row>
      <xdr:rowOff>17408</xdr:rowOff>
    </xdr:to>
    <xdr:graphicFrame macro="">
      <xdr:nvGraphicFramePr>
        <xdr:cNvPr id="2" name="Chart">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4</xdr:col>
      <xdr:colOff>646967</xdr:colOff>
      <xdr:row>4</xdr:row>
      <xdr:rowOff>168519</xdr:rowOff>
    </xdr:from>
    <xdr:to>
      <xdr:col>13</xdr:col>
      <xdr:colOff>295275</xdr:colOff>
      <xdr:row>22</xdr:row>
      <xdr:rowOff>68140</xdr:rowOff>
    </xdr:to>
    <xdr:graphicFrame macro="">
      <xdr:nvGraphicFramePr>
        <xdr:cNvPr id="2" name="Chart">
          <a:extLst>
            <a:ext uri="{FF2B5EF4-FFF2-40B4-BE49-F238E27FC236}">
              <a16:creationId xmlns:a16="http://schemas.microsoft.com/office/drawing/2014/main" id="{00000000-0008-0000-2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390524</xdr:colOff>
      <xdr:row>5</xdr:row>
      <xdr:rowOff>9524</xdr:rowOff>
    </xdr:from>
    <xdr:to>
      <xdr:col>14</xdr:col>
      <xdr:colOff>361950</xdr:colOff>
      <xdr:row>23</xdr:row>
      <xdr:rowOff>9524</xdr:rowOff>
    </xdr:to>
    <xdr:graphicFrame macro="">
      <xdr:nvGraphicFramePr>
        <xdr:cNvPr id="2" name="Chart">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88901</xdr:colOff>
      <xdr:row>4</xdr:row>
      <xdr:rowOff>25400</xdr:rowOff>
    </xdr:from>
    <xdr:to>
      <xdr:col>7</xdr:col>
      <xdr:colOff>635001</xdr:colOff>
      <xdr:row>18</xdr:row>
      <xdr:rowOff>32442</xdr:rowOff>
    </xdr:to>
    <xdr:pic>
      <xdr:nvPicPr>
        <xdr:cNvPr id="2" name="/xl/media/image3.png">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149225</xdr:colOff>
      <xdr:row>4</xdr:row>
      <xdr:rowOff>0</xdr:rowOff>
    </xdr:from>
    <xdr:to>
      <xdr:col>8</xdr:col>
      <xdr:colOff>114301</xdr:colOff>
      <xdr:row>20</xdr:row>
      <xdr:rowOff>120650</xdr:rowOff>
    </xdr:to>
    <xdr:pic>
      <xdr:nvPicPr>
        <xdr:cNvPr id="2" name="/xl/media/image4.png">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4761</xdr:colOff>
      <xdr:row>4</xdr:row>
      <xdr:rowOff>161926</xdr:rowOff>
    </xdr:from>
    <xdr:to>
      <xdr:col>13</xdr:col>
      <xdr:colOff>723900</xdr:colOff>
      <xdr:row>22</xdr:row>
      <xdr:rowOff>66675</xdr:rowOff>
    </xdr:to>
    <xdr:graphicFrame macro="">
      <xdr:nvGraphicFramePr>
        <xdr:cNvPr id="2" name="Chart">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19050</xdr:colOff>
      <xdr:row>4</xdr:row>
      <xdr:rowOff>0</xdr:rowOff>
    </xdr:from>
    <xdr:to>
      <xdr:col>7</xdr:col>
      <xdr:colOff>749300</xdr:colOff>
      <xdr:row>20</xdr:row>
      <xdr:rowOff>54723</xdr:rowOff>
    </xdr:to>
    <xdr:pic>
      <xdr:nvPicPr>
        <xdr:cNvPr id="2" name="/xl/media/image5.png">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xdr:colOff>
      <xdr:row>4</xdr:row>
      <xdr:rowOff>69850</xdr:rowOff>
    </xdr:from>
    <xdr:to>
      <xdr:col>7</xdr:col>
      <xdr:colOff>717551</xdr:colOff>
      <xdr:row>20</xdr:row>
      <xdr:rowOff>19050</xdr:rowOff>
    </xdr:to>
    <xdr:pic>
      <xdr:nvPicPr>
        <xdr:cNvPr id="2" name="/xl/media/image6.png">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12701</xdr:colOff>
      <xdr:row>4</xdr:row>
      <xdr:rowOff>76200</xdr:rowOff>
    </xdr:from>
    <xdr:to>
      <xdr:col>9</xdr:col>
      <xdr:colOff>266701</xdr:colOff>
      <xdr:row>29</xdr:row>
      <xdr:rowOff>88899</xdr:rowOff>
    </xdr:to>
    <xdr:graphicFrame macro="">
      <xdr:nvGraphicFramePr>
        <xdr:cNvPr id="2" name="Chart">
          <a:extLst>
            <a:ext uri="{FF2B5EF4-FFF2-40B4-BE49-F238E27FC236}">
              <a16:creationId xmlns:a16="http://schemas.microsoft.com/office/drawing/2014/main" id="{00000000-0008-0000-4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158751</xdr:colOff>
      <xdr:row>4</xdr:row>
      <xdr:rowOff>0</xdr:rowOff>
    </xdr:from>
    <xdr:to>
      <xdr:col>8</xdr:col>
      <xdr:colOff>1</xdr:colOff>
      <xdr:row>18</xdr:row>
      <xdr:rowOff>21696</xdr:rowOff>
    </xdr:to>
    <xdr:graphicFrame macro="">
      <xdr:nvGraphicFramePr>
        <xdr:cNvPr id="2" name="Chart">
          <a:extLst>
            <a:ext uri="{FF2B5EF4-FFF2-40B4-BE49-F238E27FC236}">
              <a16:creationId xmlns:a16="http://schemas.microsoft.com/office/drawing/2014/main" id="{00000000-0008-0000-4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676275</xdr:colOff>
      <xdr:row>4</xdr:row>
      <xdr:rowOff>0</xdr:rowOff>
    </xdr:from>
    <xdr:to>
      <xdr:col>9</xdr:col>
      <xdr:colOff>704850</xdr:colOff>
      <xdr:row>22</xdr:row>
      <xdr:rowOff>97896</xdr:rowOff>
    </xdr:to>
    <xdr:graphicFrame macro="">
      <xdr:nvGraphicFramePr>
        <xdr:cNvPr id="2" name="Chart">
          <a:extLst>
            <a:ext uri="{FF2B5EF4-FFF2-40B4-BE49-F238E27FC236}">
              <a16:creationId xmlns:a16="http://schemas.microsoft.com/office/drawing/2014/main" id="{00000000-0008-0000-5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209550</xdr:colOff>
      <xdr:row>4</xdr:row>
      <xdr:rowOff>28574</xdr:rowOff>
    </xdr:from>
    <xdr:to>
      <xdr:col>9</xdr:col>
      <xdr:colOff>26874</xdr:colOff>
      <xdr:row>21</xdr:row>
      <xdr:rowOff>38100</xdr:rowOff>
    </xdr:to>
    <xdr:pic>
      <xdr:nvPicPr>
        <xdr:cNvPr id="2" name="/xl/media/image7.png">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4</xdr:row>
      <xdr:rowOff>19050</xdr:rowOff>
    </xdr:from>
    <xdr:to>
      <xdr:col>8</xdr:col>
      <xdr:colOff>552450</xdr:colOff>
      <xdr:row>20</xdr:row>
      <xdr:rowOff>82550</xdr:rowOff>
    </xdr:to>
    <xdr:pic>
      <xdr:nvPicPr>
        <xdr:cNvPr id="2" name="/xl/media/image8.png">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3</xdr:row>
      <xdr:rowOff>107950</xdr:rowOff>
    </xdr:from>
    <xdr:to>
      <xdr:col>8</xdr:col>
      <xdr:colOff>123825</xdr:colOff>
      <xdr:row>17</xdr:row>
      <xdr:rowOff>113691</xdr:rowOff>
    </xdr:to>
    <xdr:pic>
      <xdr:nvPicPr>
        <xdr:cNvPr id="2" name="/xl/media/image9.png">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1</xdr:colOff>
      <xdr:row>3</xdr:row>
      <xdr:rowOff>0</xdr:rowOff>
    </xdr:from>
    <xdr:to>
      <xdr:col>7</xdr:col>
      <xdr:colOff>758826</xdr:colOff>
      <xdr:row>18</xdr:row>
      <xdr:rowOff>38257</xdr:rowOff>
    </xdr:to>
    <xdr:pic>
      <xdr:nvPicPr>
        <xdr:cNvPr id="2" name="/xl/media/image10.png">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38100</xdr:colOff>
      <xdr:row>3</xdr:row>
      <xdr:rowOff>176530</xdr:rowOff>
    </xdr:from>
    <xdr:to>
      <xdr:col>8</xdr:col>
      <xdr:colOff>327660</xdr:colOff>
      <xdr:row>26</xdr:row>
      <xdr:rowOff>2540</xdr:rowOff>
    </xdr:to>
    <xdr:graphicFrame macro="">
      <xdr:nvGraphicFramePr>
        <xdr:cNvPr id="2" name="Chart">
          <a:extLst>
            <a:ext uri="{FF2B5EF4-FFF2-40B4-BE49-F238E27FC236}">
              <a16:creationId xmlns:a16="http://schemas.microsoft.com/office/drawing/2014/main" id="{00000000-0008-0000-6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276225</xdr:colOff>
      <xdr:row>6</xdr:row>
      <xdr:rowOff>142875</xdr:rowOff>
    </xdr:from>
    <xdr:to>
      <xdr:col>11</xdr:col>
      <xdr:colOff>581025</xdr:colOff>
      <xdr:row>23</xdr:row>
      <xdr:rowOff>30480</xdr:rowOff>
    </xdr:to>
    <xdr:pic>
      <xdr:nvPicPr>
        <xdr:cNvPr id="2" name="/xl/media/image2.jpe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xdr:col>
      <xdr:colOff>7620</xdr:colOff>
      <xdr:row>4</xdr:row>
      <xdr:rowOff>71436</xdr:rowOff>
    </xdr:from>
    <xdr:to>
      <xdr:col>7</xdr:col>
      <xdr:colOff>762000</xdr:colOff>
      <xdr:row>18</xdr:row>
      <xdr:rowOff>175259</xdr:rowOff>
    </xdr:to>
    <xdr:graphicFrame macro="">
      <xdr:nvGraphicFramePr>
        <xdr:cNvPr id="2" name="Chart">
          <a:extLst>
            <a:ext uri="{FF2B5EF4-FFF2-40B4-BE49-F238E27FC236}">
              <a16:creationId xmlns:a16="http://schemas.microsoft.com/office/drawing/2014/main" id="{00000000-0008-0000-6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69532</xdr:colOff>
      <xdr:row>4</xdr:row>
      <xdr:rowOff>82550</xdr:rowOff>
    </xdr:from>
    <xdr:to>
      <xdr:col>7</xdr:col>
      <xdr:colOff>533400</xdr:colOff>
      <xdr:row>21</xdr:row>
      <xdr:rowOff>6350</xdr:rowOff>
    </xdr:to>
    <xdr:graphicFrame macro="">
      <xdr:nvGraphicFramePr>
        <xdr:cNvPr id="2" name="Chart">
          <a:extLst>
            <a:ext uri="{FF2B5EF4-FFF2-40B4-BE49-F238E27FC236}">
              <a16:creationId xmlns:a16="http://schemas.microsoft.com/office/drawing/2014/main" id="{00000000-0008-0000-6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1904</xdr:colOff>
      <xdr:row>4</xdr:row>
      <xdr:rowOff>141921</xdr:rowOff>
    </xdr:from>
    <xdr:to>
      <xdr:col>8</xdr:col>
      <xdr:colOff>769619</xdr:colOff>
      <xdr:row>19</xdr:row>
      <xdr:rowOff>146684</xdr:rowOff>
    </xdr:to>
    <xdr:graphicFrame macro="">
      <xdr:nvGraphicFramePr>
        <xdr:cNvPr id="2" name="Chart">
          <a:extLst>
            <a:ext uri="{FF2B5EF4-FFF2-40B4-BE49-F238E27FC236}">
              <a16:creationId xmlns:a16="http://schemas.microsoft.com/office/drawing/2014/main" id="{00000000-0008-0000-6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12700</xdr:colOff>
      <xdr:row>4</xdr:row>
      <xdr:rowOff>176212</xdr:rowOff>
    </xdr:from>
    <xdr:to>
      <xdr:col>8</xdr:col>
      <xdr:colOff>641350</xdr:colOff>
      <xdr:row>20</xdr:row>
      <xdr:rowOff>120650</xdr:rowOff>
    </xdr:to>
    <xdr:graphicFrame macro="">
      <xdr:nvGraphicFramePr>
        <xdr:cNvPr id="2" name="Chart">
          <a:extLst>
            <a:ext uri="{FF2B5EF4-FFF2-40B4-BE49-F238E27FC236}">
              <a16:creationId xmlns:a16="http://schemas.microsoft.com/office/drawing/2014/main" id="{00000000-0008-0000-7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4</xdr:row>
      <xdr:rowOff>0</xdr:rowOff>
    </xdr:from>
    <xdr:to>
      <xdr:col>8</xdr:col>
      <xdr:colOff>323850</xdr:colOff>
      <xdr:row>20</xdr:row>
      <xdr:rowOff>95250</xdr:rowOff>
    </xdr:to>
    <xdr:graphicFrame macro="">
      <xdr:nvGraphicFramePr>
        <xdr:cNvPr id="2" name="Chart">
          <a:extLst>
            <a:ext uri="{FF2B5EF4-FFF2-40B4-BE49-F238E27FC236}">
              <a16:creationId xmlns:a16="http://schemas.microsoft.com/office/drawing/2014/main" id="{00000000-0008-0000-7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0</xdr:colOff>
      <xdr:row>5</xdr:row>
      <xdr:rowOff>0</xdr:rowOff>
    </xdr:from>
    <xdr:to>
      <xdr:col>7</xdr:col>
      <xdr:colOff>590550</xdr:colOff>
      <xdr:row>21</xdr:row>
      <xdr:rowOff>107950</xdr:rowOff>
    </xdr:to>
    <xdr:graphicFrame macro="">
      <xdr:nvGraphicFramePr>
        <xdr:cNvPr id="2" name="Chart">
          <a:extLst>
            <a:ext uri="{FF2B5EF4-FFF2-40B4-BE49-F238E27FC236}">
              <a16:creationId xmlns:a16="http://schemas.microsoft.com/office/drawing/2014/main" id="{00000000-0008-0000-7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4</xdr:row>
      <xdr:rowOff>0</xdr:rowOff>
    </xdr:from>
    <xdr:to>
      <xdr:col>12</xdr:col>
      <xdr:colOff>93346</xdr:colOff>
      <xdr:row>21</xdr:row>
      <xdr:rowOff>123825</xdr:rowOff>
    </xdr:to>
    <xdr:graphicFrame macro="">
      <xdr:nvGraphicFramePr>
        <xdr:cNvPr id="2" name="Chart">
          <a:extLst>
            <a:ext uri="{FF2B5EF4-FFF2-40B4-BE49-F238E27FC236}">
              <a16:creationId xmlns:a16="http://schemas.microsoft.com/office/drawing/2014/main" id="{00000000-0008-0000-7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xdr:colOff>
      <xdr:row>4</xdr:row>
      <xdr:rowOff>0</xdr:rowOff>
    </xdr:from>
    <xdr:to>
      <xdr:col>10</xdr:col>
      <xdr:colOff>0</xdr:colOff>
      <xdr:row>19</xdr:row>
      <xdr:rowOff>142875</xdr:rowOff>
    </xdr:to>
    <xdr:graphicFrame macro="">
      <xdr:nvGraphicFramePr>
        <xdr:cNvPr id="2" name="Chart">
          <a:extLst>
            <a:ext uri="{FF2B5EF4-FFF2-40B4-BE49-F238E27FC236}">
              <a16:creationId xmlns:a16="http://schemas.microsoft.com/office/drawing/2014/main" id="{00000000-0008-0000-7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644911</xdr:colOff>
      <xdr:row>4</xdr:row>
      <xdr:rowOff>139080</xdr:rowOff>
    </xdr:from>
    <xdr:to>
      <xdr:col>9</xdr:col>
      <xdr:colOff>646641</xdr:colOff>
      <xdr:row>24</xdr:row>
      <xdr:rowOff>114300</xdr:rowOff>
    </xdr:to>
    <xdr:graphicFrame macro="">
      <xdr:nvGraphicFramePr>
        <xdr:cNvPr id="2" name="Chart">
          <a:extLst>
            <a:ext uri="{FF2B5EF4-FFF2-40B4-BE49-F238E27FC236}">
              <a16:creationId xmlns:a16="http://schemas.microsoft.com/office/drawing/2014/main" id="{00000000-0008-0000-8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355600</xdr:colOff>
      <xdr:row>4</xdr:row>
      <xdr:rowOff>104775</xdr:rowOff>
    </xdr:from>
    <xdr:to>
      <xdr:col>9</xdr:col>
      <xdr:colOff>357505</xdr:colOff>
      <xdr:row>25</xdr:row>
      <xdr:rowOff>0</xdr:rowOff>
    </xdr:to>
    <xdr:graphicFrame macro="">
      <xdr:nvGraphicFramePr>
        <xdr:cNvPr id="2" name="Chart">
          <a:extLst>
            <a:ext uri="{FF2B5EF4-FFF2-40B4-BE49-F238E27FC236}">
              <a16:creationId xmlns:a16="http://schemas.microsoft.com/office/drawing/2014/main" id="{00000000-0008-0000-8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14</xdr:col>
      <xdr:colOff>375285</xdr:colOff>
      <xdr:row>22</xdr:row>
      <xdr:rowOff>57150</xdr:rowOff>
    </xdr:to>
    <xdr:graphicFrame macro="">
      <xdr:nvGraphicFramePr>
        <xdr:cNvPr id="2" name="Chart">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0</xdr:colOff>
      <xdr:row>4</xdr:row>
      <xdr:rowOff>27708</xdr:rowOff>
    </xdr:from>
    <xdr:to>
      <xdr:col>8</xdr:col>
      <xdr:colOff>62345</xdr:colOff>
      <xdr:row>20</xdr:row>
      <xdr:rowOff>57668</xdr:rowOff>
    </xdr:to>
    <xdr:graphicFrame macro="">
      <xdr:nvGraphicFramePr>
        <xdr:cNvPr id="2" name="Chart">
          <a:extLst>
            <a:ext uri="{FF2B5EF4-FFF2-40B4-BE49-F238E27FC236}">
              <a16:creationId xmlns:a16="http://schemas.microsoft.com/office/drawing/2014/main" id="{00000000-0008-0000-8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xdr:colOff>
      <xdr:row>4</xdr:row>
      <xdr:rowOff>133351</xdr:rowOff>
    </xdr:from>
    <xdr:to>
      <xdr:col>13</xdr:col>
      <xdr:colOff>228601</xdr:colOff>
      <xdr:row>8</xdr:row>
      <xdr:rowOff>0</xdr:rowOff>
    </xdr:to>
    <xdr:graphicFrame macro="">
      <xdr:nvGraphicFramePr>
        <xdr:cNvPr id="2" name="Chart">
          <a:extLst>
            <a:ext uri="{FF2B5EF4-FFF2-40B4-BE49-F238E27FC236}">
              <a16:creationId xmlns:a16="http://schemas.microsoft.com/office/drawing/2014/main" id="{00000000-0008-0000-8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0</xdr:colOff>
      <xdr:row>3</xdr:row>
      <xdr:rowOff>1</xdr:rowOff>
    </xdr:from>
    <xdr:to>
      <xdr:col>7</xdr:col>
      <xdr:colOff>476250</xdr:colOff>
      <xdr:row>14</xdr:row>
      <xdr:rowOff>95250</xdr:rowOff>
    </xdr:to>
    <xdr:graphicFrame macro="">
      <xdr:nvGraphicFramePr>
        <xdr:cNvPr id="2" name="Chart">
          <a:extLst>
            <a:ext uri="{FF2B5EF4-FFF2-40B4-BE49-F238E27FC236}">
              <a16:creationId xmlns:a16="http://schemas.microsoft.com/office/drawing/2014/main" id="{00000000-0008-0000-8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695325</xdr:colOff>
      <xdr:row>16</xdr:row>
      <xdr:rowOff>28575</xdr:rowOff>
    </xdr:to>
    <xdr:graphicFrame macro="">
      <xdr:nvGraphicFramePr>
        <xdr:cNvPr id="2" name="Chart">
          <a:extLst>
            <a:ext uri="{FF2B5EF4-FFF2-40B4-BE49-F238E27FC236}">
              <a16:creationId xmlns:a16="http://schemas.microsoft.com/office/drawing/2014/main" id="{00000000-0008-0000-8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190500</xdr:colOff>
      <xdr:row>36</xdr:row>
      <xdr:rowOff>123825</xdr:rowOff>
    </xdr:from>
    <xdr:to>
      <xdr:col>24</xdr:col>
      <xdr:colOff>92075</xdr:colOff>
      <xdr:row>58</xdr:row>
      <xdr:rowOff>22225</xdr:rowOff>
    </xdr:to>
    <xdr:graphicFrame macro="">
      <xdr:nvGraphicFramePr>
        <xdr:cNvPr id="2" name="Chart">
          <a:extLst>
            <a:ext uri="{FF2B5EF4-FFF2-40B4-BE49-F238E27FC236}">
              <a16:creationId xmlns:a16="http://schemas.microsoft.com/office/drawing/2014/main" id="{00000000-0008-0000-8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214312</xdr:colOff>
      <xdr:row>14</xdr:row>
      <xdr:rowOff>33336</xdr:rowOff>
    </xdr:from>
    <xdr:to>
      <xdr:col>8</xdr:col>
      <xdr:colOff>542925</xdr:colOff>
      <xdr:row>32</xdr:row>
      <xdr:rowOff>0</xdr:rowOff>
    </xdr:to>
    <xdr:graphicFrame macro="">
      <xdr:nvGraphicFramePr>
        <xdr:cNvPr id="2" name="Chart">
          <a:extLst>
            <a:ext uri="{FF2B5EF4-FFF2-40B4-BE49-F238E27FC236}">
              <a16:creationId xmlns:a16="http://schemas.microsoft.com/office/drawing/2014/main" id="{00000000-0008-0000-8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2</xdr:col>
      <xdr:colOff>609600</xdr:colOff>
      <xdr:row>13</xdr:row>
      <xdr:rowOff>42862</xdr:rowOff>
    </xdr:from>
    <xdr:to>
      <xdr:col>9</xdr:col>
      <xdr:colOff>95250</xdr:colOff>
      <xdr:row>29</xdr:row>
      <xdr:rowOff>0</xdr:rowOff>
    </xdr:to>
    <xdr:graphicFrame macro="">
      <xdr:nvGraphicFramePr>
        <xdr:cNvPr id="2" name="Chart">
          <a:extLst>
            <a:ext uri="{FF2B5EF4-FFF2-40B4-BE49-F238E27FC236}">
              <a16:creationId xmlns:a16="http://schemas.microsoft.com/office/drawing/2014/main" id="{00000000-0008-0000-9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190499</xdr:colOff>
      <xdr:row>16</xdr:row>
      <xdr:rowOff>61912</xdr:rowOff>
    </xdr:from>
    <xdr:to>
      <xdr:col>8</xdr:col>
      <xdr:colOff>276224</xdr:colOff>
      <xdr:row>37</xdr:row>
      <xdr:rowOff>95250</xdr:rowOff>
    </xdr:to>
    <xdr:graphicFrame macro="">
      <xdr:nvGraphicFramePr>
        <xdr:cNvPr id="2" name="Chart">
          <a:extLst>
            <a:ext uri="{FF2B5EF4-FFF2-40B4-BE49-F238E27FC236}">
              <a16:creationId xmlns:a16="http://schemas.microsoft.com/office/drawing/2014/main" id="{00000000-0008-0000-9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2</xdr:col>
      <xdr:colOff>0</xdr:colOff>
      <xdr:row>12</xdr:row>
      <xdr:rowOff>0</xdr:rowOff>
    </xdr:from>
    <xdr:to>
      <xdr:col>8</xdr:col>
      <xdr:colOff>247650</xdr:colOff>
      <xdr:row>30</xdr:row>
      <xdr:rowOff>133350</xdr:rowOff>
    </xdr:to>
    <xdr:graphicFrame macro="">
      <xdr:nvGraphicFramePr>
        <xdr:cNvPr id="2" name="Chart">
          <a:extLst>
            <a:ext uri="{FF2B5EF4-FFF2-40B4-BE49-F238E27FC236}">
              <a16:creationId xmlns:a16="http://schemas.microsoft.com/office/drawing/2014/main" id="{00000000-0008-0000-9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44450</xdr:colOff>
      <xdr:row>3</xdr:row>
      <xdr:rowOff>146050</xdr:rowOff>
    </xdr:from>
    <xdr:to>
      <xdr:col>4</xdr:col>
      <xdr:colOff>542953</xdr:colOff>
      <xdr:row>14</xdr:row>
      <xdr:rowOff>101600</xdr:rowOff>
    </xdr:to>
    <xdr:pic>
      <xdr:nvPicPr>
        <xdr:cNvPr id="2" name="/xl/media/image11.png">
          <a:extLst>
            <a:ext uri="{FF2B5EF4-FFF2-40B4-BE49-F238E27FC236}">
              <a16:creationId xmlns:a16="http://schemas.microsoft.com/office/drawing/2014/main" id="{00000000-0008-0000-9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321845</xdr:colOff>
      <xdr:row>5</xdr:row>
      <xdr:rowOff>231607</xdr:rowOff>
    </xdr:from>
    <xdr:to>
      <xdr:col>14</xdr:col>
      <xdr:colOff>365961</xdr:colOff>
      <xdr:row>20</xdr:row>
      <xdr:rowOff>158080</xdr:rowOff>
    </xdr:to>
    <xdr:graphicFrame macro="">
      <xdr:nvGraphicFramePr>
        <xdr:cNvPr id="2" name="Chart">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0</xdr:colOff>
      <xdr:row>5</xdr:row>
      <xdr:rowOff>0</xdr:rowOff>
    </xdr:from>
    <xdr:to>
      <xdr:col>7</xdr:col>
      <xdr:colOff>298450</xdr:colOff>
      <xdr:row>24</xdr:row>
      <xdr:rowOff>0</xdr:rowOff>
    </xdr:to>
    <xdr:graphicFrame macro="">
      <xdr:nvGraphicFramePr>
        <xdr:cNvPr id="2" name="Chart">
          <a:extLst>
            <a:ext uri="{FF2B5EF4-FFF2-40B4-BE49-F238E27FC236}">
              <a16:creationId xmlns:a16="http://schemas.microsoft.com/office/drawing/2014/main" id="{00000000-0008-0000-9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622300</xdr:colOff>
      <xdr:row>23</xdr:row>
      <xdr:rowOff>101600</xdr:rowOff>
    </xdr:to>
    <xdr:graphicFrame macro="">
      <xdr:nvGraphicFramePr>
        <xdr:cNvPr id="2" name="Chart">
          <a:extLst>
            <a:ext uri="{FF2B5EF4-FFF2-40B4-BE49-F238E27FC236}">
              <a16:creationId xmlns:a16="http://schemas.microsoft.com/office/drawing/2014/main" id="{00000000-0008-0000-9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133350</xdr:colOff>
      <xdr:row>3</xdr:row>
      <xdr:rowOff>63500</xdr:rowOff>
    </xdr:from>
    <xdr:to>
      <xdr:col>5</xdr:col>
      <xdr:colOff>730250</xdr:colOff>
      <xdr:row>24</xdr:row>
      <xdr:rowOff>133350</xdr:rowOff>
    </xdr:to>
    <xdr:graphicFrame macro="">
      <xdr:nvGraphicFramePr>
        <xdr:cNvPr id="2" name="Chart">
          <a:extLst>
            <a:ext uri="{FF2B5EF4-FFF2-40B4-BE49-F238E27FC236}">
              <a16:creationId xmlns:a16="http://schemas.microsoft.com/office/drawing/2014/main" id="{00000000-0008-0000-9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22</xdr:row>
      <xdr:rowOff>0</xdr:rowOff>
    </xdr:to>
    <xdr:graphicFrame macro="">
      <xdr:nvGraphicFramePr>
        <xdr:cNvPr id="2" name="Chart">
          <a:extLst>
            <a:ext uri="{FF2B5EF4-FFF2-40B4-BE49-F238E27FC236}">
              <a16:creationId xmlns:a16="http://schemas.microsoft.com/office/drawing/2014/main" id="{00000000-0008-0000-9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0</xdr:colOff>
      <xdr:row>3</xdr:row>
      <xdr:rowOff>0</xdr:rowOff>
    </xdr:from>
    <xdr:to>
      <xdr:col>5</xdr:col>
      <xdr:colOff>546100</xdr:colOff>
      <xdr:row>22</xdr:row>
      <xdr:rowOff>88900</xdr:rowOff>
    </xdr:to>
    <xdr:graphicFrame macro="">
      <xdr:nvGraphicFramePr>
        <xdr:cNvPr id="2" name="Chart">
          <a:extLst>
            <a:ext uri="{FF2B5EF4-FFF2-40B4-BE49-F238E27FC236}">
              <a16:creationId xmlns:a16="http://schemas.microsoft.com/office/drawing/2014/main" id="{00000000-0008-0000-9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0</xdr:colOff>
      <xdr:row>5</xdr:row>
      <xdr:rowOff>0</xdr:rowOff>
    </xdr:from>
    <xdr:to>
      <xdr:col>7</xdr:col>
      <xdr:colOff>730250</xdr:colOff>
      <xdr:row>21</xdr:row>
      <xdr:rowOff>12700</xdr:rowOff>
    </xdr:to>
    <xdr:graphicFrame macro="">
      <xdr:nvGraphicFramePr>
        <xdr:cNvPr id="2" name="Chart">
          <a:extLst>
            <a:ext uri="{FF2B5EF4-FFF2-40B4-BE49-F238E27FC236}">
              <a16:creationId xmlns:a16="http://schemas.microsoft.com/office/drawing/2014/main" id="{00000000-0008-0000-9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3</xdr:row>
      <xdr:rowOff>0</xdr:rowOff>
    </xdr:from>
    <xdr:to>
      <xdr:col>9</xdr:col>
      <xdr:colOff>381000</xdr:colOff>
      <xdr:row>26</xdr:row>
      <xdr:rowOff>69850</xdr:rowOff>
    </xdr:to>
    <xdr:graphicFrame macro="">
      <xdr:nvGraphicFramePr>
        <xdr:cNvPr id="2" name="Chart">
          <a:extLst>
            <a:ext uri="{FF2B5EF4-FFF2-40B4-BE49-F238E27FC236}">
              <a16:creationId xmlns:a16="http://schemas.microsoft.com/office/drawing/2014/main" id="{00000000-0008-0000-9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50800</xdr:colOff>
      <xdr:row>4</xdr:row>
      <xdr:rowOff>63501</xdr:rowOff>
    </xdr:from>
    <xdr:to>
      <xdr:col>6</xdr:col>
      <xdr:colOff>609600</xdr:colOff>
      <xdr:row>25</xdr:row>
      <xdr:rowOff>82551</xdr:rowOff>
    </xdr:to>
    <xdr:graphicFrame macro="">
      <xdr:nvGraphicFramePr>
        <xdr:cNvPr id="2" name="Chart">
          <a:extLst>
            <a:ext uri="{FF2B5EF4-FFF2-40B4-BE49-F238E27FC236}">
              <a16:creationId xmlns:a16="http://schemas.microsoft.com/office/drawing/2014/main" id="{00000000-0008-0000-9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219635</xdr:colOff>
      <xdr:row>22</xdr:row>
      <xdr:rowOff>80760</xdr:rowOff>
    </xdr:to>
    <xdr:graphicFrame macro="">
      <xdr:nvGraphicFramePr>
        <xdr:cNvPr id="2" name="Chart">
          <a:extLst>
            <a:ext uri="{FF2B5EF4-FFF2-40B4-BE49-F238E27FC236}">
              <a16:creationId xmlns:a16="http://schemas.microsoft.com/office/drawing/2014/main" id="{00000000-0008-0000-9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152400</xdr:colOff>
      <xdr:row>21</xdr:row>
      <xdr:rowOff>101600</xdr:rowOff>
    </xdr:to>
    <xdr:graphicFrame macro="">
      <xdr:nvGraphicFramePr>
        <xdr:cNvPr id="2" name="Chart">
          <a:extLst>
            <a:ext uri="{FF2B5EF4-FFF2-40B4-BE49-F238E27FC236}">
              <a16:creationId xmlns:a16="http://schemas.microsoft.com/office/drawing/2014/main" id="{00000000-0008-0000-A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6</xdr:row>
      <xdr:rowOff>104775</xdr:rowOff>
    </xdr:from>
    <xdr:to>
      <xdr:col>16</xdr:col>
      <xdr:colOff>656698</xdr:colOff>
      <xdr:row>22</xdr:row>
      <xdr:rowOff>76200</xdr:rowOff>
    </xdr:to>
    <xdr:graphicFrame macro="">
      <xdr:nvGraphicFramePr>
        <xdr:cNvPr id="2" name="Chart">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571500</xdr:colOff>
      <xdr:row>21</xdr:row>
      <xdr:rowOff>114300</xdr:rowOff>
    </xdr:to>
    <xdr:graphicFrame macro="">
      <xdr:nvGraphicFramePr>
        <xdr:cNvPr id="2" name="Chart">
          <a:extLst>
            <a:ext uri="{FF2B5EF4-FFF2-40B4-BE49-F238E27FC236}">
              <a16:creationId xmlns:a16="http://schemas.microsoft.com/office/drawing/2014/main" id="{00000000-0008-0000-A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6350</xdr:colOff>
      <xdr:row>3</xdr:row>
      <xdr:rowOff>107950</xdr:rowOff>
    </xdr:from>
    <xdr:to>
      <xdr:col>6</xdr:col>
      <xdr:colOff>606604</xdr:colOff>
      <xdr:row>22</xdr:row>
      <xdr:rowOff>9704</xdr:rowOff>
    </xdr:to>
    <xdr:graphicFrame macro="">
      <xdr:nvGraphicFramePr>
        <xdr:cNvPr id="2" name="Chart">
          <a:extLst>
            <a:ext uri="{FF2B5EF4-FFF2-40B4-BE49-F238E27FC236}">
              <a16:creationId xmlns:a16="http://schemas.microsoft.com/office/drawing/2014/main" id="{00000000-0008-0000-A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0</xdr:colOff>
      <xdr:row>4</xdr:row>
      <xdr:rowOff>0</xdr:rowOff>
    </xdr:from>
    <xdr:to>
      <xdr:col>8</xdr:col>
      <xdr:colOff>0</xdr:colOff>
      <xdr:row>24</xdr:row>
      <xdr:rowOff>0</xdr:rowOff>
    </xdr:to>
    <xdr:graphicFrame macro="">
      <xdr:nvGraphicFramePr>
        <xdr:cNvPr id="2" name="Chart">
          <a:extLst>
            <a:ext uri="{FF2B5EF4-FFF2-40B4-BE49-F238E27FC236}">
              <a16:creationId xmlns:a16="http://schemas.microsoft.com/office/drawing/2014/main" id="{00000000-0008-0000-A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57150</xdr:colOff>
      <xdr:row>4</xdr:row>
      <xdr:rowOff>139700</xdr:rowOff>
    </xdr:from>
    <xdr:to>
      <xdr:col>7</xdr:col>
      <xdr:colOff>469900</xdr:colOff>
      <xdr:row>21</xdr:row>
      <xdr:rowOff>88900</xdr:rowOff>
    </xdr:to>
    <xdr:pic>
      <xdr:nvPicPr>
        <xdr:cNvPr id="2" name="/xl/media/image12.emf">
          <a:extLst>
            <a:ext uri="{FF2B5EF4-FFF2-40B4-BE49-F238E27FC236}">
              <a16:creationId xmlns:a16="http://schemas.microsoft.com/office/drawing/2014/main" id="{00000000-0008-0000-A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25</xdr:row>
      <xdr:rowOff>12700</xdr:rowOff>
    </xdr:to>
    <xdr:graphicFrame macro="">
      <xdr:nvGraphicFramePr>
        <xdr:cNvPr id="2" name="Chart">
          <a:extLst>
            <a:ext uri="{FF2B5EF4-FFF2-40B4-BE49-F238E27FC236}">
              <a16:creationId xmlns:a16="http://schemas.microsoft.com/office/drawing/2014/main" id="{00000000-0008-0000-A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158750</xdr:colOff>
      <xdr:row>4</xdr:row>
      <xdr:rowOff>69850</xdr:rowOff>
    </xdr:from>
    <xdr:to>
      <xdr:col>6</xdr:col>
      <xdr:colOff>641350</xdr:colOff>
      <xdr:row>10</xdr:row>
      <xdr:rowOff>65871</xdr:rowOff>
    </xdr:to>
    <xdr:pic>
      <xdr:nvPicPr>
        <xdr:cNvPr id="2" name="/xl/media/image13.png">
          <a:extLst>
            <a:ext uri="{FF2B5EF4-FFF2-40B4-BE49-F238E27FC236}">
              <a16:creationId xmlns:a16="http://schemas.microsoft.com/office/drawing/2014/main" id="{00000000-0008-0000-A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xdr:from>
      <xdr:col>1</xdr:col>
      <xdr:colOff>469900</xdr:colOff>
      <xdr:row>3</xdr:row>
      <xdr:rowOff>76200</xdr:rowOff>
    </xdr:from>
    <xdr:to>
      <xdr:col>10</xdr:col>
      <xdr:colOff>234950</xdr:colOff>
      <xdr:row>22</xdr:row>
      <xdr:rowOff>6350</xdr:rowOff>
    </xdr:to>
    <xdr:graphicFrame macro="">
      <xdr:nvGraphicFramePr>
        <xdr:cNvPr id="2" name="Chart">
          <a:extLst>
            <a:ext uri="{FF2B5EF4-FFF2-40B4-BE49-F238E27FC236}">
              <a16:creationId xmlns:a16="http://schemas.microsoft.com/office/drawing/2014/main" id="{00000000-0008-0000-A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361949</xdr:colOff>
      <xdr:row>5</xdr:row>
      <xdr:rowOff>19048</xdr:rowOff>
    </xdr:from>
    <xdr:to>
      <xdr:col>13</xdr:col>
      <xdr:colOff>333375</xdr:colOff>
      <xdr:row>23</xdr:row>
      <xdr:rowOff>161924</xdr:rowOff>
    </xdr:to>
    <xdr:graphicFrame macro="">
      <xdr:nvGraphicFramePr>
        <xdr:cNvPr id="2" name="Chart">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19050</xdr:colOff>
      <xdr:row>7</xdr:row>
      <xdr:rowOff>142875</xdr:rowOff>
    </xdr:from>
    <xdr:to>
      <xdr:col>14</xdr:col>
      <xdr:colOff>552450</xdr:colOff>
      <xdr:row>20</xdr:row>
      <xdr:rowOff>180975</xdr:rowOff>
    </xdr:to>
    <xdr:graphicFrame macro="">
      <xdr:nvGraphicFramePr>
        <xdr:cNvPr id="2" name="Chart">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Gr&#225;fico%201.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1.7"/>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4:D13" totalsRowShown="0" dataDxfId="4">
  <tableColumns count="3">
    <tableColumn id="1" xr3:uid="{00000000-0010-0000-0000-000001000000}" name="Acuerdo" dataDxfId="3"/>
    <tableColumn id="2" xr3:uid="{00000000-0010-0000-0000-000002000000}" name="Fecha sanción" dataDxfId="2"/>
    <tableColumn id="3" xr3:uid="{00000000-0010-0000-0000-000003000000}" name="Tema" dataDxfId="1"/>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1"/>
  <sheetViews>
    <sheetView showGridLines="0" tabSelected="1" workbookViewId="0">
      <selection activeCell="C36" sqref="C36"/>
    </sheetView>
  </sheetViews>
  <sheetFormatPr baseColWidth="10" defaultColWidth="11.44140625" defaultRowHeight="14.4" x14ac:dyDescent="0.3"/>
  <cols>
    <col min="1" max="1" width="1.44140625" style="48" customWidth="1"/>
    <col min="2" max="2" width="6.77734375" style="48" customWidth="1"/>
    <col min="3" max="3" width="76" style="48" customWidth="1"/>
    <col min="4" max="4" width="11.44140625" style="48"/>
    <col min="5" max="5" width="1.44140625" style="48" customWidth="1"/>
    <col min="6" max="16384" width="11.44140625" style="48"/>
  </cols>
  <sheetData>
    <row r="1" spans="1:5" x14ac:dyDescent="0.3">
      <c r="A1" s="63"/>
      <c r="B1" s="64"/>
      <c r="C1" s="64"/>
      <c r="D1" s="64"/>
      <c r="E1" s="64"/>
    </row>
    <row r="2" spans="1:5" x14ac:dyDescent="0.3">
      <c r="A2" s="63"/>
      <c r="E2" s="64"/>
    </row>
    <row r="3" spans="1:5" x14ac:dyDescent="0.3">
      <c r="A3" s="63"/>
      <c r="E3" s="64"/>
    </row>
    <row r="4" spans="1:5" x14ac:dyDescent="0.3">
      <c r="A4" s="63"/>
      <c r="E4" s="64"/>
    </row>
    <row r="5" spans="1:5" ht="24.6" x14ac:dyDescent="0.3">
      <c r="A5" s="63"/>
      <c r="C5" s="42" t="s">
        <v>0</v>
      </c>
      <c r="E5" s="64"/>
    </row>
    <row r="6" spans="1:5" ht="9.75" customHeight="1" x14ac:dyDescent="0.3">
      <c r="A6" s="63"/>
      <c r="C6" s="65"/>
      <c r="E6" s="64"/>
    </row>
    <row r="7" spans="1:5" ht="24.6" x14ac:dyDescent="0.3">
      <c r="A7" s="63"/>
      <c r="C7" s="42" t="s">
        <v>1</v>
      </c>
      <c r="E7" s="64"/>
    </row>
    <row r="8" spans="1:5" ht="9.75" customHeight="1" x14ac:dyDescent="0.3">
      <c r="A8" s="63"/>
      <c r="C8" s="65"/>
      <c r="E8" s="64"/>
    </row>
    <row r="9" spans="1:5" x14ac:dyDescent="0.3">
      <c r="A9" s="63"/>
      <c r="B9" s="812" t="s">
        <v>2</v>
      </c>
      <c r="C9" s="812"/>
      <c r="D9" s="812"/>
      <c r="E9" s="64"/>
    </row>
    <row r="10" spans="1:5" x14ac:dyDescent="0.3">
      <c r="A10" s="63"/>
      <c r="B10" s="66" t="s">
        <v>3</v>
      </c>
      <c r="C10" s="66" t="s">
        <v>4</v>
      </c>
      <c r="D10" s="66" t="s">
        <v>5</v>
      </c>
      <c r="E10" s="64"/>
    </row>
    <row r="11" spans="1:5" x14ac:dyDescent="0.3">
      <c r="A11" s="63"/>
      <c r="B11" s="808" t="s">
        <v>6</v>
      </c>
      <c r="C11" s="809" t="s">
        <v>7</v>
      </c>
      <c r="D11" s="810" t="str">
        <f>HYPERLINK("#'Cuadro 1.1'!A1","Ir")</f>
        <v>Ir</v>
      </c>
      <c r="E11" s="64"/>
    </row>
    <row r="12" spans="1:5" x14ac:dyDescent="0.3">
      <c r="A12" s="63"/>
      <c r="B12" s="808" t="s">
        <v>8</v>
      </c>
      <c r="C12" s="809" t="s">
        <v>9</v>
      </c>
      <c r="D12" s="810" t="str">
        <f>HYPERLINK("#'Cuadro 1.2'!A1","Ir")</f>
        <v>Ir</v>
      </c>
      <c r="E12" s="64"/>
    </row>
    <row r="13" spans="1:5" x14ac:dyDescent="0.3">
      <c r="A13" s="63"/>
      <c r="B13" s="808" t="s">
        <v>10</v>
      </c>
      <c r="C13" s="809" t="s">
        <v>11</v>
      </c>
      <c r="D13" s="810" t="str">
        <f>HYPERLINK("#'Cuadro 1.3'!A1","Ir")</f>
        <v>Ir</v>
      </c>
      <c r="E13" s="64"/>
    </row>
    <row r="14" spans="1:5" x14ac:dyDescent="0.3">
      <c r="A14" s="63"/>
      <c r="B14" s="808" t="s">
        <v>12</v>
      </c>
      <c r="C14" s="809" t="s">
        <v>13</v>
      </c>
      <c r="D14" s="810" t="str">
        <f>HYPERLINK("#'Cuadro 1.4'!A1","Ir")</f>
        <v>Ir</v>
      </c>
      <c r="E14" s="64"/>
    </row>
    <row r="15" spans="1:5" x14ac:dyDescent="0.3">
      <c r="A15" s="63"/>
      <c r="B15" s="808" t="s">
        <v>14</v>
      </c>
      <c r="C15" s="809" t="s">
        <v>15</v>
      </c>
      <c r="D15" s="810" t="str">
        <f>HYPERLINK("#'Cuadro 1.5'!A1","Ir")</f>
        <v>Ir</v>
      </c>
      <c r="E15" s="64"/>
    </row>
    <row r="16" spans="1:5" x14ac:dyDescent="0.3">
      <c r="A16" s="63"/>
      <c r="B16" s="808" t="s">
        <v>16</v>
      </c>
      <c r="C16" s="809" t="s">
        <v>17</v>
      </c>
      <c r="D16" s="810" t="str">
        <f>HYPERLINK("#'Cuadro 1.6'!A1","Ir")</f>
        <v>Ir</v>
      </c>
      <c r="E16" s="64"/>
    </row>
    <row r="17" spans="1:5" x14ac:dyDescent="0.3">
      <c r="A17" s="63"/>
      <c r="B17" s="808" t="s">
        <v>18</v>
      </c>
      <c r="C17" s="809" t="s">
        <v>19</v>
      </c>
      <c r="D17" s="810" t="str">
        <f>HYPERLINK("#'Cuadro 1.7'!A1","Ir")</f>
        <v>Ir</v>
      </c>
      <c r="E17" s="64"/>
    </row>
    <row r="18" spans="1:5" x14ac:dyDescent="0.3">
      <c r="A18" s="63"/>
      <c r="B18" s="808" t="s">
        <v>20</v>
      </c>
      <c r="C18" s="809" t="s">
        <v>21</v>
      </c>
      <c r="D18" s="810" t="str">
        <f>HYPERLINK("#'Cuadro 1.8'!A1","Ir")</f>
        <v>Ir</v>
      </c>
      <c r="E18" s="64"/>
    </row>
    <row r="19" spans="1:5" x14ac:dyDescent="0.3">
      <c r="A19" s="63"/>
      <c r="B19" s="808" t="s">
        <v>22</v>
      </c>
      <c r="C19" s="809" t="s">
        <v>23</v>
      </c>
      <c r="D19" s="810" t="str">
        <f>HYPERLINK("#'Cuadro 1.9'!A1","Ir")</f>
        <v>Ir</v>
      </c>
      <c r="E19" s="64"/>
    </row>
    <row r="20" spans="1:5" x14ac:dyDescent="0.3">
      <c r="A20" s="63"/>
      <c r="B20" s="808" t="s">
        <v>24</v>
      </c>
      <c r="C20" s="809" t="s">
        <v>25</v>
      </c>
      <c r="D20" s="810" t="str">
        <f>HYPERLINK("#'Cuadro 1.10'!A1","Ir")</f>
        <v>Ir</v>
      </c>
      <c r="E20" s="64"/>
    </row>
    <row r="21" spans="1:5" x14ac:dyDescent="0.3">
      <c r="A21" s="63"/>
      <c r="B21" s="808" t="s">
        <v>26</v>
      </c>
      <c r="C21" s="809" t="s">
        <v>27</v>
      </c>
      <c r="D21" s="810" t="str">
        <f>HYPERLINK("#'Gráfico 1.1'!A1","Ir")</f>
        <v>Ir</v>
      </c>
      <c r="E21" s="64"/>
    </row>
    <row r="22" spans="1:5" x14ac:dyDescent="0.3">
      <c r="A22" s="63"/>
      <c r="B22" s="808" t="s">
        <v>28</v>
      </c>
      <c r="C22" s="809" t="s">
        <v>29</v>
      </c>
      <c r="D22" s="810" t="str">
        <f>HYPERLINK("#'Gráfico 1.2'!A1","Ir")</f>
        <v>Ir</v>
      </c>
      <c r="E22" s="64"/>
    </row>
    <row r="23" spans="1:5" x14ac:dyDescent="0.3">
      <c r="A23" s="63"/>
      <c r="B23" s="808" t="s">
        <v>30</v>
      </c>
      <c r="C23" s="809" t="s">
        <v>31</v>
      </c>
      <c r="D23" s="810" t="str">
        <f>HYPERLINK("#'Gráfico 1.3'!A1","Ir")</f>
        <v>Ir</v>
      </c>
      <c r="E23" s="64"/>
    </row>
    <row r="24" spans="1:5" x14ac:dyDescent="0.3">
      <c r="A24" s="63"/>
      <c r="B24" s="808" t="s">
        <v>32</v>
      </c>
      <c r="C24" s="809" t="s">
        <v>33</v>
      </c>
      <c r="D24" s="810" t="str">
        <f>HYPERLINK("#'Gráfico 1.4'!A1","Ir")</f>
        <v>Ir</v>
      </c>
      <c r="E24" s="64"/>
    </row>
    <row r="25" spans="1:5" x14ac:dyDescent="0.3">
      <c r="A25" s="63"/>
      <c r="B25" s="808" t="s">
        <v>34</v>
      </c>
      <c r="C25" s="809" t="s">
        <v>35</v>
      </c>
      <c r="D25" s="810" t="str">
        <f>HYPERLINK("#'Gráfico 1.5'!A1","Ir")</f>
        <v>Ir</v>
      </c>
      <c r="E25" s="64"/>
    </row>
    <row r="26" spans="1:5" x14ac:dyDescent="0.3">
      <c r="A26" s="63"/>
      <c r="B26" s="808" t="s">
        <v>1730</v>
      </c>
      <c r="C26" s="809" t="s">
        <v>1731</v>
      </c>
      <c r="D26" s="810" t="str">
        <f>HYPERLINK("#'Gráfico 1.6'!A1","Ir")</f>
        <v>Ir</v>
      </c>
      <c r="E26" s="64"/>
    </row>
    <row r="27" spans="1:5" x14ac:dyDescent="0.3">
      <c r="A27" s="63"/>
      <c r="B27" s="808" t="s">
        <v>1732</v>
      </c>
      <c r="C27" s="809" t="s">
        <v>1733</v>
      </c>
      <c r="D27" s="810" t="str">
        <f>HYPERLINK("#'Gráfico 1.7'!A1","Ir")</f>
        <v>Ir</v>
      </c>
      <c r="E27" s="64"/>
    </row>
    <row r="28" spans="1:5" x14ac:dyDescent="0.3">
      <c r="A28" s="63"/>
      <c r="B28" s="808" t="s">
        <v>1734</v>
      </c>
      <c r="C28" s="809" t="s">
        <v>1735</v>
      </c>
      <c r="D28" s="810" t="str">
        <f>HYPERLINK("#'Gráfico 1.8'!A1","Ir")</f>
        <v>Ir</v>
      </c>
      <c r="E28" s="64"/>
    </row>
    <row r="29" spans="1:5" x14ac:dyDescent="0.3">
      <c r="A29" s="63"/>
      <c r="B29" s="808" t="s">
        <v>1736</v>
      </c>
      <c r="C29" s="809" t="s">
        <v>1737</v>
      </c>
      <c r="D29" s="810" t="str">
        <f>HYPERLINK("#'Gráfico 1.9'!A1","Ir")</f>
        <v>Ir</v>
      </c>
      <c r="E29" s="64"/>
    </row>
    <row r="30" spans="1:5" x14ac:dyDescent="0.3">
      <c r="A30" s="63"/>
      <c r="B30" s="808" t="s">
        <v>1738</v>
      </c>
      <c r="C30" s="809" t="s">
        <v>1739</v>
      </c>
      <c r="D30" s="810" t="str">
        <f>HYPERLINK("#'Gráfico 1.10'!A1","Ir")</f>
        <v>Ir</v>
      </c>
      <c r="E30" s="64"/>
    </row>
    <row r="31" spans="1:5" x14ac:dyDescent="0.3">
      <c r="A31" s="63"/>
      <c r="B31" s="808" t="s">
        <v>1740</v>
      </c>
      <c r="C31" s="809" t="s">
        <v>1741</v>
      </c>
      <c r="D31" s="810" t="str">
        <f>HYPERLINK("#'Gráfico 1.11'!A1","Ir")</f>
        <v>Ir</v>
      </c>
      <c r="E31" s="64"/>
    </row>
    <row r="32" spans="1:5" x14ac:dyDescent="0.3">
      <c r="A32" s="63"/>
      <c r="B32" s="808" t="s">
        <v>1742</v>
      </c>
      <c r="C32" s="809" t="s">
        <v>1743</v>
      </c>
      <c r="D32" s="810" t="str">
        <f>HYPERLINK("#'Gráfico 1.12'!A1","Ir")</f>
        <v>Ir</v>
      </c>
      <c r="E32" s="64"/>
    </row>
    <row r="33" spans="1:5" x14ac:dyDescent="0.3">
      <c r="A33" s="63"/>
      <c r="B33" s="808" t="s">
        <v>1744</v>
      </c>
      <c r="C33" s="809" t="s">
        <v>1745</v>
      </c>
      <c r="D33" s="810" t="str">
        <f>HYPERLINK("#'Gráfico 1.13'!A1","Ir")</f>
        <v>Ir</v>
      </c>
      <c r="E33" s="64"/>
    </row>
    <row r="34" spans="1:5" x14ac:dyDescent="0.3">
      <c r="A34" s="63"/>
      <c r="B34" s="808" t="s">
        <v>1746</v>
      </c>
      <c r="C34" s="809" t="s">
        <v>1747</v>
      </c>
      <c r="D34" s="810" t="str">
        <f>HYPERLINK("#'Gráfico 1.14'!A1","Ir")</f>
        <v>Ir</v>
      </c>
      <c r="E34" s="64"/>
    </row>
    <row r="35" spans="1:5" x14ac:dyDescent="0.3">
      <c r="A35" s="63"/>
      <c r="B35" s="808" t="s">
        <v>1748</v>
      </c>
      <c r="C35" s="809" t="s">
        <v>1749</v>
      </c>
      <c r="D35" s="810" t="str">
        <f>HYPERLINK("#'Gráfico 1.15'!A1","Ir")</f>
        <v>Ir</v>
      </c>
      <c r="E35" s="64"/>
    </row>
    <row r="36" spans="1:5" x14ac:dyDescent="0.3">
      <c r="A36" s="63"/>
      <c r="B36" s="808" t="s">
        <v>1750</v>
      </c>
      <c r="C36" s="809" t="s">
        <v>1751</v>
      </c>
      <c r="D36" s="810" t="str">
        <f>HYPERLINK("#'Gráfico 1.16'!A1","Ir")</f>
        <v>Ir</v>
      </c>
      <c r="E36" s="64"/>
    </row>
    <row r="37" spans="1:5" x14ac:dyDescent="0.3">
      <c r="A37" s="63"/>
      <c r="B37" s="808" t="s">
        <v>1752</v>
      </c>
      <c r="C37" s="809" t="s">
        <v>1753</v>
      </c>
      <c r="D37" s="810" t="str">
        <f>HYPERLINK("#'Gráfico 1.17'!A1","Ir")</f>
        <v>Ir</v>
      </c>
      <c r="E37" s="64"/>
    </row>
    <row r="38" spans="1:5" x14ac:dyDescent="0.3">
      <c r="A38" s="63"/>
      <c r="B38" s="808" t="s">
        <v>1754</v>
      </c>
      <c r="C38" s="809" t="s">
        <v>1755</v>
      </c>
      <c r="D38" s="810" t="str">
        <f>HYPERLINK("#'Gráfico 1.18'!A1","Ir")</f>
        <v>Ir</v>
      </c>
      <c r="E38" s="64"/>
    </row>
    <row r="39" spans="1:5" x14ac:dyDescent="0.3">
      <c r="A39" s="63"/>
      <c r="B39" s="808" t="s">
        <v>1756</v>
      </c>
      <c r="C39" s="809" t="s">
        <v>1757</v>
      </c>
      <c r="D39" s="810" t="str">
        <f>HYPERLINK("#'Gráfico 1.19'!A1","Ir")</f>
        <v>Ir</v>
      </c>
      <c r="E39" s="64"/>
    </row>
    <row r="40" spans="1:5" x14ac:dyDescent="0.3">
      <c r="A40" s="63"/>
      <c r="B40" s="808" t="s">
        <v>1758</v>
      </c>
      <c r="C40" s="809" t="s">
        <v>1759</v>
      </c>
      <c r="D40" s="810" t="str">
        <f>HYPERLINK("#'Gráfico 1.20'!A1","Ir")</f>
        <v>Ir</v>
      </c>
      <c r="E40" s="64"/>
    </row>
    <row r="41" spans="1:5" x14ac:dyDescent="0.3">
      <c r="A41" s="63"/>
      <c r="B41" s="808" t="s">
        <v>1760</v>
      </c>
      <c r="C41" s="809" t="s">
        <v>1761</v>
      </c>
      <c r="D41" s="810" t="str">
        <f>HYPERLINK("#'Gráfico 1.21'!A1","Ir")</f>
        <v>Ir</v>
      </c>
      <c r="E41" s="64"/>
    </row>
    <row r="42" spans="1:5" x14ac:dyDescent="0.3">
      <c r="A42" s="63"/>
      <c r="B42" s="808" t="s">
        <v>1762</v>
      </c>
      <c r="C42" s="809" t="s">
        <v>1763</v>
      </c>
      <c r="D42" s="810" t="str">
        <f>HYPERLINK("#'Gráfico 1.22'!A1","Ir")</f>
        <v>Ir</v>
      </c>
      <c r="E42" s="64"/>
    </row>
    <row r="43" spans="1:5" x14ac:dyDescent="0.3">
      <c r="A43" s="63"/>
      <c r="B43" s="808" t="s">
        <v>1764</v>
      </c>
      <c r="C43" s="809" t="s">
        <v>1765</v>
      </c>
      <c r="D43" s="810" t="str">
        <f>HYPERLINK("#'Gráfico 1.23'!A1","Ir")</f>
        <v>Ir</v>
      </c>
      <c r="E43" s="64"/>
    </row>
    <row r="44" spans="1:5" x14ac:dyDescent="0.3">
      <c r="A44" s="63"/>
      <c r="B44" s="808" t="s">
        <v>1766</v>
      </c>
      <c r="C44" s="809" t="s">
        <v>1767</v>
      </c>
      <c r="D44" s="810" t="str">
        <f>HYPERLINK("#'Gráfico 1.24'!A1","Ir")</f>
        <v>Ir</v>
      </c>
      <c r="E44" s="64"/>
    </row>
    <row r="45" spans="1:5" x14ac:dyDescent="0.3">
      <c r="A45" s="63"/>
      <c r="B45" s="808" t="s">
        <v>1768</v>
      </c>
      <c r="C45" s="809" t="s">
        <v>1731</v>
      </c>
      <c r="D45" s="810" t="str">
        <f>HYPERLINK("#'Gráfico 1.25'!A1","Ir")</f>
        <v>Ir</v>
      </c>
      <c r="E45" s="64"/>
    </row>
    <row r="46" spans="1:5" x14ac:dyDescent="0.3">
      <c r="A46" s="63"/>
      <c r="B46" s="808" t="s">
        <v>1769</v>
      </c>
      <c r="C46" s="809" t="s">
        <v>479</v>
      </c>
      <c r="D46" s="810" t="str">
        <f>HYPERLINK("#'Cuadro 2.1'!A1","Ir")</f>
        <v>Ir</v>
      </c>
      <c r="E46" s="64"/>
    </row>
    <row r="47" spans="1:5" x14ac:dyDescent="0.3">
      <c r="A47" s="63"/>
      <c r="B47" s="808" t="s">
        <v>1770</v>
      </c>
      <c r="C47" s="809" t="s">
        <v>312</v>
      </c>
      <c r="D47" s="810" t="str">
        <f>HYPERLINK("#'Cuadro 2.2'!A1","Ir")</f>
        <v>Ir</v>
      </c>
      <c r="E47" s="64"/>
    </row>
    <row r="48" spans="1:5" x14ac:dyDescent="0.3">
      <c r="A48" s="63"/>
      <c r="B48" s="808" t="s">
        <v>1771</v>
      </c>
      <c r="C48" s="809" t="s">
        <v>1772</v>
      </c>
      <c r="D48" s="810" t="str">
        <f>HYPERLINK("#'Cuadro 2.3'!A1","Ir")</f>
        <v>Ir</v>
      </c>
      <c r="E48" s="64"/>
    </row>
    <row r="49" spans="1:5" x14ac:dyDescent="0.3">
      <c r="A49" s="63"/>
      <c r="B49" s="808" t="s">
        <v>1773</v>
      </c>
      <c r="C49" s="809" t="s">
        <v>343</v>
      </c>
      <c r="D49" s="810" t="str">
        <f>HYPERLINK("#'Cuadro 2.4'!A1","Ir")</f>
        <v>Ir</v>
      </c>
      <c r="E49" s="64"/>
    </row>
    <row r="50" spans="1:5" x14ac:dyDescent="0.3">
      <c r="A50" s="63"/>
      <c r="B50" s="808" t="s">
        <v>1774</v>
      </c>
      <c r="C50" s="809" t="s">
        <v>494</v>
      </c>
      <c r="D50" s="810" t="str">
        <f>HYPERLINK("#'Cuadro 2.5'!A1","Ir")</f>
        <v>Ir</v>
      </c>
      <c r="E50" s="64"/>
    </row>
    <row r="51" spans="1:5" x14ac:dyDescent="0.3">
      <c r="A51" s="63"/>
      <c r="B51" s="808" t="s">
        <v>1775</v>
      </c>
      <c r="C51" s="809" t="s">
        <v>368</v>
      </c>
      <c r="D51" s="810" t="str">
        <f>HYPERLINK("#'Cuadro 2.6'!A1","Ir")</f>
        <v>Ir</v>
      </c>
      <c r="E51" s="64"/>
    </row>
    <row r="52" spans="1:5" x14ac:dyDescent="0.3">
      <c r="A52" s="63"/>
      <c r="B52" s="808" t="s">
        <v>1776</v>
      </c>
      <c r="C52" s="809" t="s">
        <v>377</v>
      </c>
      <c r="D52" s="810" t="str">
        <f>HYPERLINK("#'Cuadro 2.7'!A1","Ir")</f>
        <v>Ir</v>
      </c>
      <c r="E52" s="64"/>
    </row>
    <row r="53" spans="1:5" x14ac:dyDescent="0.3">
      <c r="A53" s="63"/>
      <c r="B53" s="808" t="s">
        <v>1777</v>
      </c>
      <c r="C53" s="809" t="s">
        <v>378</v>
      </c>
      <c r="D53" s="810" t="str">
        <f>HYPERLINK("#'Cuadro 2.8'!A1","Ir")</f>
        <v>Ir</v>
      </c>
      <c r="E53" s="64"/>
    </row>
    <row r="54" spans="1:5" x14ac:dyDescent="0.3">
      <c r="A54" s="63"/>
      <c r="B54" s="808" t="s">
        <v>1778</v>
      </c>
      <c r="C54" s="809" t="s">
        <v>411</v>
      </c>
      <c r="D54" s="810" t="str">
        <f>HYPERLINK("#'Cuadro 2.9'!A1","Ir")</f>
        <v>Ir</v>
      </c>
      <c r="E54" s="64"/>
    </row>
    <row r="55" spans="1:5" x14ac:dyDescent="0.3">
      <c r="A55" s="63"/>
      <c r="B55" s="808" t="s">
        <v>1779</v>
      </c>
      <c r="C55" s="809" t="s">
        <v>421</v>
      </c>
      <c r="D55" s="810" t="str">
        <f>HYPERLINK("#'Gráfico 2.1'!A1","Ir")</f>
        <v>Ir</v>
      </c>
      <c r="E55" s="64"/>
    </row>
    <row r="56" spans="1:5" x14ac:dyDescent="0.3">
      <c r="A56" s="63"/>
      <c r="B56" s="808" t="s">
        <v>1780</v>
      </c>
      <c r="C56" s="809" t="s">
        <v>427</v>
      </c>
      <c r="D56" s="810" t="str">
        <f>HYPERLINK("#'Cuadro 3.1'!A1","Ir")</f>
        <v>Ir</v>
      </c>
      <c r="E56" s="64"/>
    </row>
    <row r="57" spans="1:5" x14ac:dyDescent="0.3">
      <c r="A57" s="63"/>
      <c r="B57" s="808" t="s">
        <v>1781</v>
      </c>
      <c r="C57" s="809" t="s">
        <v>312</v>
      </c>
      <c r="D57" s="810" t="str">
        <f>HYPERLINK("#'Cuadro 3.2'!A1","Ir")</f>
        <v>Ir</v>
      </c>
      <c r="E57" s="64"/>
    </row>
    <row r="58" spans="1:5" x14ac:dyDescent="0.3">
      <c r="A58" s="63"/>
      <c r="B58" s="808" t="s">
        <v>1782</v>
      </c>
      <c r="C58" s="809" t="s">
        <v>1772</v>
      </c>
      <c r="D58" s="810" t="str">
        <f>HYPERLINK("#'Cuadro 3.3'!A1","Ir")</f>
        <v>Ir</v>
      </c>
      <c r="E58" s="64"/>
    </row>
    <row r="59" spans="1:5" x14ac:dyDescent="0.3">
      <c r="A59" s="63"/>
      <c r="B59" s="808" t="s">
        <v>1783</v>
      </c>
      <c r="C59" s="809" t="s">
        <v>343</v>
      </c>
      <c r="D59" s="810" t="str">
        <f>HYPERLINK("#'Cuadro 3.4'!A1","Ir")</f>
        <v>Ir</v>
      </c>
      <c r="E59" s="64"/>
    </row>
    <row r="60" spans="1:5" x14ac:dyDescent="0.3">
      <c r="A60" s="63"/>
      <c r="B60" s="808" t="s">
        <v>1784</v>
      </c>
      <c r="C60" s="809" t="s">
        <v>444</v>
      </c>
      <c r="D60" s="810" t="str">
        <f>HYPERLINK("#'Cuadro 3.5'!A1","Ir")</f>
        <v>Ir</v>
      </c>
      <c r="E60" s="64"/>
    </row>
    <row r="61" spans="1:5" x14ac:dyDescent="0.3">
      <c r="A61" s="63"/>
      <c r="B61" s="808" t="s">
        <v>1785</v>
      </c>
      <c r="C61" s="809" t="s">
        <v>368</v>
      </c>
      <c r="D61" s="810" t="str">
        <f>HYPERLINK("#'Cuadro 3.6'!A1","Ir")</f>
        <v>Ir</v>
      </c>
      <c r="E61" s="64"/>
    </row>
    <row r="62" spans="1:5" x14ac:dyDescent="0.3">
      <c r="A62" s="63"/>
      <c r="B62" s="808" t="s">
        <v>1786</v>
      </c>
      <c r="C62" s="809" t="s">
        <v>377</v>
      </c>
      <c r="D62" s="810" t="str">
        <f>HYPERLINK("#'Cuadro 3.7'!A1","Ir")</f>
        <v>Ir</v>
      </c>
      <c r="E62" s="64"/>
    </row>
    <row r="63" spans="1:5" x14ac:dyDescent="0.3">
      <c r="A63" s="63"/>
      <c r="B63" s="808" t="s">
        <v>1787</v>
      </c>
      <c r="C63" s="809" t="s">
        <v>411</v>
      </c>
      <c r="D63" s="810" t="str">
        <f>HYPERLINK("#'Cuadro 3.8'!A1","Ir")</f>
        <v>Ir</v>
      </c>
      <c r="E63" s="64"/>
    </row>
    <row r="64" spans="1:5" x14ac:dyDescent="0.3">
      <c r="A64" s="63"/>
      <c r="B64" s="808" t="s">
        <v>1788</v>
      </c>
      <c r="C64" s="809" t="s">
        <v>458</v>
      </c>
      <c r="D64" s="810" t="str">
        <f>HYPERLINK("#'Gráfico 3.1'!A1","Ir")</f>
        <v>Ir</v>
      </c>
      <c r="E64" s="64"/>
    </row>
    <row r="65" spans="1:5" x14ac:dyDescent="0.3">
      <c r="A65" s="63"/>
      <c r="B65" s="808" t="s">
        <v>1789</v>
      </c>
      <c r="C65" s="809" t="s">
        <v>7</v>
      </c>
      <c r="D65" s="810" t="str">
        <f>HYPERLINK("#'Cuadro 4.1'!A1","Ir")</f>
        <v>Ir</v>
      </c>
      <c r="E65" s="64"/>
    </row>
    <row r="66" spans="1:5" x14ac:dyDescent="0.3">
      <c r="A66" s="63"/>
      <c r="B66" s="808" t="s">
        <v>1790</v>
      </c>
      <c r="C66" s="809" t="s">
        <v>465</v>
      </c>
      <c r="D66" s="810" t="str">
        <f>HYPERLINK("#'Cuadro 4.2'!A1","Ir")</f>
        <v>Ir</v>
      </c>
      <c r="E66" s="64"/>
    </row>
    <row r="67" spans="1:5" x14ac:dyDescent="0.3">
      <c r="A67" s="63"/>
      <c r="B67" s="808" t="s">
        <v>1791</v>
      </c>
      <c r="C67" s="809" t="s">
        <v>479</v>
      </c>
      <c r="D67" s="810" t="str">
        <f>HYPERLINK("#'Cuadro 4.3'!A1","Ir")</f>
        <v>Ir</v>
      </c>
      <c r="E67" s="64"/>
    </row>
    <row r="68" spans="1:5" x14ac:dyDescent="0.3">
      <c r="A68" s="63"/>
      <c r="B68" s="808" t="s">
        <v>1792</v>
      </c>
      <c r="C68" s="809" t="s">
        <v>312</v>
      </c>
      <c r="D68" s="810" t="str">
        <f>HYPERLINK("#'Cuadro 4.4'!A1","Ir")</f>
        <v>Ir</v>
      </c>
      <c r="E68" s="64"/>
    </row>
    <row r="69" spans="1:5" x14ac:dyDescent="0.3">
      <c r="A69" s="63"/>
      <c r="B69" s="808" t="s">
        <v>1793</v>
      </c>
      <c r="C69" s="809" t="s">
        <v>486</v>
      </c>
      <c r="D69" s="810" t="str">
        <f>HYPERLINK("#'Cuadro 4.5'!A1","Ir")</f>
        <v>Ir</v>
      </c>
      <c r="E69" s="64"/>
    </row>
    <row r="70" spans="1:5" x14ac:dyDescent="0.3">
      <c r="A70" s="63"/>
      <c r="B70" s="808" t="s">
        <v>1794</v>
      </c>
      <c r="C70" s="809" t="s">
        <v>490</v>
      </c>
      <c r="D70" s="810" t="str">
        <f>HYPERLINK("#'Cuadro 4.6'!A1","Ir")</f>
        <v>Ir</v>
      </c>
      <c r="E70" s="64"/>
    </row>
    <row r="71" spans="1:5" x14ac:dyDescent="0.3">
      <c r="A71" s="63"/>
      <c r="B71" s="808" t="s">
        <v>1795</v>
      </c>
      <c r="C71" s="809" t="s">
        <v>494</v>
      </c>
      <c r="D71" s="810" t="str">
        <f>HYPERLINK("#'Cuadro 4.7'!A1","Ir")</f>
        <v>Ir</v>
      </c>
      <c r="E71" s="64"/>
    </row>
    <row r="72" spans="1:5" x14ac:dyDescent="0.3">
      <c r="A72" s="63"/>
      <c r="B72" s="808" t="s">
        <v>1796</v>
      </c>
      <c r="C72" s="809" t="s">
        <v>368</v>
      </c>
      <c r="D72" s="810" t="str">
        <f>HYPERLINK("#'Cuadro 4.8'!A1","Ir")</f>
        <v>Ir</v>
      </c>
      <c r="E72" s="64"/>
    </row>
    <row r="73" spans="1:5" x14ac:dyDescent="0.3">
      <c r="A73" s="63"/>
      <c r="B73" s="808" t="s">
        <v>1797</v>
      </c>
      <c r="C73" s="809" t="s">
        <v>377</v>
      </c>
      <c r="D73" s="810" t="str">
        <f>HYPERLINK("#'Cuadro 4.9'!A1","Ir")</f>
        <v>Ir</v>
      </c>
      <c r="E73" s="64"/>
    </row>
    <row r="74" spans="1:5" x14ac:dyDescent="0.3">
      <c r="A74" s="63"/>
      <c r="B74" s="808" t="s">
        <v>1798</v>
      </c>
      <c r="C74" s="809" t="s">
        <v>411</v>
      </c>
      <c r="D74" s="810" t="str">
        <f>HYPERLINK("#'Cuadro 4.10'!A1","Ir")</f>
        <v>Ir</v>
      </c>
      <c r="E74" s="64"/>
    </row>
    <row r="75" spans="1:5" x14ac:dyDescent="0.3">
      <c r="A75" s="63"/>
      <c r="B75" s="808" t="s">
        <v>1799</v>
      </c>
      <c r="C75" s="809" t="s">
        <v>507</v>
      </c>
      <c r="D75" s="810" t="str">
        <f>HYPERLINK("#'Gráfico 4.1'!A1","Ir")</f>
        <v>Ir</v>
      </c>
      <c r="E75" s="64"/>
    </row>
    <row r="76" spans="1:5" x14ac:dyDescent="0.3">
      <c r="A76" s="63"/>
      <c r="B76" s="808" t="s">
        <v>1800</v>
      </c>
      <c r="C76" s="809" t="s">
        <v>510</v>
      </c>
      <c r="D76" s="810" t="str">
        <f>HYPERLINK("#'Gráfico 4.2'!A1","Ir")</f>
        <v>Ir</v>
      </c>
      <c r="E76" s="64"/>
    </row>
    <row r="77" spans="1:5" x14ac:dyDescent="0.3">
      <c r="A77" s="63"/>
      <c r="B77" s="808" t="s">
        <v>1801</v>
      </c>
      <c r="C77" s="809" t="s">
        <v>512</v>
      </c>
      <c r="D77" s="810" t="str">
        <f>HYPERLINK("#'Cuadro 5.1'!A1","Ir")</f>
        <v>Ir</v>
      </c>
      <c r="E77" s="64"/>
    </row>
    <row r="78" spans="1:5" x14ac:dyDescent="0.3">
      <c r="A78" s="63"/>
      <c r="B78" s="808" t="s">
        <v>1802</v>
      </c>
      <c r="C78" s="809" t="s">
        <v>1803</v>
      </c>
      <c r="D78" s="810" t="str">
        <f>HYPERLINK("#'Cuadro 5.2'!A1","Ir")</f>
        <v>Ir</v>
      </c>
      <c r="E78" s="64"/>
    </row>
    <row r="79" spans="1:5" x14ac:dyDescent="0.3">
      <c r="A79" s="63"/>
      <c r="B79" s="808" t="s">
        <v>1804</v>
      </c>
      <c r="C79" s="809" t="s">
        <v>530</v>
      </c>
      <c r="D79" s="810" t="str">
        <f>HYPERLINK("#'Cuadro 5.3'!A1","Ir")</f>
        <v>Ir</v>
      </c>
      <c r="E79" s="64"/>
    </row>
    <row r="80" spans="1:5" x14ac:dyDescent="0.3">
      <c r="A80" s="63"/>
      <c r="B80" s="808" t="s">
        <v>1805</v>
      </c>
      <c r="C80" s="809" t="s">
        <v>541</v>
      </c>
      <c r="D80" s="810" t="str">
        <f>HYPERLINK("#'Cuadro 5.4'!A1","Ir")</f>
        <v>Ir</v>
      </c>
      <c r="E80" s="64"/>
    </row>
    <row r="81" spans="1:5" x14ac:dyDescent="0.3">
      <c r="A81" s="63"/>
      <c r="B81" s="808" t="s">
        <v>1806</v>
      </c>
      <c r="C81" s="809" t="s">
        <v>548</v>
      </c>
      <c r="D81" s="810" t="str">
        <f>HYPERLINK("#'Cuadro 5.5'!A1","Ir")</f>
        <v>Ir</v>
      </c>
      <c r="E81" s="64"/>
    </row>
    <row r="82" spans="1:5" x14ac:dyDescent="0.3">
      <c r="A82" s="63"/>
      <c r="B82" s="808" t="s">
        <v>1807</v>
      </c>
      <c r="C82" s="809" t="s">
        <v>1808</v>
      </c>
      <c r="D82" s="810" t="str">
        <f>HYPERLINK("#'Cuadro 5.6'!A1","Ir")</f>
        <v>Ir</v>
      </c>
      <c r="E82" s="64"/>
    </row>
    <row r="83" spans="1:5" x14ac:dyDescent="0.3">
      <c r="A83" s="63"/>
      <c r="B83" s="808" t="s">
        <v>1809</v>
      </c>
      <c r="C83" s="809" t="s">
        <v>565</v>
      </c>
      <c r="D83" s="810" t="str">
        <f>HYPERLINK("#'Cuadro 5.7'!A1","Ir")</f>
        <v>Ir</v>
      </c>
      <c r="E83" s="64"/>
    </row>
    <row r="84" spans="1:5" x14ac:dyDescent="0.3">
      <c r="A84" s="63"/>
      <c r="B84" s="808" t="s">
        <v>1810</v>
      </c>
      <c r="C84" s="809" t="s">
        <v>598</v>
      </c>
      <c r="D84" s="810" t="str">
        <f>HYPERLINK("#'Cuadro 5.8'!A1","Ir")</f>
        <v>Ir</v>
      </c>
      <c r="E84" s="64"/>
    </row>
    <row r="85" spans="1:5" x14ac:dyDescent="0.3">
      <c r="A85" s="63"/>
      <c r="B85" s="808" t="s">
        <v>1811</v>
      </c>
      <c r="C85" s="809" t="s">
        <v>607</v>
      </c>
      <c r="D85" s="810" t="str">
        <f>HYPERLINK("#'Cuadro 5.9'!A1","Ir")</f>
        <v>Ir</v>
      </c>
      <c r="E85" s="64"/>
    </row>
    <row r="86" spans="1:5" x14ac:dyDescent="0.3">
      <c r="A86" s="63"/>
      <c r="B86" s="808" t="s">
        <v>1812</v>
      </c>
      <c r="C86" s="809" t="s">
        <v>1813</v>
      </c>
      <c r="D86" s="810" t="str">
        <f>HYPERLINK("#'Gráfico 5.1'!A1","Ir")</f>
        <v>Ir</v>
      </c>
      <c r="E86" s="64"/>
    </row>
    <row r="87" spans="1:5" x14ac:dyDescent="0.3">
      <c r="A87" s="63"/>
      <c r="B87" s="808" t="s">
        <v>1814</v>
      </c>
      <c r="C87" s="809" t="s">
        <v>1815</v>
      </c>
      <c r="D87" s="810" t="str">
        <f>HYPERLINK("#'Gráfico 5.2'!A1","Ir")</f>
        <v>Ir</v>
      </c>
      <c r="E87" s="64"/>
    </row>
    <row r="88" spans="1:5" x14ac:dyDescent="0.3">
      <c r="A88" s="63"/>
      <c r="B88" s="808" t="s">
        <v>1816</v>
      </c>
      <c r="C88" s="809" t="s">
        <v>624</v>
      </c>
      <c r="D88" s="810" t="str">
        <f>HYPERLINK("#'Gráfico 5.3'!A1","Ir")</f>
        <v>Ir</v>
      </c>
      <c r="E88" s="64"/>
    </row>
    <row r="89" spans="1:5" x14ac:dyDescent="0.3">
      <c r="A89" s="63"/>
      <c r="B89" s="808" t="s">
        <v>1817</v>
      </c>
      <c r="C89" s="809" t="s">
        <v>1818</v>
      </c>
      <c r="D89" s="810" t="str">
        <f>HYPERLINK("#'Gráfico 5.4'!A1","Ir")</f>
        <v>Ir</v>
      </c>
      <c r="E89" s="64"/>
    </row>
    <row r="90" spans="1:5" x14ac:dyDescent="0.3">
      <c r="A90" s="63"/>
      <c r="B90" s="808" t="s">
        <v>1819</v>
      </c>
      <c r="C90" s="809" t="s">
        <v>1820</v>
      </c>
      <c r="D90" s="810" t="str">
        <f>HYPERLINK("#'Gráfico 5.5'!A1","Ir")</f>
        <v>Ir</v>
      </c>
      <c r="E90" s="64"/>
    </row>
    <row r="91" spans="1:5" x14ac:dyDescent="0.3">
      <c r="A91" s="63"/>
      <c r="B91" s="808" t="s">
        <v>1821</v>
      </c>
      <c r="C91" s="809" t="s">
        <v>636</v>
      </c>
      <c r="D91" s="810" t="str">
        <f>HYPERLINK("#'Gráfico 5.6'!A1","Ir")</f>
        <v>Ir</v>
      </c>
      <c r="E91" s="64"/>
    </row>
    <row r="92" spans="1:5" x14ac:dyDescent="0.3">
      <c r="A92" s="63"/>
      <c r="B92" s="808" t="s">
        <v>1822</v>
      </c>
      <c r="C92" s="809" t="s">
        <v>639</v>
      </c>
      <c r="D92" s="810" t="str">
        <f>HYPERLINK("#'Gráfico 5.7'!A1","Ir")</f>
        <v>Ir</v>
      </c>
      <c r="E92" s="64"/>
    </row>
    <row r="93" spans="1:5" x14ac:dyDescent="0.3">
      <c r="A93" s="63"/>
      <c r="B93" s="808" t="s">
        <v>1823</v>
      </c>
      <c r="C93" s="809" t="s">
        <v>641</v>
      </c>
      <c r="D93" s="810" t="str">
        <f>HYPERLINK("#'Gráfico 5.8'!A1","Ir")</f>
        <v>Ir</v>
      </c>
      <c r="E93" s="64"/>
    </row>
    <row r="94" spans="1:5" x14ac:dyDescent="0.3">
      <c r="A94" s="63"/>
      <c r="B94" s="808" t="s">
        <v>1824</v>
      </c>
      <c r="C94" s="809" t="s">
        <v>644</v>
      </c>
      <c r="D94" s="810" t="str">
        <f>HYPERLINK("#'Gráfico 5.9'!A1","Ir")</f>
        <v>Ir</v>
      </c>
      <c r="E94" s="64"/>
    </row>
    <row r="95" spans="1:5" x14ac:dyDescent="0.3">
      <c r="A95" s="63"/>
      <c r="B95" s="808" t="s">
        <v>1825</v>
      </c>
      <c r="C95" s="809" t="s">
        <v>1826</v>
      </c>
      <c r="D95" s="810" t="str">
        <f>HYPERLINK("#'Cuadro 6.1'!A1","Ir")</f>
        <v>Ir</v>
      </c>
      <c r="E95" s="64"/>
    </row>
    <row r="96" spans="1:5" x14ac:dyDescent="0.3">
      <c r="A96" s="63"/>
      <c r="B96" s="808" t="s">
        <v>1827</v>
      </c>
      <c r="C96" s="809" t="s">
        <v>1828</v>
      </c>
      <c r="D96" s="810" t="str">
        <f>HYPERLINK("#'Cuadro 6.2'!A1","Ir")</f>
        <v>Ir</v>
      </c>
      <c r="E96" s="64"/>
    </row>
    <row r="97" spans="1:5" x14ac:dyDescent="0.3">
      <c r="A97" s="63"/>
      <c r="B97" s="808" t="s">
        <v>1829</v>
      </c>
      <c r="C97" s="808" t="s">
        <v>1830</v>
      </c>
      <c r="D97" s="810" t="str">
        <f>HYPERLINK("#'Cuadro 6.3'!A1","Ir")</f>
        <v>Ir</v>
      </c>
      <c r="E97" s="64"/>
    </row>
    <row r="98" spans="1:5" x14ac:dyDescent="0.3">
      <c r="A98" s="63"/>
      <c r="B98" s="808" t="s">
        <v>1831</v>
      </c>
      <c r="C98" s="808" t="s">
        <v>1832</v>
      </c>
      <c r="D98" s="810" t="str">
        <f>HYPERLINK("#'Cuadro 6.4'!A1","Ir")</f>
        <v>Ir</v>
      </c>
      <c r="E98" s="64"/>
    </row>
    <row r="99" spans="1:5" x14ac:dyDescent="0.3">
      <c r="A99" s="63"/>
      <c r="B99" s="808" t="s">
        <v>1833</v>
      </c>
      <c r="C99" s="808" t="s">
        <v>1834</v>
      </c>
      <c r="D99" s="810" t="str">
        <f>HYPERLINK("#'Cuadro 6.5'!A1","Ir")</f>
        <v>Ir</v>
      </c>
      <c r="E99" s="64"/>
    </row>
    <row r="100" spans="1:5" x14ac:dyDescent="0.3">
      <c r="A100" s="63"/>
      <c r="B100" s="808" t="s">
        <v>1835</v>
      </c>
      <c r="C100" s="808" t="s">
        <v>1836</v>
      </c>
      <c r="D100" s="810" t="str">
        <f>HYPERLINK("#'Cuadro 6.6'!A1","Ir")</f>
        <v>Ir</v>
      </c>
      <c r="E100" s="64"/>
    </row>
    <row r="101" spans="1:5" x14ac:dyDescent="0.3">
      <c r="A101" s="63"/>
      <c r="B101" s="808" t="s">
        <v>1837</v>
      </c>
      <c r="C101" s="808" t="s">
        <v>1838</v>
      </c>
      <c r="D101" s="810" t="str">
        <f>HYPERLINK("#'Cuadro 6.7'!A1","Ir")</f>
        <v>Ir</v>
      </c>
      <c r="E101" s="64"/>
    </row>
    <row r="102" spans="1:5" x14ac:dyDescent="0.3">
      <c r="A102" s="63"/>
      <c r="B102" s="808" t="s">
        <v>1839</v>
      </c>
      <c r="C102" s="808" t="s">
        <v>1834</v>
      </c>
      <c r="D102" s="810" t="str">
        <f>HYPERLINK("#'Cuadro 6.8'!A1","Ir")</f>
        <v>Ir</v>
      </c>
      <c r="E102" s="64"/>
    </row>
    <row r="103" spans="1:5" x14ac:dyDescent="0.3">
      <c r="A103" s="63"/>
      <c r="B103" s="808" t="s">
        <v>1840</v>
      </c>
      <c r="C103" s="808" t="s">
        <v>1841</v>
      </c>
      <c r="D103" s="810" t="str">
        <f>HYPERLINK("#'Cuadro 6.9'!A1","Ir")</f>
        <v>Ir</v>
      </c>
      <c r="E103" s="64"/>
    </row>
    <row r="104" spans="1:5" x14ac:dyDescent="0.3">
      <c r="A104" s="63"/>
      <c r="B104" s="808" t="s">
        <v>1842</v>
      </c>
      <c r="C104" s="808" t="s">
        <v>1843</v>
      </c>
      <c r="D104" s="810" t="str">
        <f>HYPERLINK("#'Cuadro 6.10'!A1","Ir")</f>
        <v>Ir</v>
      </c>
      <c r="E104" s="64"/>
    </row>
    <row r="105" spans="1:5" x14ac:dyDescent="0.3">
      <c r="A105" s="63"/>
      <c r="B105" s="808" t="s">
        <v>1844</v>
      </c>
      <c r="C105" s="808" t="s">
        <v>1845</v>
      </c>
      <c r="D105" s="810" t="str">
        <f>HYPERLINK("#'Cuadro 6.11'!A1","Ir")</f>
        <v>Ir</v>
      </c>
      <c r="E105" s="64"/>
    </row>
    <row r="106" spans="1:5" x14ac:dyDescent="0.3">
      <c r="A106" s="63"/>
      <c r="B106" s="808" t="s">
        <v>1846</v>
      </c>
      <c r="C106" s="808" t="s">
        <v>749</v>
      </c>
      <c r="D106" s="810" t="str">
        <f>HYPERLINK("#'Cuadro 6.12'!A1","Ir")</f>
        <v>Ir</v>
      </c>
      <c r="E106" s="64"/>
    </row>
    <row r="107" spans="1:5" x14ac:dyDescent="0.3">
      <c r="A107" s="63"/>
      <c r="B107" s="808" t="s">
        <v>1847</v>
      </c>
      <c r="C107" s="808" t="s">
        <v>766</v>
      </c>
      <c r="D107" s="810" t="str">
        <f>HYPERLINK("#'Cuadro 6.13'!A1","Ir")</f>
        <v>Ir</v>
      </c>
      <c r="E107" s="64"/>
    </row>
    <row r="108" spans="1:5" x14ac:dyDescent="0.3">
      <c r="A108" s="63"/>
      <c r="B108" s="808" t="s">
        <v>1848</v>
      </c>
      <c r="C108" s="808" t="s">
        <v>1849</v>
      </c>
      <c r="D108" s="810" t="str">
        <f>HYPERLINK("#'Cuadro 6.14'!A1","Ir")</f>
        <v>Ir</v>
      </c>
      <c r="E108" s="64"/>
    </row>
    <row r="109" spans="1:5" x14ac:dyDescent="0.3">
      <c r="A109" s="63"/>
      <c r="B109" s="808" t="s">
        <v>1850</v>
      </c>
      <c r="C109" s="808" t="s">
        <v>1851</v>
      </c>
      <c r="D109" s="810" t="str">
        <f>HYPERLINK("#'Cuadro 6.15'!A1","Ir")</f>
        <v>Ir</v>
      </c>
      <c r="E109" s="64"/>
    </row>
    <row r="110" spans="1:5" x14ac:dyDescent="0.3">
      <c r="A110" s="63"/>
      <c r="B110" s="808" t="s">
        <v>1852</v>
      </c>
      <c r="C110" s="808" t="s">
        <v>778</v>
      </c>
      <c r="D110" s="810" t="str">
        <f>HYPERLINK("#'Cuadro 6.16'!A1","Ir")</f>
        <v>Ir</v>
      </c>
      <c r="E110" s="64"/>
    </row>
    <row r="111" spans="1:5" x14ac:dyDescent="0.3">
      <c r="A111" s="63"/>
      <c r="B111" s="808" t="s">
        <v>1853</v>
      </c>
      <c r="C111" s="808" t="s">
        <v>781</v>
      </c>
      <c r="D111" s="810" t="str">
        <f>HYPERLINK("#'Cuadro 6.17'!A1","Ir")</f>
        <v>Ir</v>
      </c>
      <c r="E111" s="64"/>
    </row>
    <row r="112" spans="1:5" x14ac:dyDescent="0.3">
      <c r="A112" s="63"/>
      <c r="B112" s="808" t="s">
        <v>1854</v>
      </c>
      <c r="C112" s="808" t="s">
        <v>792</v>
      </c>
      <c r="D112" s="810" t="str">
        <f>HYPERLINK("#'Cuadro 6.18'!A1","Ir")</f>
        <v>Ir</v>
      </c>
      <c r="E112" s="64"/>
    </row>
    <row r="113" spans="1:5" x14ac:dyDescent="0.3">
      <c r="A113" s="63"/>
      <c r="B113" s="808" t="s">
        <v>1855</v>
      </c>
      <c r="C113" s="808" t="s">
        <v>1856</v>
      </c>
      <c r="D113" s="810" t="str">
        <f>HYPERLINK("#'Cuadro 6.19'!A1","Ir")</f>
        <v>Ir</v>
      </c>
      <c r="E113" s="64"/>
    </row>
    <row r="114" spans="1:5" x14ac:dyDescent="0.3">
      <c r="A114" s="63"/>
      <c r="B114" s="808" t="s">
        <v>1857</v>
      </c>
      <c r="C114" s="808" t="s">
        <v>850</v>
      </c>
      <c r="D114" s="810" t="str">
        <f>HYPERLINK("#'Cuadro 6.20'!A1","Ir")</f>
        <v>Ir</v>
      </c>
      <c r="E114" s="64"/>
    </row>
    <row r="115" spans="1:5" x14ac:dyDescent="0.3">
      <c r="A115" s="63"/>
      <c r="B115" s="808" t="s">
        <v>1858</v>
      </c>
      <c r="C115" s="808" t="s">
        <v>871</v>
      </c>
      <c r="D115" s="810" t="str">
        <f>HYPERLINK("#'Cuadro 6.21'!A1","Ir")</f>
        <v>Ir</v>
      </c>
      <c r="E115" s="64"/>
    </row>
    <row r="116" spans="1:5" x14ac:dyDescent="0.3">
      <c r="A116" s="63"/>
      <c r="B116" s="808" t="s">
        <v>1859</v>
      </c>
      <c r="C116" s="808" t="s">
        <v>1860</v>
      </c>
      <c r="D116" s="810" t="str">
        <f>HYPERLINK("#'Cuadro 6.22'!A1","Ir")</f>
        <v>Ir</v>
      </c>
      <c r="E116" s="64"/>
    </row>
    <row r="117" spans="1:5" x14ac:dyDescent="0.3">
      <c r="A117" s="63"/>
      <c r="B117" s="808" t="s">
        <v>1861</v>
      </c>
      <c r="C117" s="808" t="s">
        <v>1862</v>
      </c>
      <c r="D117" s="810" t="str">
        <f>HYPERLINK("#'Cuadro 6.23'!A1","Ir")</f>
        <v>Ir</v>
      </c>
      <c r="E117" s="64"/>
    </row>
    <row r="118" spans="1:5" x14ac:dyDescent="0.3">
      <c r="A118" s="63"/>
      <c r="B118" s="808" t="s">
        <v>1863</v>
      </c>
      <c r="C118" s="808" t="s">
        <v>912</v>
      </c>
      <c r="D118" s="810" t="str">
        <f>HYPERLINK("#'Gráfico 6.1'!A1","Ir")</f>
        <v>Ir</v>
      </c>
      <c r="E118" s="64"/>
    </row>
    <row r="119" spans="1:5" x14ac:dyDescent="0.3">
      <c r="A119" s="63"/>
      <c r="B119" s="808" t="s">
        <v>1864</v>
      </c>
      <c r="C119" s="808" t="s">
        <v>1865</v>
      </c>
      <c r="D119" s="810" t="str">
        <f>HYPERLINK("#'Gráfico 6.2'!A1","Ir")</f>
        <v>Ir</v>
      </c>
      <c r="E119" s="64"/>
    </row>
    <row r="120" spans="1:5" x14ac:dyDescent="0.3">
      <c r="A120" s="63"/>
      <c r="B120" s="808" t="s">
        <v>1866</v>
      </c>
      <c r="C120" s="808" t="s">
        <v>1867</v>
      </c>
      <c r="D120" s="810" t="str">
        <f>HYPERLINK("#'Gráfico 6.3'!A1","Ir")</f>
        <v>Ir</v>
      </c>
      <c r="E120" s="64"/>
    </row>
    <row r="121" spans="1:5" x14ac:dyDescent="0.3">
      <c r="A121" s="63"/>
      <c r="B121" s="808" t="s">
        <v>1868</v>
      </c>
      <c r="C121" s="808" t="s">
        <v>934</v>
      </c>
      <c r="D121" s="810" t="str">
        <f>HYPERLINK("#'Gráfico 6.4'!A1","Ir")</f>
        <v>Ir</v>
      </c>
      <c r="E121" s="64"/>
    </row>
    <row r="122" spans="1:5" x14ac:dyDescent="0.3">
      <c r="A122" s="63"/>
      <c r="B122" s="808" t="s">
        <v>1869</v>
      </c>
      <c r="C122" s="808" t="s">
        <v>1870</v>
      </c>
      <c r="D122" s="810" t="str">
        <f>HYPERLINK("#'Gráfico 6.5'!A1","Ir")</f>
        <v>Ir</v>
      </c>
      <c r="E122" s="64"/>
    </row>
    <row r="123" spans="1:5" x14ac:dyDescent="0.3">
      <c r="A123" s="63"/>
      <c r="B123" s="808" t="s">
        <v>1871</v>
      </c>
      <c r="C123" s="808" t="s">
        <v>1872</v>
      </c>
      <c r="D123" s="810" t="str">
        <f>HYPERLINK("#'Gráfico 6.6'!A1","Ir")</f>
        <v>Ir</v>
      </c>
      <c r="E123" s="64"/>
    </row>
    <row r="124" spans="1:5" x14ac:dyDescent="0.3">
      <c r="A124" s="63"/>
      <c r="B124" s="808" t="s">
        <v>1873</v>
      </c>
      <c r="C124" s="808" t="s">
        <v>1874</v>
      </c>
      <c r="D124" s="810" t="str">
        <f>HYPERLINK("#'Gráfico 6.7'!A1","Ir")</f>
        <v>Ir</v>
      </c>
      <c r="E124" s="64"/>
    </row>
    <row r="125" spans="1:5" x14ac:dyDescent="0.3">
      <c r="A125" s="63"/>
      <c r="B125" s="808" t="s">
        <v>1875</v>
      </c>
      <c r="C125" s="808" t="s">
        <v>976</v>
      </c>
      <c r="D125" s="810" t="str">
        <f>HYPERLINK("#'Gráfico 6.8'!A1","Ir")</f>
        <v>Ir</v>
      </c>
      <c r="E125" s="64"/>
    </row>
    <row r="126" spans="1:5" x14ac:dyDescent="0.3">
      <c r="A126" s="63"/>
      <c r="B126" s="808" t="s">
        <v>1876</v>
      </c>
      <c r="C126" s="808" t="s">
        <v>981</v>
      </c>
      <c r="D126" s="810" t="str">
        <f>HYPERLINK("#'Gráfico 6.9'!A1","Ir")</f>
        <v>Ir</v>
      </c>
      <c r="E126" s="64"/>
    </row>
    <row r="127" spans="1:5" x14ac:dyDescent="0.3">
      <c r="A127" s="63"/>
      <c r="B127" s="808" t="s">
        <v>1877</v>
      </c>
      <c r="C127" s="808" t="s">
        <v>984</v>
      </c>
      <c r="D127" s="810" t="str">
        <f>HYPERLINK("#'Cuadro 7.1'!A1","Ir")</f>
        <v>Ir</v>
      </c>
      <c r="E127" s="64"/>
    </row>
    <row r="128" spans="1:5" x14ac:dyDescent="0.3">
      <c r="A128" s="63"/>
      <c r="B128" s="808" t="s">
        <v>1878</v>
      </c>
      <c r="C128" s="808" t="s">
        <v>1000</v>
      </c>
      <c r="D128" s="810" t="str">
        <f>HYPERLINK("#'Cuadro 7.2'!A1","Ir")</f>
        <v>Ir</v>
      </c>
      <c r="E128" s="64"/>
    </row>
    <row r="129" spans="1:5" x14ac:dyDescent="0.3">
      <c r="A129" s="63"/>
      <c r="B129" s="808" t="s">
        <v>1879</v>
      </c>
      <c r="C129" s="809" t="s">
        <v>1017</v>
      </c>
      <c r="D129" s="810" t="str">
        <f>HYPERLINK("#'Cuadro 7.3'!A1","Ir")</f>
        <v>Ir</v>
      </c>
      <c r="E129" s="64"/>
    </row>
    <row r="130" spans="1:5" x14ac:dyDescent="0.3">
      <c r="A130" s="63"/>
      <c r="B130" s="808" t="s">
        <v>1880</v>
      </c>
      <c r="C130" s="809" t="s">
        <v>1043</v>
      </c>
      <c r="D130" s="810" t="str">
        <f>HYPERLINK("#'Cuadro 7.4'!A1","Ir")</f>
        <v>Ir</v>
      </c>
      <c r="E130" s="64"/>
    </row>
    <row r="131" spans="1:5" x14ac:dyDescent="0.3">
      <c r="A131" s="63"/>
      <c r="B131" s="808" t="s">
        <v>1881</v>
      </c>
      <c r="C131" s="809" t="s">
        <v>1063</v>
      </c>
      <c r="D131" s="810" t="str">
        <f>HYPERLINK("#'Cuadro 7.5'!A1","Ir")</f>
        <v>Ir</v>
      </c>
      <c r="E131" s="64"/>
    </row>
    <row r="132" spans="1:5" x14ac:dyDescent="0.3">
      <c r="A132" s="63"/>
      <c r="B132" s="808" t="s">
        <v>1882</v>
      </c>
      <c r="C132" s="809" t="s">
        <v>1079</v>
      </c>
      <c r="D132" s="810" t="str">
        <f>HYPERLINK("#'Cuadro 7.6'!A1","Ir")</f>
        <v>Ir</v>
      </c>
      <c r="E132" s="64"/>
    </row>
    <row r="133" spans="1:5" x14ac:dyDescent="0.3">
      <c r="A133" s="63"/>
      <c r="B133" s="808" t="s">
        <v>1883</v>
      </c>
      <c r="C133" s="809" t="s">
        <v>1884</v>
      </c>
      <c r="D133" s="810" t="str">
        <f>HYPERLINK("#'Cuadro 7.7'!A1","Ir")</f>
        <v>Ir</v>
      </c>
      <c r="E133" s="64"/>
    </row>
    <row r="134" spans="1:5" x14ac:dyDescent="0.3">
      <c r="A134" s="63"/>
      <c r="B134" s="808" t="s">
        <v>1885</v>
      </c>
      <c r="C134" s="809" t="s">
        <v>1109</v>
      </c>
      <c r="D134" s="810" t="str">
        <f>HYPERLINK("#'Cuadro 7.8'!A1","Ir")</f>
        <v>Ir</v>
      </c>
      <c r="E134" s="64"/>
    </row>
    <row r="135" spans="1:5" x14ac:dyDescent="0.3">
      <c r="A135" s="63"/>
      <c r="B135" s="808" t="s">
        <v>1886</v>
      </c>
      <c r="C135" s="809" t="s">
        <v>1141</v>
      </c>
      <c r="D135" s="810" t="str">
        <f>HYPERLINK("#'Cuadro 7.9'!A1","Ir")</f>
        <v>Ir</v>
      </c>
      <c r="E135" s="64"/>
    </row>
    <row r="136" spans="1:5" x14ac:dyDescent="0.3">
      <c r="A136" s="63"/>
      <c r="B136" s="808" t="s">
        <v>1887</v>
      </c>
      <c r="C136" s="809" t="s">
        <v>1149</v>
      </c>
      <c r="D136" s="810" t="str">
        <f>HYPERLINK("#'Cuadro 7.10'!A1","Ir")</f>
        <v>Ir</v>
      </c>
      <c r="E136" s="64"/>
    </row>
    <row r="137" spans="1:5" x14ac:dyDescent="0.3">
      <c r="A137" s="63"/>
      <c r="B137" s="808" t="s">
        <v>1888</v>
      </c>
      <c r="C137" s="809" t="s">
        <v>1170</v>
      </c>
      <c r="D137" s="810" t="str">
        <f>HYPERLINK("#'Gráfico 7.1'!A1","Ir")</f>
        <v>Ir</v>
      </c>
      <c r="E137" s="64"/>
    </row>
    <row r="138" spans="1:5" x14ac:dyDescent="0.3">
      <c r="A138" s="63"/>
      <c r="B138" s="808" t="s">
        <v>1889</v>
      </c>
      <c r="C138" s="809" t="s">
        <v>1173</v>
      </c>
      <c r="D138" s="810" t="str">
        <f>HYPERLINK("#'Gráfico 7.2'!A1","Ir")</f>
        <v>Ir</v>
      </c>
      <c r="E138" s="64"/>
    </row>
    <row r="139" spans="1:5" x14ac:dyDescent="0.3">
      <c r="A139" s="63"/>
      <c r="B139" s="808" t="s">
        <v>1890</v>
      </c>
      <c r="C139" s="809" t="s">
        <v>1190</v>
      </c>
      <c r="D139" s="810" t="str">
        <f>HYPERLINK("#'Gráfico 7.3'!A1","Ir")</f>
        <v>Ir</v>
      </c>
      <c r="E139" s="64"/>
    </row>
    <row r="140" spans="1:5" x14ac:dyDescent="0.3">
      <c r="A140" s="63"/>
      <c r="B140" s="808" t="s">
        <v>1891</v>
      </c>
      <c r="C140" s="809" t="s">
        <v>1194</v>
      </c>
      <c r="D140" s="810" t="str">
        <f>HYPERLINK("#'Cuadro A1.1'!A1","Ir")</f>
        <v>Ir</v>
      </c>
      <c r="E140" s="64"/>
    </row>
    <row r="141" spans="1:5" x14ac:dyDescent="0.3">
      <c r="A141" s="63"/>
      <c r="B141" s="808" t="s">
        <v>1892</v>
      </c>
      <c r="C141" s="809" t="s">
        <v>1205</v>
      </c>
      <c r="D141" s="810" t="str">
        <f>HYPERLINK("#'Cuadro A1.2'!A1","Ir")</f>
        <v>Ir</v>
      </c>
      <c r="E141" s="64"/>
    </row>
    <row r="142" spans="1:5" x14ac:dyDescent="0.3">
      <c r="A142" s="63"/>
      <c r="B142" s="808" t="s">
        <v>1893</v>
      </c>
      <c r="C142" s="809" t="s">
        <v>1214</v>
      </c>
      <c r="D142" s="810" t="str">
        <f>HYPERLINK("#'Cuadro A1.3'!A1","Ir")</f>
        <v>Ir</v>
      </c>
      <c r="E142" s="64"/>
    </row>
    <row r="143" spans="1:5" x14ac:dyDescent="0.3">
      <c r="A143" s="63"/>
      <c r="B143" s="808" t="s">
        <v>1894</v>
      </c>
      <c r="C143" s="809" t="s">
        <v>1481</v>
      </c>
      <c r="D143" s="810" t="str">
        <f>HYPERLINK("#'Gráfico A1.1'!A1","Ir")</f>
        <v>Ir</v>
      </c>
      <c r="E143" s="64"/>
    </row>
    <row r="144" spans="1:5" x14ac:dyDescent="0.3">
      <c r="A144" s="63"/>
      <c r="B144" s="808" t="s">
        <v>1895</v>
      </c>
      <c r="C144" s="809" t="s">
        <v>1484</v>
      </c>
      <c r="D144" s="810" t="str">
        <f>HYPERLINK("#'Gráfico A1.2'!A1","Ir")</f>
        <v>Ir</v>
      </c>
      <c r="E144" s="64"/>
    </row>
    <row r="145" spans="1:5" x14ac:dyDescent="0.3">
      <c r="A145" s="63"/>
      <c r="B145" s="808" t="s">
        <v>1896</v>
      </c>
      <c r="C145" s="809" t="s">
        <v>1486</v>
      </c>
      <c r="D145" s="810" t="str">
        <f>HYPERLINK("#'Cuadro A2.1'!A1","Ir")</f>
        <v>Ir</v>
      </c>
      <c r="E145" s="64"/>
    </row>
    <row r="146" spans="1:5" x14ac:dyDescent="0.3">
      <c r="A146" s="63"/>
      <c r="B146" s="808" t="s">
        <v>1897</v>
      </c>
      <c r="C146" s="809" t="s">
        <v>1505</v>
      </c>
      <c r="D146" s="810" t="str">
        <f>HYPERLINK("#'Cuadro A2.2'!A1","Ir")</f>
        <v>Ir</v>
      </c>
      <c r="E146" s="64"/>
    </row>
    <row r="147" spans="1:5" x14ac:dyDescent="0.3">
      <c r="A147" s="63"/>
      <c r="B147" s="808" t="s">
        <v>1898</v>
      </c>
      <c r="C147" s="809" t="s">
        <v>1546</v>
      </c>
      <c r="D147" s="811" t="str">
        <f>HYPERLINK("#'Gráfico A2.1'!A1","Ir")</f>
        <v>Ir</v>
      </c>
      <c r="E147" s="64"/>
    </row>
    <row r="148" spans="1:5" x14ac:dyDescent="0.3">
      <c r="A148" s="63"/>
      <c r="B148" s="808" t="s">
        <v>1899</v>
      </c>
      <c r="C148" s="809" t="s">
        <v>1549</v>
      </c>
      <c r="D148" s="811" t="str">
        <f>HYPERLINK("#'Gráfico A2.2'!A1","Ir")</f>
        <v>Ir</v>
      </c>
      <c r="E148" s="64"/>
    </row>
    <row r="149" spans="1:5" x14ac:dyDescent="0.3">
      <c r="A149" s="63"/>
      <c r="B149" s="808" t="s">
        <v>1900</v>
      </c>
      <c r="C149" s="809" t="s">
        <v>1551</v>
      </c>
      <c r="D149" s="811" t="str">
        <f>HYPERLINK("#'Figura A3.1'!A1","Ir")</f>
        <v>Ir</v>
      </c>
      <c r="E149" s="64"/>
    </row>
    <row r="150" spans="1:5" x14ac:dyDescent="0.3">
      <c r="A150" s="63"/>
      <c r="B150" s="808" t="s">
        <v>1901</v>
      </c>
      <c r="C150" s="809" t="s">
        <v>1555</v>
      </c>
      <c r="D150" s="811" t="str">
        <f>HYPERLINK("#'Cuadro A3.1'!A1","Ir")</f>
        <v>Ir</v>
      </c>
      <c r="E150" s="64"/>
    </row>
    <row r="151" spans="1:5" x14ac:dyDescent="0.3">
      <c r="A151" s="63"/>
      <c r="B151" s="808" t="s">
        <v>1902</v>
      </c>
      <c r="C151" s="809" t="s">
        <v>1571</v>
      </c>
      <c r="D151" s="811" t="str">
        <f>HYPERLINK("#'Cuadro A3.2'!A1","Ir")</f>
        <v>Ir</v>
      </c>
      <c r="E151" s="64"/>
    </row>
    <row r="152" spans="1:5" x14ac:dyDescent="0.3">
      <c r="A152" s="63"/>
      <c r="B152" s="808" t="s">
        <v>1903</v>
      </c>
      <c r="C152" s="809" t="s">
        <v>1618</v>
      </c>
      <c r="D152" s="811" t="str">
        <f>HYPERLINK("#'R1 Gráfico 1'!A1","Ir")</f>
        <v>Ir</v>
      </c>
      <c r="E152" s="64"/>
    </row>
    <row r="153" spans="1:5" x14ac:dyDescent="0.3">
      <c r="A153" s="63"/>
      <c r="B153" s="808" t="s">
        <v>1904</v>
      </c>
      <c r="C153" s="809" t="s">
        <v>1623</v>
      </c>
      <c r="D153" s="811" t="str">
        <f>HYPERLINK("#'R2 Gráfico 1'!A1","Ir")</f>
        <v>Ir</v>
      </c>
      <c r="E153" s="64"/>
    </row>
    <row r="154" spans="1:5" ht="15" customHeight="1" x14ac:dyDescent="0.3">
      <c r="A154" s="63"/>
      <c r="B154" s="808" t="s">
        <v>1905</v>
      </c>
      <c r="C154" s="809" t="s">
        <v>1627</v>
      </c>
      <c r="D154" s="810" t="str">
        <f>HYPERLINK("#'R2 Gráfico 2'!A1","Ir")</f>
        <v>Ir</v>
      </c>
      <c r="E154" s="64"/>
    </row>
    <row r="155" spans="1:5" ht="15" customHeight="1" x14ac:dyDescent="0.3">
      <c r="A155" s="63"/>
      <c r="B155" s="808" t="s">
        <v>1906</v>
      </c>
      <c r="C155" s="809" t="s">
        <v>1631</v>
      </c>
      <c r="D155" s="810" t="str">
        <f>HYPERLINK("#'R2 Gráfico 3'!A1","Ir")</f>
        <v>Ir</v>
      </c>
      <c r="E155" s="64"/>
    </row>
    <row r="156" spans="1:5" ht="15" customHeight="1" x14ac:dyDescent="0.3">
      <c r="A156" s="63"/>
      <c r="B156" s="808" t="s">
        <v>1907</v>
      </c>
      <c r="C156" s="809" t="s">
        <v>1633</v>
      </c>
      <c r="D156" s="810" t="str">
        <f>HYPERLINK("#'R2 Gráfico 4'!A1","Ir")</f>
        <v>Ir</v>
      </c>
      <c r="E156" s="64"/>
    </row>
    <row r="157" spans="1:5" ht="15" customHeight="1" x14ac:dyDescent="0.3">
      <c r="A157" s="63"/>
      <c r="B157" s="808" t="s">
        <v>1908</v>
      </c>
      <c r="C157" s="809" t="s">
        <v>1637</v>
      </c>
      <c r="D157" s="810" t="str">
        <f>HYPERLINK("#'R3 Cuadro 1'!A1","Ir")</f>
        <v>Ir</v>
      </c>
      <c r="E157" s="64"/>
    </row>
    <row r="158" spans="1:5" ht="15" customHeight="1" x14ac:dyDescent="0.3">
      <c r="A158" s="63"/>
      <c r="B158" s="808" t="s">
        <v>1909</v>
      </c>
      <c r="C158" s="809" t="s">
        <v>1652</v>
      </c>
      <c r="D158" s="810" t="str">
        <f>HYPERLINK("#'R3 Cuadro 2'!A1","Ir")</f>
        <v>Ir</v>
      </c>
      <c r="E158" s="64"/>
    </row>
    <row r="159" spans="1:5" ht="15" customHeight="1" x14ac:dyDescent="0.3">
      <c r="A159" s="63"/>
      <c r="B159" s="808" t="s">
        <v>1910</v>
      </c>
      <c r="C159" s="809" t="s">
        <v>1659</v>
      </c>
      <c r="D159" s="810" t="str">
        <f>HYPERLINK("#'R3 Figura 1'!A1","Ir")</f>
        <v>Ir</v>
      </c>
      <c r="E159" s="64"/>
    </row>
    <row r="160" spans="1:5" ht="15" customHeight="1" x14ac:dyDescent="0.3">
      <c r="A160" s="63"/>
      <c r="B160" s="808" t="s">
        <v>1911</v>
      </c>
      <c r="C160" s="809" t="s">
        <v>1662</v>
      </c>
      <c r="D160" s="810" t="str">
        <f>HYPERLINK("#'R3 Gráfico 1'!A1","Ir")</f>
        <v>Ir</v>
      </c>
      <c r="E160" s="64"/>
    </row>
    <row r="161" spans="1:5" ht="15" customHeight="1" x14ac:dyDescent="0.3">
      <c r="A161" s="63"/>
      <c r="B161" s="808" t="s">
        <v>1912</v>
      </c>
      <c r="C161" s="809" t="s">
        <v>1666</v>
      </c>
      <c r="D161" s="810" t="str">
        <f>HYPERLINK("#'R3 Gráfico 2'!A1","Ir")</f>
        <v>Ir</v>
      </c>
      <c r="E161" s="64"/>
    </row>
    <row r="162" spans="1:5" ht="15" customHeight="1" x14ac:dyDescent="0.3">
      <c r="A162" s="63"/>
      <c r="B162" s="808" t="s">
        <v>1913</v>
      </c>
      <c r="C162" s="809" t="s">
        <v>1669</v>
      </c>
      <c r="D162" s="810" t="str">
        <f>HYPERLINK("#'R3 Gráfico 3'!A1","Ir")</f>
        <v>Ir</v>
      </c>
      <c r="E162" s="64"/>
    </row>
    <row r="163" spans="1:5" ht="15" customHeight="1" x14ac:dyDescent="0.3">
      <c r="A163" s="63"/>
      <c r="B163" s="808" t="s">
        <v>1914</v>
      </c>
      <c r="C163" s="809" t="s">
        <v>1673</v>
      </c>
      <c r="D163" s="810" t="str">
        <f>HYPERLINK("#'R3 Gráfico 4'!A1","Ir")</f>
        <v>Ir</v>
      </c>
      <c r="E163" s="64"/>
    </row>
    <row r="164" spans="1:5" ht="15" customHeight="1" x14ac:dyDescent="0.3">
      <c r="A164" s="63"/>
      <c r="B164" s="808" t="s">
        <v>1915</v>
      </c>
      <c r="C164" s="809" t="s">
        <v>1676</v>
      </c>
      <c r="D164" s="810" t="str">
        <f>HYPERLINK("#'R3 Gráfico 5'!A1","Ir")</f>
        <v>Ir</v>
      </c>
      <c r="E164" s="64"/>
    </row>
    <row r="165" spans="1:5" ht="15" customHeight="1" x14ac:dyDescent="0.3">
      <c r="A165" s="63"/>
      <c r="B165" s="808" t="s">
        <v>1916</v>
      </c>
      <c r="C165" s="809" t="s">
        <v>1678</v>
      </c>
      <c r="D165" s="810" t="str">
        <f>HYPERLINK("#'R3 Gráfico 6'!A1","Ir")</f>
        <v>Ir</v>
      </c>
      <c r="E165" s="64"/>
    </row>
    <row r="166" spans="1:5" ht="15" customHeight="1" x14ac:dyDescent="0.3">
      <c r="A166" s="63"/>
      <c r="B166" s="808" t="s">
        <v>1917</v>
      </c>
      <c r="C166" s="809" t="s">
        <v>1683</v>
      </c>
      <c r="D166" s="810" t="str">
        <f>HYPERLINK("#'R4 Cuadro 1'!A1","Ir")</f>
        <v>Ir</v>
      </c>
      <c r="E166" s="64"/>
    </row>
    <row r="167" spans="1:5" ht="15" customHeight="1" x14ac:dyDescent="0.3">
      <c r="A167" s="63"/>
      <c r="B167" s="808" t="s">
        <v>1918</v>
      </c>
      <c r="C167" s="809" t="s">
        <v>1697</v>
      </c>
      <c r="D167" s="810" t="str">
        <f>HYPERLINK("#'R4 Gráfico 1'!A1","Ir")</f>
        <v>Ir</v>
      </c>
      <c r="E167" s="64"/>
    </row>
    <row r="168" spans="1:5" ht="15" customHeight="1" x14ac:dyDescent="0.3">
      <c r="A168" s="63"/>
      <c r="B168" s="808" t="s">
        <v>1919</v>
      </c>
      <c r="C168" s="809" t="s">
        <v>1701</v>
      </c>
      <c r="D168" s="810" t="str">
        <f>HYPERLINK("#'R4 Gráfico 2'!A1","Ir")</f>
        <v>Ir</v>
      </c>
      <c r="E168" s="64"/>
    </row>
    <row r="169" spans="1:5" ht="15" customHeight="1" x14ac:dyDescent="0.3">
      <c r="A169" s="63"/>
      <c r="B169" s="808" t="s">
        <v>1920</v>
      </c>
      <c r="C169" s="809" t="s">
        <v>1704</v>
      </c>
      <c r="D169" s="810" t="str">
        <f>HYPERLINK("#'R4 Gráfico 3'!A1","Ir")</f>
        <v>Ir</v>
      </c>
      <c r="E169" s="64"/>
    </row>
    <row r="170" spans="1:5" ht="15" customHeight="1" x14ac:dyDescent="0.3">
      <c r="A170" s="63"/>
      <c r="B170" s="808" t="s">
        <v>1921</v>
      </c>
      <c r="C170" s="809" t="s">
        <v>1707</v>
      </c>
      <c r="D170" s="810" t="str">
        <f>HYPERLINK("#'R4 Gráfico 4'!A1","Ir")</f>
        <v>Ir</v>
      </c>
      <c r="E170" s="64"/>
    </row>
    <row r="171" spans="1:5" ht="15" customHeight="1" x14ac:dyDescent="0.3">
      <c r="A171" s="63"/>
      <c r="B171" s="808" t="s">
        <v>1922</v>
      </c>
      <c r="C171" s="809" t="s">
        <v>1710</v>
      </c>
      <c r="D171" s="810" t="str">
        <f>HYPERLINK("#'R4 Gráfico 5'!A1","Ir")</f>
        <v>Ir</v>
      </c>
      <c r="E171" s="64"/>
    </row>
    <row r="172" spans="1:5" ht="15" customHeight="1" x14ac:dyDescent="0.3">
      <c r="A172" s="63"/>
      <c r="B172" s="808" t="s">
        <v>1923</v>
      </c>
      <c r="C172" s="809" t="s">
        <v>1712</v>
      </c>
      <c r="D172" s="810" t="str">
        <f>HYPERLINK("#'R4 Gráfico 6'!A1","Ir")</f>
        <v>Ir</v>
      </c>
      <c r="E172" s="64"/>
    </row>
    <row r="173" spans="1:5" ht="15" customHeight="1" x14ac:dyDescent="0.3">
      <c r="A173" s="63"/>
      <c r="B173" s="808" t="s">
        <v>1924</v>
      </c>
      <c r="C173" s="809" t="s">
        <v>1714</v>
      </c>
      <c r="D173" s="810" t="str">
        <f>HYPERLINK("#'R4 Gráfico 7'!A1","Ir")</f>
        <v>Ir</v>
      </c>
      <c r="E173" s="64"/>
    </row>
    <row r="174" spans="1:5" ht="15" customHeight="1" x14ac:dyDescent="0.3">
      <c r="A174" s="63"/>
      <c r="B174" s="808" t="s">
        <v>1925</v>
      </c>
      <c r="C174" s="809" t="s">
        <v>1716</v>
      </c>
      <c r="D174" s="810" t="str">
        <f>HYPERLINK("#'R4 Gráfico 8'!A1","Ir")</f>
        <v>Ir</v>
      </c>
      <c r="E174" s="64"/>
    </row>
    <row r="175" spans="1:5" ht="15" customHeight="1" x14ac:dyDescent="0.3">
      <c r="A175" s="63"/>
      <c r="B175" s="808" t="s">
        <v>1926</v>
      </c>
      <c r="C175" s="809" t="s">
        <v>1927</v>
      </c>
      <c r="D175" s="810" t="str">
        <f>HYPERLINK("#'R4 Gráfico 9'!A1","Ir")</f>
        <v>Ir</v>
      </c>
      <c r="E175" s="64"/>
    </row>
    <row r="176" spans="1:5" ht="15" customHeight="1" x14ac:dyDescent="0.3">
      <c r="A176" s="63"/>
      <c r="B176" s="808" t="s">
        <v>1928</v>
      </c>
      <c r="C176" s="809" t="s">
        <v>1726</v>
      </c>
      <c r="D176" s="810" t="str">
        <f>HYPERLINK("#'R5 Cuadro 1'!A1","Ir")</f>
        <v>Ir</v>
      </c>
      <c r="E176" s="64"/>
    </row>
    <row r="177" spans="1:5" ht="15" customHeight="1" x14ac:dyDescent="0.3">
      <c r="A177" s="63"/>
      <c r="B177" s="808" t="s">
        <v>1929</v>
      </c>
      <c r="C177" s="809" t="s">
        <v>1729</v>
      </c>
      <c r="D177" s="810" t="str">
        <f>HYPERLINK("#'R5 Figura 1'!A1","Ir")</f>
        <v>Ir</v>
      </c>
      <c r="E177" s="64"/>
    </row>
    <row r="178" spans="1:5" ht="15" customHeight="1" x14ac:dyDescent="0.3">
      <c r="A178" s="63"/>
      <c r="B178" s="808" t="s">
        <v>1930</v>
      </c>
      <c r="C178" s="809" t="s">
        <v>1721</v>
      </c>
      <c r="D178" s="810" t="str">
        <f>HYPERLINK("#'R5 Gráfico 1'!A1","Ir")</f>
        <v>Ir</v>
      </c>
      <c r="E178" s="64"/>
    </row>
    <row r="179" spans="1:5" ht="15" customHeight="1" x14ac:dyDescent="0.3">
      <c r="A179" s="63"/>
      <c r="B179"/>
      <c r="C179"/>
      <c r="D179"/>
      <c r="E179" s="64"/>
    </row>
    <row r="180" spans="1:5" ht="15" customHeight="1" x14ac:dyDescent="0.3">
      <c r="A180" s="63"/>
      <c r="B180"/>
      <c r="C180"/>
      <c r="D180"/>
      <c r="E180" s="64"/>
    </row>
    <row r="181" spans="1:5" x14ac:dyDescent="0.3">
      <c r="A181" s="63"/>
      <c r="B181" s="63"/>
      <c r="C181" s="63"/>
      <c r="D181" s="63"/>
      <c r="E181" s="64"/>
    </row>
  </sheetData>
  <mergeCells count="1">
    <mergeCell ref="B9:D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7"/>
  <sheetViews>
    <sheetView workbookViewId="0"/>
  </sheetViews>
  <sheetFormatPr baseColWidth="10" defaultColWidth="11.44140625" defaultRowHeight="13.8" x14ac:dyDescent="0.25"/>
  <cols>
    <col min="1" max="1" width="5.21875" style="542" customWidth="1"/>
    <col min="2" max="2" width="8.44140625" style="542" customWidth="1"/>
    <col min="3" max="3" width="37.21875" style="542" customWidth="1"/>
    <col min="4" max="5" width="11.21875" style="542" customWidth="1"/>
    <col min="6" max="7" width="10.77734375" style="542" customWidth="1"/>
    <col min="8" max="8" width="10.5546875" style="542" customWidth="1"/>
    <col min="9" max="9" width="10.77734375" style="542" customWidth="1"/>
    <col min="10" max="10" width="10.44140625" style="542" customWidth="1"/>
    <col min="11" max="11" width="12.5546875" style="542" customWidth="1"/>
    <col min="12" max="16384" width="11.44140625" style="542"/>
  </cols>
  <sheetData>
    <row r="1" spans="1:11" x14ac:dyDescent="0.25">
      <c r="A1" s="145" t="s">
        <v>36</v>
      </c>
      <c r="C1" s="693"/>
    </row>
    <row r="2" spans="1:11" x14ac:dyDescent="0.25">
      <c r="A2" s="548"/>
    </row>
    <row r="3" spans="1:11" ht="14.4" x14ac:dyDescent="0.3">
      <c r="A3" s="605"/>
    </row>
    <row r="5" spans="1:11" x14ac:dyDescent="0.25">
      <c r="C5" s="820" t="s">
        <v>171</v>
      </c>
      <c r="D5" s="820"/>
      <c r="E5" s="820"/>
      <c r="F5" s="820"/>
      <c r="G5" s="820"/>
      <c r="H5" s="820"/>
      <c r="I5" s="820"/>
    </row>
    <row r="6" spans="1:11" x14ac:dyDescent="0.25">
      <c r="C6" s="820" t="s">
        <v>155</v>
      </c>
      <c r="D6" s="820"/>
      <c r="E6" s="820"/>
      <c r="F6" s="820"/>
      <c r="G6" s="820"/>
      <c r="H6" s="820"/>
      <c r="I6" s="820"/>
    </row>
    <row r="7" spans="1:11" x14ac:dyDescent="0.25">
      <c r="C7" s="823" t="s">
        <v>156</v>
      </c>
      <c r="D7" s="824" t="s">
        <v>172</v>
      </c>
      <c r="E7" s="824"/>
      <c r="F7" s="824" t="s">
        <v>173</v>
      </c>
      <c r="G7" s="824"/>
      <c r="H7" s="824" t="s">
        <v>174</v>
      </c>
      <c r="I7" s="824"/>
    </row>
    <row r="8" spans="1:11" x14ac:dyDescent="0.25">
      <c r="C8" s="823"/>
      <c r="D8" s="737" t="s">
        <v>175</v>
      </c>
      <c r="E8" s="737" t="s">
        <v>176</v>
      </c>
      <c r="F8" s="737" t="s">
        <v>175</v>
      </c>
      <c r="G8" s="737" t="s">
        <v>176</v>
      </c>
      <c r="H8" s="737" t="s">
        <v>175</v>
      </c>
      <c r="I8" s="737" t="s">
        <v>176</v>
      </c>
    </row>
    <row r="9" spans="1:11" x14ac:dyDescent="0.25">
      <c r="C9" s="822" t="s">
        <v>160</v>
      </c>
      <c r="D9" s="822"/>
      <c r="E9" s="822"/>
      <c r="F9" s="822"/>
      <c r="G9" s="822"/>
      <c r="H9" s="822"/>
      <c r="I9" s="822"/>
    </row>
    <row r="10" spans="1:11" x14ac:dyDescent="0.25">
      <c r="A10" s="602"/>
      <c r="B10" s="602"/>
      <c r="C10" s="696" t="s">
        <v>161</v>
      </c>
      <c r="D10" s="697">
        <v>79.48359991506166</v>
      </c>
      <c r="E10" s="698">
        <v>78.400134962903564</v>
      </c>
      <c r="F10" s="697">
        <v>64.042559628988599</v>
      </c>
      <c r="G10" s="698">
        <v>63.67244983464623</v>
      </c>
      <c r="H10" s="697">
        <v>15.441040286073061</v>
      </c>
      <c r="I10" s="698">
        <v>14.727685128257335</v>
      </c>
      <c r="J10" s="738"/>
      <c r="K10" s="599"/>
    </row>
    <row r="11" spans="1:11" x14ac:dyDescent="0.25">
      <c r="A11" s="739"/>
      <c r="B11" s="602"/>
      <c r="C11" s="73" t="s">
        <v>162</v>
      </c>
      <c r="D11" s="740">
        <v>71.595955529759053</v>
      </c>
      <c r="E11" s="741">
        <v>71.989669095982819</v>
      </c>
      <c r="F11" s="740">
        <v>57.103683923690518</v>
      </c>
      <c r="G11" s="741">
        <v>57.073253445221241</v>
      </c>
      <c r="H11" s="740">
        <v>14.492271606068535</v>
      </c>
      <c r="I11" s="741">
        <v>14.916415650761579</v>
      </c>
      <c r="J11" s="738"/>
      <c r="K11" s="599"/>
    </row>
    <row r="12" spans="1:11" x14ac:dyDescent="0.25">
      <c r="A12" s="739"/>
      <c r="B12" s="602"/>
      <c r="C12" s="77" t="s">
        <v>163</v>
      </c>
      <c r="D12" s="702">
        <v>9.9236124102727548</v>
      </c>
      <c r="E12" s="703">
        <v>8.1766005504378185</v>
      </c>
      <c r="F12" s="702">
        <v>10.834788218173001</v>
      </c>
      <c r="G12" s="703">
        <v>10.364288489861369</v>
      </c>
      <c r="H12" s="702">
        <v>-0.91117580790024633</v>
      </c>
      <c r="I12" s="703">
        <v>-2.1876879394235509</v>
      </c>
      <c r="J12" s="738"/>
      <c r="K12" s="599"/>
    </row>
    <row r="13" spans="1:11" x14ac:dyDescent="0.25">
      <c r="A13" s="602"/>
      <c r="B13" s="602"/>
      <c r="C13" s="819" t="s">
        <v>165</v>
      </c>
      <c r="D13" s="819"/>
      <c r="E13" s="819"/>
      <c r="F13" s="819"/>
      <c r="G13" s="819"/>
      <c r="H13" s="819"/>
      <c r="I13" s="819"/>
      <c r="J13" s="738"/>
      <c r="K13" s="599"/>
    </row>
    <row r="14" spans="1:11" x14ac:dyDescent="0.25">
      <c r="A14" s="742"/>
      <c r="B14" s="602"/>
      <c r="C14" s="696" t="s">
        <v>166</v>
      </c>
      <c r="D14" s="743">
        <v>2218.2765824333328</v>
      </c>
      <c r="E14" s="744">
        <v>2256.4429883166667</v>
      </c>
      <c r="F14" s="743">
        <v>1978.0661862666668</v>
      </c>
      <c r="G14" s="744">
        <v>1998.7263576333335</v>
      </c>
      <c r="H14" s="745">
        <f t="shared" ref="H14:I16" si="0">D14-F14</f>
        <v>240.21039616666599</v>
      </c>
      <c r="I14" s="746">
        <f t="shared" si="0"/>
        <v>257.71663068333328</v>
      </c>
      <c r="J14" s="747"/>
      <c r="K14" s="718"/>
    </row>
    <row r="15" spans="1:11" x14ac:dyDescent="0.25">
      <c r="A15" s="742"/>
      <c r="B15" s="542" t="s">
        <v>177</v>
      </c>
      <c r="C15" s="73" t="s">
        <v>169</v>
      </c>
      <c r="D15" s="748">
        <v>244.38498936166664</v>
      </c>
      <c r="E15" s="749">
        <v>200.9295352916667</v>
      </c>
      <c r="F15" s="748">
        <v>240.36199523833335</v>
      </c>
      <c r="G15" s="749">
        <v>231.10628826166669</v>
      </c>
      <c r="H15" s="750">
        <f t="shared" si="0"/>
        <v>4.0229941233332909</v>
      </c>
      <c r="I15" s="751">
        <f t="shared" si="0"/>
        <v>-30.176752969999995</v>
      </c>
      <c r="J15" s="747"/>
      <c r="K15" s="718"/>
    </row>
    <row r="16" spans="1:11" x14ac:dyDescent="0.25">
      <c r="A16" s="742"/>
      <c r="C16" s="77" t="s">
        <v>178</v>
      </c>
      <c r="D16" s="752">
        <v>635.66509487166741</v>
      </c>
      <c r="E16" s="753">
        <v>677.02580972499959</v>
      </c>
      <c r="F16" s="752">
        <v>1245.5623184949998</v>
      </c>
      <c r="G16" s="753">
        <v>1272.2041874383335</v>
      </c>
      <c r="H16" s="754">
        <f t="shared" si="0"/>
        <v>-609.89722362333237</v>
      </c>
      <c r="I16" s="755">
        <f t="shared" si="0"/>
        <v>-595.17837771333393</v>
      </c>
      <c r="J16" s="747"/>
      <c r="K16" s="718"/>
    </row>
    <row r="17" spans="1:11" x14ac:dyDescent="0.25">
      <c r="A17" s="742"/>
      <c r="C17" s="542" t="s">
        <v>170</v>
      </c>
      <c r="D17" s="756"/>
      <c r="E17" s="757"/>
      <c r="F17" s="757"/>
      <c r="G17" s="757"/>
      <c r="H17" s="756"/>
      <c r="I17" s="756"/>
      <c r="J17" s="738"/>
      <c r="K17" s="599"/>
    </row>
    <row r="18" spans="1:11" x14ac:dyDescent="0.25">
      <c r="C18" s="542" t="s">
        <v>179</v>
      </c>
      <c r="K18" s="599"/>
    </row>
    <row r="19" spans="1:11" x14ac:dyDescent="0.25">
      <c r="D19" s="714"/>
      <c r="E19" s="714"/>
      <c r="F19" s="714"/>
      <c r="G19" s="714"/>
      <c r="H19" s="714"/>
      <c r="I19" s="714"/>
      <c r="K19" s="599"/>
    </row>
    <row r="20" spans="1:11" x14ac:dyDescent="0.25">
      <c r="D20" s="714"/>
      <c r="E20" s="714"/>
      <c r="F20" s="714"/>
      <c r="G20" s="714"/>
      <c r="H20" s="714"/>
      <c r="I20" s="714"/>
      <c r="K20" s="599"/>
    </row>
    <row r="21" spans="1:11" x14ac:dyDescent="0.25">
      <c r="D21" s="714"/>
      <c r="E21" s="714"/>
      <c r="F21" s="714"/>
      <c r="G21" s="714"/>
      <c r="H21" s="714"/>
      <c r="I21" s="714"/>
      <c r="K21" s="599"/>
    </row>
    <row r="22" spans="1:11" x14ac:dyDescent="0.25">
      <c r="D22" s="714"/>
      <c r="E22" s="714"/>
      <c r="F22" s="714"/>
      <c r="G22" s="714"/>
      <c r="H22" s="714"/>
      <c r="I22" s="714"/>
      <c r="J22" s="599"/>
    </row>
    <row r="23" spans="1:11" x14ac:dyDescent="0.25">
      <c r="E23" s="599"/>
      <c r="G23" s="599"/>
      <c r="H23" s="599"/>
      <c r="I23" s="599"/>
    </row>
    <row r="24" spans="1:11" x14ac:dyDescent="0.25">
      <c r="E24" s="599"/>
      <c r="G24" s="599"/>
      <c r="H24" s="599"/>
      <c r="I24" s="599"/>
      <c r="J24" s="599"/>
    </row>
    <row r="25" spans="1:11" x14ac:dyDescent="0.25">
      <c r="G25" s="599"/>
      <c r="H25" s="599"/>
      <c r="I25" s="599"/>
      <c r="J25" s="599"/>
    </row>
    <row r="26" spans="1:11" x14ac:dyDescent="0.25">
      <c r="E26" s="599"/>
      <c r="G26" s="715"/>
      <c r="H26" s="599"/>
      <c r="I26" s="599"/>
      <c r="J26" s="599"/>
    </row>
    <row r="27" spans="1:11" x14ac:dyDescent="0.25">
      <c r="E27" s="599"/>
      <c r="F27" s="715"/>
      <c r="G27" s="599"/>
      <c r="H27" s="599"/>
      <c r="I27" s="599"/>
    </row>
    <row r="28" spans="1:11" x14ac:dyDescent="0.25">
      <c r="G28" s="716"/>
      <c r="H28" s="599"/>
      <c r="I28" s="599"/>
    </row>
    <row r="29" spans="1:11" x14ac:dyDescent="0.25">
      <c r="E29" s="599"/>
      <c r="H29" s="717"/>
      <c r="I29" s="717"/>
      <c r="J29" s="717"/>
    </row>
    <row r="30" spans="1:11" x14ac:dyDescent="0.25">
      <c r="E30" s="599"/>
      <c r="G30" s="599"/>
      <c r="H30" s="718"/>
      <c r="I30" s="718"/>
    </row>
    <row r="31" spans="1:11" x14ac:dyDescent="0.25">
      <c r="F31" s="719"/>
      <c r="G31" s="716"/>
      <c r="H31" s="716"/>
      <c r="I31" s="716"/>
    </row>
    <row r="32" spans="1:11" x14ac:dyDescent="0.25">
      <c r="F32" s="719"/>
      <c r="G32" s="599"/>
      <c r="H32" s="599"/>
      <c r="I32" s="599"/>
    </row>
    <row r="33" spans="7:9" x14ac:dyDescent="0.25">
      <c r="H33" s="599"/>
      <c r="I33" s="599"/>
    </row>
    <row r="34" spans="7:9" x14ac:dyDescent="0.25">
      <c r="H34" s="599"/>
      <c r="I34" s="599"/>
    </row>
    <row r="37" spans="7:9" x14ac:dyDescent="0.25">
      <c r="G37" s="721"/>
      <c r="H37" s="721"/>
    </row>
  </sheetData>
  <mergeCells count="8">
    <mergeCell ref="C9:I9"/>
    <mergeCell ref="C13:I13"/>
    <mergeCell ref="C5:I5"/>
    <mergeCell ref="C6:I6"/>
    <mergeCell ref="C7:C8"/>
    <mergeCell ref="D7:E7"/>
    <mergeCell ref="F7:G7"/>
    <mergeCell ref="H7:I7"/>
  </mergeCells>
  <hyperlinks>
    <hyperlink ref="A1" location="Índice!A1" display="Volver"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F13"/>
  <sheetViews>
    <sheetView showGridLines="0" workbookViewId="0"/>
  </sheetViews>
  <sheetFormatPr baseColWidth="10" defaultColWidth="11.44140625" defaultRowHeight="11.4" x14ac:dyDescent="0.3"/>
  <cols>
    <col min="1" max="1" width="5.21875" style="45" customWidth="1"/>
    <col min="2" max="2" width="21.77734375" style="45" customWidth="1"/>
    <col min="3" max="6" width="10" style="45" customWidth="1"/>
    <col min="7" max="16384" width="11.44140625" style="45"/>
  </cols>
  <sheetData>
    <row r="1" spans="1:6" ht="12" x14ac:dyDescent="0.3">
      <c r="A1" s="145" t="s">
        <v>36</v>
      </c>
    </row>
    <row r="2" spans="1:6" s="89" customFormat="1" ht="13.8" x14ac:dyDescent="0.3">
      <c r="B2" s="814" t="s">
        <v>772</v>
      </c>
      <c r="C2" s="814"/>
      <c r="D2" s="814"/>
      <c r="E2" s="814"/>
      <c r="F2" s="814"/>
    </row>
    <row r="3" spans="1:6" s="89" customFormat="1" ht="14.4" x14ac:dyDescent="0.3">
      <c r="A3" s="280"/>
      <c r="B3" s="814" t="s">
        <v>773</v>
      </c>
      <c r="C3" s="814"/>
      <c r="D3" s="814"/>
      <c r="E3" s="814"/>
      <c r="F3" s="814"/>
    </row>
    <row r="4" spans="1:6" s="89" customFormat="1" ht="13.8" x14ac:dyDescent="0.3">
      <c r="B4" s="814" t="s">
        <v>774</v>
      </c>
      <c r="C4" s="814"/>
      <c r="D4" s="814"/>
      <c r="E4" s="814"/>
      <c r="F4" s="814"/>
    </row>
    <row r="5" spans="1:6" ht="12" x14ac:dyDescent="0.3">
      <c r="B5" s="2" t="s">
        <v>767</v>
      </c>
      <c r="C5" s="2">
        <v>2022</v>
      </c>
      <c r="D5" s="2">
        <v>2023</v>
      </c>
      <c r="E5" s="2">
        <v>2024</v>
      </c>
      <c r="F5" s="2">
        <v>2025</v>
      </c>
    </row>
    <row r="6" spans="1:6" x14ac:dyDescent="0.3">
      <c r="B6" s="46" t="s">
        <v>775</v>
      </c>
      <c r="C6" s="315">
        <v>0.51610178494887038</v>
      </c>
      <c r="D6" s="315">
        <v>0.49481404381858829</v>
      </c>
      <c r="E6" s="315">
        <v>0.62329535267901148</v>
      </c>
      <c r="F6" s="315">
        <v>0.59912452039344299</v>
      </c>
    </row>
    <row r="7" spans="1:6" x14ac:dyDescent="0.3">
      <c r="B7" s="151" t="s">
        <v>755</v>
      </c>
      <c r="C7" s="315">
        <v>0.55017402878093535</v>
      </c>
      <c r="D7" s="315">
        <v>0.61198475636738858</v>
      </c>
      <c r="E7" s="315">
        <v>0.67993082472956268</v>
      </c>
      <c r="F7" s="315">
        <v>0.81608188569921891</v>
      </c>
    </row>
    <row r="8" spans="1:6" x14ac:dyDescent="0.3">
      <c r="B8" s="46" t="s">
        <v>776</v>
      </c>
      <c r="C8" s="315">
        <v>0.57263800809109067</v>
      </c>
      <c r="D8" s="315">
        <v>0.49028768084329966</v>
      </c>
      <c r="E8" s="315">
        <v>0.72264516096290232</v>
      </c>
      <c r="F8" s="315">
        <v>0.70495324698535178</v>
      </c>
    </row>
    <row r="9" spans="1:6" x14ac:dyDescent="0.3">
      <c r="B9" s="151" t="s">
        <v>760</v>
      </c>
      <c r="C9" s="315">
        <v>0.44998846133178905</v>
      </c>
      <c r="D9" s="315">
        <v>0.43162036172738433</v>
      </c>
      <c r="E9" s="315">
        <v>0.50846325910951207</v>
      </c>
      <c r="F9" s="315">
        <v>0.6137768625588832</v>
      </c>
    </row>
    <row r="10" spans="1:6" ht="12" x14ac:dyDescent="0.3">
      <c r="B10" s="14" t="s">
        <v>133</v>
      </c>
      <c r="C10" s="316">
        <v>2.0889022831526853</v>
      </c>
      <c r="D10" s="316">
        <v>2.028706842756661</v>
      </c>
      <c r="E10" s="316">
        <v>2.556994579317565</v>
      </c>
      <c r="F10" s="316">
        <v>2.7339365156368967</v>
      </c>
    </row>
    <row r="12" spans="1:6" x14ac:dyDescent="0.3">
      <c r="B12" s="849" t="s">
        <v>768</v>
      </c>
      <c r="C12" s="849"/>
      <c r="D12" s="849"/>
      <c r="E12" s="849"/>
      <c r="F12" s="849"/>
    </row>
    <row r="13" spans="1:6" ht="409.6" x14ac:dyDescent="0.3">
      <c r="B13" s="164" t="s">
        <v>769</v>
      </c>
    </row>
  </sheetData>
  <mergeCells count="4">
    <mergeCell ref="B2:F2"/>
    <mergeCell ref="B3:F3"/>
    <mergeCell ref="B4:F4"/>
    <mergeCell ref="B12:F12"/>
  </mergeCells>
  <hyperlinks>
    <hyperlink ref="A1" location="Índice!A1" display="Volver" xr:uid="{00000000-0004-0000-6300-000000000000}"/>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E9"/>
  <sheetViews>
    <sheetView showGridLines="0" workbookViewId="0"/>
  </sheetViews>
  <sheetFormatPr baseColWidth="10" defaultColWidth="11.44140625" defaultRowHeight="11.4" x14ac:dyDescent="0.3"/>
  <cols>
    <col min="1" max="1" width="5.21875" style="45" customWidth="1"/>
    <col min="2" max="5" width="14.77734375" style="45" customWidth="1"/>
    <col min="6" max="16384" width="11.44140625" style="45"/>
  </cols>
  <sheetData>
    <row r="1" spans="1:5" ht="12" x14ac:dyDescent="0.3">
      <c r="A1" s="145" t="s">
        <v>36</v>
      </c>
    </row>
    <row r="2" spans="1:5" s="89" customFormat="1" ht="13.8" x14ac:dyDescent="0.3">
      <c r="B2" s="814" t="s">
        <v>777</v>
      </c>
      <c r="C2" s="814"/>
      <c r="D2" s="814"/>
      <c r="E2" s="814"/>
    </row>
    <row r="3" spans="1:5" s="89" customFormat="1" ht="14.4" x14ac:dyDescent="0.3">
      <c r="A3" s="280"/>
      <c r="B3" s="814" t="s">
        <v>778</v>
      </c>
      <c r="C3" s="814"/>
      <c r="D3" s="814"/>
      <c r="E3" s="814"/>
    </row>
    <row r="4" spans="1:5" s="89" customFormat="1" ht="13.8" x14ac:dyDescent="0.3">
      <c r="B4" s="814" t="s">
        <v>774</v>
      </c>
      <c r="C4" s="814"/>
      <c r="D4" s="814"/>
      <c r="E4" s="814"/>
    </row>
    <row r="5" spans="1:5" ht="12" x14ac:dyDescent="0.3">
      <c r="B5" s="2">
        <v>2022</v>
      </c>
      <c r="C5" s="2">
        <v>2023</v>
      </c>
      <c r="D5" s="2">
        <v>2024</v>
      </c>
      <c r="E5" s="2">
        <v>2025</v>
      </c>
    </row>
    <row r="6" spans="1:5" x14ac:dyDescent="0.3">
      <c r="B6" s="317">
        <v>-0.16166340516300401</v>
      </c>
      <c r="C6" s="317">
        <v>6.3178742053162876E-3</v>
      </c>
      <c r="D6" s="317">
        <v>3.4429464854158515E-2</v>
      </c>
      <c r="E6" s="317">
        <v>-0.29355487155701981</v>
      </c>
    </row>
    <row r="8" spans="1:5" ht="409.6" x14ac:dyDescent="0.3">
      <c r="B8" s="318" t="s">
        <v>779</v>
      </c>
    </row>
    <row r="9" spans="1:5" ht="409.6" x14ac:dyDescent="0.3">
      <c r="B9" s="318" t="s">
        <v>747</v>
      </c>
    </row>
  </sheetData>
  <mergeCells count="3">
    <mergeCell ref="B2:E2"/>
    <mergeCell ref="B3:E3"/>
    <mergeCell ref="B4:E4"/>
  </mergeCells>
  <hyperlinks>
    <hyperlink ref="A1" location="Índice!A1" display="Volver" xr:uid="{00000000-0004-0000-6400-000000000000}"/>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15"/>
  <sheetViews>
    <sheetView showGridLines="0" workbookViewId="0"/>
  </sheetViews>
  <sheetFormatPr baseColWidth="10" defaultColWidth="11.44140625" defaultRowHeight="11.4" x14ac:dyDescent="0.3"/>
  <cols>
    <col min="1" max="1" width="5.21875" style="45" customWidth="1"/>
    <col min="2" max="2" width="30.44140625" style="45" customWidth="1"/>
    <col min="3" max="10" width="7.77734375" style="45" customWidth="1"/>
    <col min="11" max="16384" width="11.44140625" style="45"/>
  </cols>
  <sheetData>
    <row r="1" spans="1:11" ht="12" x14ac:dyDescent="0.3">
      <c r="A1" s="145" t="s">
        <v>36</v>
      </c>
    </row>
    <row r="2" spans="1:11" s="89" customFormat="1" ht="13.8" x14ac:dyDescent="0.3">
      <c r="B2" s="814" t="s">
        <v>780</v>
      </c>
      <c r="C2" s="814"/>
      <c r="D2" s="814"/>
      <c r="E2" s="814"/>
      <c r="F2" s="814"/>
      <c r="G2" s="814"/>
      <c r="H2" s="814"/>
      <c r="I2" s="814"/>
      <c r="J2" s="814"/>
    </row>
    <row r="3" spans="1:11" s="89" customFormat="1" ht="14.4" x14ac:dyDescent="0.3">
      <c r="A3" s="280"/>
      <c r="B3" s="814" t="s">
        <v>781</v>
      </c>
      <c r="C3" s="814"/>
      <c r="D3" s="814"/>
      <c r="E3" s="814"/>
      <c r="F3" s="814"/>
      <c r="G3" s="814"/>
      <c r="H3" s="814"/>
      <c r="I3" s="814"/>
      <c r="J3" s="814"/>
    </row>
    <row r="4" spans="1:11" s="89" customFormat="1" ht="13.8" x14ac:dyDescent="0.3">
      <c r="B4" s="814" t="s">
        <v>782</v>
      </c>
      <c r="C4" s="814"/>
      <c r="D4" s="814"/>
      <c r="E4" s="814"/>
      <c r="F4" s="814"/>
      <c r="G4" s="814"/>
      <c r="H4" s="814"/>
      <c r="I4" s="814"/>
      <c r="J4" s="814"/>
    </row>
    <row r="5" spans="1:11" ht="12" x14ac:dyDescent="0.3">
      <c r="B5" s="853" t="s">
        <v>783</v>
      </c>
      <c r="C5" s="853" t="s">
        <v>784</v>
      </c>
      <c r="D5" s="853"/>
      <c r="E5" s="853"/>
      <c r="F5" s="853"/>
      <c r="G5" s="853" t="s">
        <v>785</v>
      </c>
      <c r="H5" s="853"/>
      <c r="I5" s="853"/>
      <c r="J5" s="853"/>
    </row>
    <row r="6" spans="1:11" ht="409.6" x14ac:dyDescent="0.3">
      <c r="B6" s="853"/>
      <c r="C6" s="2">
        <v>2022</v>
      </c>
      <c r="D6" s="2">
        <v>2023</v>
      </c>
      <c r="E6" s="2">
        <v>2024</v>
      </c>
      <c r="F6" s="2">
        <v>2025</v>
      </c>
      <c r="G6" s="2">
        <v>2022</v>
      </c>
      <c r="H6" s="2">
        <v>2023</v>
      </c>
      <c r="I6" s="2">
        <v>2024</v>
      </c>
      <c r="J6" s="2" t="s">
        <v>786</v>
      </c>
    </row>
    <row r="7" spans="1:11" x14ac:dyDescent="0.3">
      <c r="B7" s="253" t="s">
        <v>787</v>
      </c>
      <c r="C7" s="319">
        <v>0.39241575559999997</v>
      </c>
      <c r="D7" s="319">
        <v>1.25</v>
      </c>
      <c r="E7" s="319">
        <v>2.0171399999999999</v>
      </c>
      <c r="F7" s="319">
        <v>2.2617099999999999</v>
      </c>
      <c r="G7" s="319">
        <v>16.276587380877345</v>
      </c>
      <c r="H7" s="319">
        <v>49.470004517525595</v>
      </c>
      <c r="I7" s="319">
        <v>74.783987756592495</v>
      </c>
      <c r="J7" s="319">
        <v>80.552129930655497</v>
      </c>
      <c r="K7" s="320"/>
    </row>
    <row r="8" spans="1:11" x14ac:dyDescent="0.3">
      <c r="B8" s="46"/>
      <c r="C8" s="321"/>
      <c r="D8" s="321"/>
      <c r="E8" s="321"/>
      <c r="F8" s="321"/>
      <c r="G8" s="322"/>
      <c r="H8" s="322"/>
      <c r="I8" s="322"/>
      <c r="J8" s="322"/>
    </row>
    <row r="9" spans="1:11" ht="409.6" x14ac:dyDescent="0.3">
      <c r="B9" s="164" t="s">
        <v>788</v>
      </c>
    </row>
    <row r="10" spans="1:11" ht="409.6" x14ac:dyDescent="0.3">
      <c r="B10" s="164" t="s">
        <v>789</v>
      </c>
    </row>
    <row r="11" spans="1:11" ht="409.6" x14ac:dyDescent="0.3">
      <c r="B11" s="164" t="s">
        <v>790</v>
      </c>
    </row>
    <row r="15" spans="1:11" x14ac:dyDescent="0.3">
      <c r="D15" s="323"/>
      <c r="E15" s="323"/>
      <c r="F15" s="323"/>
    </row>
  </sheetData>
  <mergeCells count="6">
    <mergeCell ref="B2:J2"/>
    <mergeCell ref="B3:J3"/>
    <mergeCell ref="B4:J4"/>
    <mergeCell ref="B5:B6"/>
    <mergeCell ref="C5:F5"/>
    <mergeCell ref="G5:J5"/>
  </mergeCells>
  <hyperlinks>
    <hyperlink ref="A1" location="Índice!A1" display="Volver" xr:uid="{00000000-0004-0000-6500-000000000000}"/>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I46"/>
  <sheetViews>
    <sheetView showGridLines="0" workbookViewId="0"/>
  </sheetViews>
  <sheetFormatPr baseColWidth="10" defaultColWidth="11.44140625" defaultRowHeight="11.4" x14ac:dyDescent="0.3"/>
  <cols>
    <col min="1" max="1" width="5.21875" style="45" customWidth="1"/>
    <col min="2" max="2" width="40.77734375" style="45" customWidth="1"/>
    <col min="3" max="6" width="9.21875" style="45" customWidth="1"/>
    <col min="7" max="16384" width="11.44140625" style="45"/>
  </cols>
  <sheetData>
    <row r="1" spans="1:6" ht="12" x14ac:dyDescent="0.3">
      <c r="A1" s="145" t="s">
        <v>36</v>
      </c>
    </row>
    <row r="2" spans="1:6" s="89" customFormat="1" ht="13.8" x14ac:dyDescent="0.3">
      <c r="B2" s="814" t="s">
        <v>791</v>
      </c>
      <c r="C2" s="814"/>
      <c r="D2" s="814"/>
      <c r="E2" s="814"/>
      <c r="F2" s="814"/>
    </row>
    <row r="3" spans="1:6" s="89" customFormat="1" ht="14.4" x14ac:dyDescent="0.3">
      <c r="A3" s="280"/>
      <c r="B3" s="814" t="s">
        <v>792</v>
      </c>
      <c r="C3" s="814"/>
      <c r="D3" s="814"/>
      <c r="E3" s="814"/>
      <c r="F3" s="814"/>
    </row>
    <row r="4" spans="1:6" s="89" customFormat="1" ht="13.8" x14ac:dyDescent="0.3">
      <c r="B4" s="814" t="s">
        <v>793</v>
      </c>
      <c r="C4" s="814"/>
      <c r="D4" s="814"/>
      <c r="E4" s="814"/>
      <c r="F4" s="814"/>
    </row>
    <row r="5" spans="1:6" ht="12" x14ac:dyDescent="0.3">
      <c r="B5" s="324" t="s">
        <v>794</v>
      </c>
      <c r="C5" s="325">
        <v>2022</v>
      </c>
      <c r="D5" s="325">
        <v>2023</v>
      </c>
      <c r="E5" s="325">
        <v>2024</v>
      </c>
      <c r="F5" s="325">
        <v>2025</v>
      </c>
    </row>
    <row r="6" spans="1:6" ht="12" x14ac:dyDescent="0.3">
      <c r="B6" s="326" t="s">
        <v>740</v>
      </c>
      <c r="C6" s="327">
        <v>0.81534841830722515</v>
      </c>
      <c r="D6" s="327">
        <v>0.75265636879884812</v>
      </c>
      <c r="E6" s="327">
        <v>0.76460479899838285</v>
      </c>
      <c r="F6" s="327">
        <v>0.85074512549281645</v>
      </c>
    </row>
    <row r="7" spans="1:6" x14ac:dyDescent="0.3">
      <c r="B7" s="328" t="s">
        <v>795</v>
      </c>
      <c r="C7" s="329">
        <v>0.99020942266639755</v>
      </c>
      <c r="D7" s="329">
        <v>0.96840720203588748</v>
      </c>
      <c r="E7" s="329">
        <v>0.89911707254288042</v>
      </c>
      <c r="F7" s="329">
        <v>0.95937502757590987</v>
      </c>
    </row>
    <row r="8" spans="1:6" x14ac:dyDescent="0.3">
      <c r="B8" s="328" t="s">
        <v>796</v>
      </c>
      <c r="C8" s="329">
        <v>0.78638244825179326</v>
      </c>
      <c r="D8" s="329">
        <v>0.36413830262067637</v>
      </c>
      <c r="E8" s="329">
        <v>0.33257901147703167</v>
      </c>
      <c r="F8" s="329">
        <v>0.63567416327911919</v>
      </c>
    </row>
    <row r="9" spans="1:6" x14ac:dyDescent="0.3">
      <c r="B9" s="328" t="s">
        <v>797</v>
      </c>
      <c r="C9" s="329">
        <v>0.92374803670939487</v>
      </c>
      <c r="D9" s="329">
        <v>0.90771014310883691</v>
      </c>
      <c r="E9" s="329">
        <v>0.90294793540736518</v>
      </c>
      <c r="F9" s="329">
        <v>0.91860707295658384</v>
      </c>
    </row>
    <row r="10" spans="1:6" x14ac:dyDescent="0.3">
      <c r="B10" s="328" t="s">
        <v>798</v>
      </c>
      <c r="C10" s="329">
        <v>0.92481483432969558</v>
      </c>
      <c r="D10" s="329">
        <v>0.9194362404384071</v>
      </c>
      <c r="E10" s="329">
        <v>0.99831827167825371</v>
      </c>
      <c r="F10" s="329">
        <v>0.99704685376852287</v>
      </c>
    </row>
    <row r="11" spans="1:6" x14ac:dyDescent="0.3">
      <c r="B11" s="328" t="s">
        <v>799</v>
      </c>
      <c r="C11" s="329">
        <v>0.60320118442083426</v>
      </c>
      <c r="D11" s="329">
        <v>0.61639736076661622</v>
      </c>
      <c r="E11" s="329">
        <v>0.55391905475345771</v>
      </c>
      <c r="F11" s="329">
        <v>0.75984933162862101</v>
      </c>
    </row>
    <row r="12" spans="1:6" x14ac:dyDescent="0.3">
      <c r="B12" s="328" t="s">
        <v>800</v>
      </c>
      <c r="C12" s="329">
        <v>0.99427630856359162</v>
      </c>
      <c r="D12" s="329">
        <v>0.99369820388726882</v>
      </c>
      <c r="E12" s="329">
        <v>0.99302231117886242</v>
      </c>
      <c r="F12" s="329">
        <v>1</v>
      </c>
    </row>
    <row r="13" spans="1:6" x14ac:dyDescent="0.3">
      <c r="B13" s="328" t="s">
        <v>801</v>
      </c>
      <c r="C13" s="329">
        <v>0.91654830131142395</v>
      </c>
      <c r="D13" s="329">
        <v>0.98674261457652213</v>
      </c>
      <c r="E13" s="329">
        <v>1</v>
      </c>
      <c r="F13" s="329">
        <v>0.96766947028461148</v>
      </c>
    </row>
    <row r="14" spans="1:6" x14ac:dyDescent="0.3">
      <c r="B14" s="328" t="s">
        <v>802</v>
      </c>
      <c r="C14" s="329">
        <v>0.79669051947571856</v>
      </c>
      <c r="D14" s="329">
        <v>0.81258819301927621</v>
      </c>
      <c r="E14" s="329">
        <v>0.89672470178770969</v>
      </c>
      <c r="F14" s="329">
        <v>0.90865836416534185</v>
      </c>
    </row>
    <row r="15" spans="1:6" x14ac:dyDescent="0.3">
      <c r="B15" s="328" t="s">
        <v>803</v>
      </c>
      <c r="C15" s="329">
        <v>0.91689558513819014</v>
      </c>
      <c r="D15" s="329">
        <v>0.88381700819558717</v>
      </c>
      <c r="E15" s="329">
        <v>0.98685085767543868</v>
      </c>
      <c r="F15" s="329">
        <v>0.98758783386329285</v>
      </c>
    </row>
    <row r="16" spans="1:6" x14ac:dyDescent="0.3">
      <c r="B16" s="328" t="s">
        <v>804</v>
      </c>
      <c r="C16" s="329">
        <v>0.99849483977851494</v>
      </c>
      <c r="D16" s="329">
        <v>0.99965206819899133</v>
      </c>
      <c r="E16" s="329">
        <v>0.99981204762213327</v>
      </c>
      <c r="F16" s="329">
        <v>0.99991974714693355</v>
      </c>
    </row>
    <row r="17" spans="2:9" x14ac:dyDescent="0.3">
      <c r="B17" s="328" t="s">
        <v>805</v>
      </c>
      <c r="C17" s="329">
        <v>0.98039582772001854</v>
      </c>
      <c r="D17" s="329">
        <v>1</v>
      </c>
      <c r="E17" s="329">
        <v>1</v>
      </c>
      <c r="F17" s="329">
        <v>1</v>
      </c>
    </row>
    <row r="18" spans="2:9" x14ac:dyDescent="0.3">
      <c r="B18" s="328" t="s">
        <v>806</v>
      </c>
      <c r="C18" s="329">
        <v>0.80649823820082533</v>
      </c>
      <c r="D18" s="329">
        <v>0.7846752131744994</v>
      </c>
      <c r="E18" s="329">
        <v>0.98258611944111829</v>
      </c>
      <c r="F18" s="329">
        <v>0.98259419124426595</v>
      </c>
    </row>
    <row r="19" spans="2:9" x14ac:dyDescent="0.3">
      <c r="B19" s="328" t="s">
        <v>807</v>
      </c>
      <c r="C19" s="329">
        <v>0.79125387627053001</v>
      </c>
      <c r="D19" s="329">
        <v>0.85102037651708518</v>
      </c>
      <c r="E19" s="329">
        <v>0.7373448153110036</v>
      </c>
      <c r="F19" s="329">
        <v>0.78681384262206411</v>
      </c>
    </row>
    <row r="20" spans="2:9" x14ac:dyDescent="0.3">
      <c r="B20" s="328" t="s">
        <v>808</v>
      </c>
      <c r="C20" s="329">
        <v>0.95401501768647767</v>
      </c>
      <c r="D20" s="329">
        <v>0.91107040628894542</v>
      </c>
      <c r="E20" s="329">
        <v>0.99185707061115091</v>
      </c>
      <c r="F20" s="329">
        <v>0.96615991633327414</v>
      </c>
    </row>
    <row r="21" spans="2:9" x14ac:dyDescent="0.3">
      <c r="B21" s="328" t="s">
        <v>809</v>
      </c>
      <c r="C21" s="329">
        <v>0.88301386517031588</v>
      </c>
      <c r="D21" s="329">
        <v>0.90168058069339863</v>
      </c>
      <c r="E21" s="329">
        <v>0.99974486858777023</v>
      </c>
      <c r="F21" s="329">
        <v>0.99999480311946642</v>
      </c>
    </row>
    <row r="22" spans="2:9" x14ac:dyDescent="0.3">
      <c r="B22" s="328" t="s">
        <v>810</v>
      </c>
      <c r="C22" s="329">
        <v>0.8811739418500375</v>
      </c>
      <c r="D22" s="329">
        <v>0.85637087063944961</v>
      </c>
      <c r="E22" s="329">
        <v>0.82890466365680315</v>
      </c>
      <c r="F22" s="329">
        <v>0.91850521367980431</v>
      </c>
    </row>
    <row r="23" spans="2:9" x14ac:dyDescent="0.3">
      <c r="B23" s="328" t="s">
        <v>811</v>
      </c>
      <c r="C23" s="329">
        <v>0.96726026437341117</v>
      </c>
      <c r="D23" s="329">
        <v>0.99078081868872625</v>
      </c>
      <c r="E23" s="329">
        <v>0.98774818468069936</v>
      </c>
      <c r="F23" s="329">
        <v>0.99501962486586071</v>
      </c>
    </row>
    <row r="24" spans="2:9" x14ac:dyDescent="0.3">
      <c r="B24" s="328" t="s">
        <v>812</v>
      </c>
      <c r="C24" s="329">
        <v>0.65015023627254021</v>
      </c>
      <c r="D24" s="329">
        <v>0.75260991662335253</v>
      </c>
      <c r="E24" s="329">
        <v>0.86187139728939344</v>
      </c>
      <c r="F24" s="329">
        <v>0.91693468895533281</v>
      </c>
    </row>
    <row r="25" spans="2:9" x14ac:dyDescent="0.3">
      <c r="B25" s="328" t="s">
        <v>813</v>
      </c>
      <c r="C25" s="329">
        <v>0.88942710686879689</v>
      </c>
      <c r="D25" s="329">
        <v>0.97883294703311963</v>
      </c>
      <c r="E25" s="329">
        <v>0.95200616047790898</v>
      </c>
      <c r="F25" s="329">
        <v>0.97098530649120063</v>
      </c>
    </row>
    <row r="26" spans="2:9" x14ac:dyDescent="0.3">
      <c r="B26" s="328" t="s">
        <v>814</v>
      </c>
      <c r="C26" s="329">
        <v>0.92590689723399389</v>
      </c>
      <c r="D26" s="329">
        <v>0.87920494354171852</v>
      </c>
      <c r="E26" s="329">
        <v>0.96710944283827938</v>
      </c>
      <c r="F26" s="329">
        <v>0.94282444387617614</v>
      </c>
    </row>
    <row r="27" spans="2:9" x14ac:dyDescent="0.3">
      <c r="B27" s="328" t="s">
        <v>815</v>
      </c>
      <c r="C27" s="329">
        <v>0.78387582935610245</v>
      </c>
      <c r="D27" s="329">
        <v>0.70866607838424889</v>
      </c>
      <c r="E27" s="329">
        <v>0.87954016480730668</v>
      </c>
      <c r="F27" s="329">
        <v>0.79207722030253658</v>
      </c>
    </row>
    <row r="28" spans="2:9" ht="12" x14ac:dyDescent="0.3">
      <c r="B28" s="326" t="s">
        <v>741</v>
      </c>
      <c r="C28" s="327">
        <v>2.79283294361777E-2</v>
      </c>
      <c r="D28" s="327">
        <v>3.0064223901313424E-2</v>
      </c>
      <c r="E28" s="327">
        <v>4.953816633380461E-2</v>
      </c>
      <c r="F28" s="327">
        <v>4.5789163757066015E-2</v>
      </c>
    </row>
    <row r="29" spans="2:9" x14ac:dyDescent="0.3">
      <c r="B29" s="328" t="s">
        <v>816</v>
      </c>
      <c r="C29" s="329">
        <v>3.0676131841802269E-2</v>
      </c>
      <c r="D29" s="329">
        <v>2.3471901932415318E-2</v>
      </c>
      <c r="E29" s="329">
        <v>2.3104430887787287E-2</v>
      </c>
      <c r="F29" s="329">
        <v>5.1322290804166698E-2</v>
      </c>
    </row>
    <row r="30" spans="2:9" x14ac:dyDescent="0.3">
      <c r="B30" s="328" t="s">
        <v>817</v>
      </c>
      <c r="C30" s="329">
        <v>3.2889384706025961E-2</v>
      </c>
      <c r="D30" s="329">
        <v>4.3645625691744974E-2</v>
      </c>
      <c r="E30" s="329">
        <v>9.3242155146448819E-2</v>
      </c>
      <c r="F30" s="329">
        <v>4.6234705859873187E-2</v>
      </c>
    </row>
    <row r="31" spans="2:9" ht="12" x14ac:dyDescent="0.3">
      <c r="B31" s="328" t="s">
        <v>818</v>
      </c>
      <c r="C31" s="329">
        <v>1.9566020398951507E-2</v>
      </c>
      <c r="D31" s="329">
        <v>2.4656588540256631E-2</v>
      </c>
      <c r="E31" s="329">
        <v>3.3750991809576594E-2</v>
      </c>
      <c r="F31" s="329">
        <v>4.536025239194795E-2</v>
      </c>
      <c r="I31" s="330"/>
    </row>
    <row r="32" spans="2:9" x14ac:dyDescent="0.3">
      <c r="B32" s="328" t="s">
        <v>819</v>
      </c>
      <c r="C32" s="329">
        <v>3.2323169058405203E-2</v>
      </c>
      <c r="D32" s="329">
        <v>3.5342404494387532E-2</v>
      </c>
      <c r="E32" s="329">
        <v>6.8492589752469357E-2</v>
      </c>
      <c r="F32" s="329">
        <v>3.7423928853299142E-2</v>
      </c>
    </row>
    <row r="33" spans="2:8" ht="12" x14ac:dyDescent="0.3">
      <c r="B33" s="326" t="s">
        <v>742</v>
      </c>
      <c r="C33" s="327">
        <v>0.25437333739129364</v>
      </c>
      <c r="D33" s="327">
        <v>0.25847206515146032</v>
      </c>
      <c r="E33" s="327">
        <v>0.25044382227271622</v>
      </c>
      <c r="F33" s="327">
        <v>2.43166397808359E-2</v>
      </c>
      <c r="G33" s="320"/>
    </row>
    <row r="34" spans="2:8" x14ac:dyDescent="0.3">
      <c r="B34" s="328" t="s">
        <v>820</v>
      </c>
      <c r="C34" s="329">
        <v>0</v>
      </c>
      <c r="D34" s="329">
        <v>1.0606906535735663E-3</v>
      </c>
      <c r="E34" s="329">
        <v>6.9463961642444072E-4</v>
      </c>
      <c r="F34" s="329">
        <v>0</v>
      </c>
    </row>
    <row r="35" spans="2:8" x14ac:dyDescent="0.3">
      <c r="B35" s="328" t="s">
        <v>821</v>
      </c>
      <c r="C35" s="329">
        <v>8.6400994160927683E-2</v>
      </c>
      <c r="D35" s="329">
        <v>5.6423531036953418E-2</v>
      </c>
      <c r="E35" s="329">
        <v>6.7413675787911992E-2</v>
      </c>
      <c r="F35" s="329">
        <v>5.6088402807562776E-2</v>
      </c>
    </row>
    <row r="36" spans="2:8" x14ac:dyDescent="0.3">
      <c r="B36" s="328" t="s">
        <v>822</v>
      </c>
      <c r="C36" s="329">
        <v>0.64888334686369675</v>
      </c>
      <c r="D36" s="329">
        <v>0.57263142348004425</v>
      </c>
      <c r="E36" s="329">
        <v>0.65970436646379482</v>
      </c>
      <c r="F36" s="329">
        <v>0.52003571474355925</v>
      </c>
    </row>
    <row r="37" spans="2:8" ht="12" x14ac:dyDescent="0.3">
      <c r="B37" s="328" t="s">
        <v>823</v>
      </c>
      <c r="C37" s="329">
        <v>0.11922049815488467</v>
      </c>
      <c r="D37" s="329">
        <v>0.36404736238116875</v>
      </c>
      <c r="E37" s="329">
        <v>4.7661404295508983E-2</v>
      </c>
      <c r="F37" s="329">
        <v>0.11282747948169938</v>
      </c>
      <c r="H37" s="330"/>
    </row>
    <row r="38" spans="2:8" x14ac:dyDescent="0.3">
      <c r="B38" s="328" t="s">
        <v>824</v>
      </c>
      <c r="C38" s="329">
        <v>0.56510368073780548</v>
      </c>
      <c r="D38" s="329">
        <v>0.55235534324093316</v>
      </c>
      <c r="E38" s="329">
        <v>0.52964156641112092</v>
      </c>
      <c r="F38" s="329">
        <v>0</v>
      </c>
    </row>
    <row r="39" spans="2:8" x14ac:dyDescent="0.3">
      <c r="B39" s="328" t="s">
        <v>825</v>
      </c>
      <c r="C39" s="329">
        <v>0</v>
      </c>
      <c r="D39" s="329">
        <v>0</v>
      </c>
      <c r="E39" s="329">
        <v>0</v>
      </c>
      <c r="F39" s="329">
        <v>0</v>
      </c>
    </row>
    <row r="40" spans="2:8" x14ac:dyDescent="0.3">
      <c r="B40" s="328" t="s">
        <v>826</v>
      </c>
      <c r="C40" s="329">
        <v>2.5498619043957477E-2</v>
      </c>
      <c r="D40" s="329">
        <v>1.7238181184051415E-2</v>
      </c>
      <c r="E40" s="329">
        <v>2.0021067289548271E-2</v>
      </c>
      <c r="F40" s="329">
        <v>1.5382110131804443E-2</v>
      </c>
    </row>
    <row r="41" spans="2:8" ht="12" x14ac:dyDescent="0.3">
      <c r="B41" s="326" t="s">
        <v>827</v>
      </c>
      <c r="C41" s="327">
        <v>0.77860568094687377</v>
      </c>
      <c r="D41" s="327">
        <v>0.81886955483238566</v>
      </c>
      <c r="E41" s="327">
        <v>0.87081704641900448</v>
      </c>
      <c r="F41" s="327">
        <v>0.80221407965754632</v>
      </c>
    </row>
    <row r="42" spans="2:8" x14ac:dyDescent="0.3">
      <c r="B42" s="328" t="s">
        <v>828</v>
      </c>
      <c r="C42" s="329">
        <v>0.77860568094687377</v>
      </c>
      <c r="D42" s="329">
        <v>0.81886955483238566</v>
      </c>
      <c r="E42" s="329">
        <v>0.87081704641900448</v>
      </c>
      <c r="F42" s="329">
        <v>0.80221407965754632</v>
      </c>
    </row>
    <row r="43" spans="2:8" ht="12" x14ac:dyDescent="0.3">
      <c r="B43" s="331" t="s">
        <v>829</v>
      </c>
      <c r="C43" s="332">
        <v>0.46906394152039255</v>
      </c>
      <c r="D43" s="332">
        <v>0.46501555317100185</v>
      </c>
      <c r="E43" s="332">
        <v>0.48385095850597698</v>
      </c>
      <c r="F43" s="332">
        <v>0.43076625217206621</v>
      </c>
      <c r="G43" s="320"/>
    </row>
    <row r="45" spans="2:8" x14ac:dyDescent="0.3">
      <c r="B45" s="164" t="s">
        <v>830</v>
      </c>
    </row>
    <row r="46" spans="2:8" x14ac:dyDescent="0.3">
      <c r="B46" s="164" t="s">
        <v>831</v>
      </c>
    </row>
  </sheetData>
  <mergeCells count="3">
    <mergeCell ref="B2:F2"/>
    <mergeCell ref="B3:F3"/>
    <mergeCell ref="B4:F4"/>
  </mergeCells>
  <hyperlinks>
    <hyperlink ref="A1" location="Índice!A1" display="Volver" xr:uid="{00000000-0004-0000-6600-000000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H44"/>
  <sheetViews>
    <sheetView showGridLines="0" workbookViewId="0"/>
  </sheetViews>
  <sheetFormatPr baseColWidth="10" defaultColWidth="11.44140625" defaultRowHeight="11.4" x14ac:dyDescent="0.3"/>
  <cols>
    <col min="1" max="1" width="5.21875" style="45" customWidth="1"/>
    <col min="2" max="2" width="35.44140625" style="45" customWidth="1"/>
    <col min="3" max="4" width="7.77734375" style="45" customWidth="1"/>
    <col min="5" max="5" width="12.77734375" style="45" customWidth="1"/>
    <col min="6" max="6" width="13.5546875" style="45" customWidth="1"/>
    <col min="7" max="16384" width="11.44140625" style="45"/>
  </cols>
  <sheetData>
    <row r="1" spans="1:8" ht="12" x14ac:dyDescent="0.3">
      <c r="A1" s="145" t="s">
        <v>36</v>
      </c>
    </row>
    <row r="2" spans="1:8" s="89" customFormat="1" ht="13.8" x14ac:dyDescent="0.3">
      <c r="B2" s="814" t="s">
        <v>832</v>
      </c>
      <c r="C2" s="814"/>
      <c r="D2" s="814"/>
      <c r="E2" s="814"/>
      <c r="F2" s="814"/>
      <c r="G2" s="333"/>
      <c r="H2" s="279"/>
    </row>
    <row r="3" spans="1:8" s="89" customFormat="1" ht="14.4" x14ac:dyDescent="0.3">
      <c r="A3" s="280"/>
      <c r="B3" s="814" t="s">
        <v>833</v>
      </c>
      <c r="C3" s="814"/>
      <c r="D3" s="814"/>
      <c r="E3" s="814"/>
      <c r="F3" s="814"/>
    </row>
    <row r="4" spans="1:8" ht="24" x14ac:dyDescent="0.3">
      <c r="B4" s="1" t="s">
        <v>834</v>
      </c>
      <c r="C4" s="1">
        <v>2022</v>
      </c>
      <c r="D4" s="1">
        <v>2023</v>
      </c>
      <c r="E4" s="1" t="s">
        <v>835</v>
      </c>
      <c r="F4" s="1" t="s">
        <v>836</v>
      </c>
    </row>
    <row r="5" spans="1:8" ht="12" x14ac:dyDescent="0.3">
      <c r="B5" s="334" t="s">
        <v>837</v>
      </c>
      <c r="C5" s="335">
        <v>0.38943070043993888</v>
      </c>
      <c r="D5" s="335">
        <v>0.37748410624765472</v>
      </c>
      <c r="E5" s="335">
        <v>0.28120171306655123</v>
      </c>
      <c r="F5" s="335">
        <v>0.34464036005499893</v>
      </c>
    </row>
    <row r="6" spans="1:8" x14ac:dyDescent="0.3">
      <c r="B6" s="257" t="s">
        <v>815</v>
      </c>
      <c r="C6" s="336">
        <v>3.3646203575151356E-3</v>
      </c>
      <c r="D6" s="336">
        <v>1.7029194278662884E-3</v>
      </c>
      <c r="E6" s="336">
        <v>1.6981407526892871E-3</v>
      </c>
      <c r="F6" s="336">
        <v>6.0260129139542388E-4</v>
      </c>
    </row>
    <row r="7" spans="1:8" x14ac:dyDescent="0.3">
      <c r="B7" s="257" t="s">
        <v>795</v>
      </c>
      <c r="C7" s="336">
        <v>0.68350503243558447</v>
      </c>
      <c r="D7" s="336">
        <v>0.79310471502876667</v>
      </c>
      <c r="E7" s="336">
        <v>0.83472450832868583</v>
      </c>
      <c r="F7" s="336">
        <v>0.96951407446535831</v>
      </c>
    </row>
    <row r="8" spans="1:8" x14ac:dyDescent="0.3">
      <c r="B8" s="257" t="s">
        <v>838</v>
      </c>
      <c r="C8" s="336">
        <v>1.2945888660409226</v>
      </c>
      <c r="D8" s="336">
        <v>2.8904856411326518</v>
      </c>
      <c r="E8" s="336">
        <v>2.1705762487889149</v>
      </c>
      <c r="F8" s="336">
        <v>2.4746392459939948</v>
      </c>
    </row>
    <row r="9" spans="1:8" x14ac:dyDescent="0.3">
      <c r="B9" s="257" t="s">
        <v>796</v>
      </c>
      <c r="C9" s="336">
        <v>0.66345855233006024</v>
      </c>
      <c r="D9" s="336">
        <v>0.36888679424626825</v>
      </c>
      <c r="E9" s="336">
        <v>0.59059277881522387</v>
      </c>
      <c r="F9" s="336">
        <v>0.75123753343045108</v>
      </c>
    </row>
    <row r="10" spans="1:8" x14ac:dyDescent="0.3">
      <c r="B10" s="257" t="s">
        <v>798</v>
      </c>
      <c r="C10" s="336">
        <v>0.48789949780642411</v>
      </c>
      <c r="D10" s="336">
        <v>0</v>
      </c>
      <c r="E10" s="336">
        <v>2.3506735922760535E-3</v>
      </c>
      <c r="F10" s="336">
        <v>3.7497244819629545E-4</v>
      </c>
    </row>
    <row r="11" spans="1:8" x14ac:dyDescent="0.3">
      <c r="B11" s="257" t="s">
        <v>802</v>
      </c>
      <c r="C11" s="336">
        <v>0.87645399830723869</v>
      </c>
      <c r="D11" s="336">
        <v>0.78919084045469234</v>
      </c>
      <c r="E11" s="336">
        <v>1.0353306089321472</v>
      </c>
      <c r="F11" s="336">
        <v>0.35336790078201774</v>
      </c>
    </row>
    <row r="12" spans="1:8" x14ac:dyDescent="0.3">
      <c r="B12" s="257" t="s">
        <v>809</v>
      </c>
      <c r="C12" s="336">
        <v>0.15702138156097811</v>
      </c>
      <c r="D12" s="336">
        <v>3.4580155131292552E-7</v>
      </c>
      <c r="E12" s="336">
        <v>5.4155256720348475E-4</v>
      </c>
      <c r="F12" s="336">
        <v>6.522872392557904E-4</v>
      </c>
    </row>
    <row r="13" spans="1:8" x14ac:dyDescent="0.3">
      <c r="B13" s="257" t="s">
        <v>800</v>
      </c>
      <c r="C13" s="336">
        <v>0.29844981686969557</v>
      </c>
      <c r="D13" s="336">
        <v>6.128966236275319E-2</v>
      </c>
      <c r="E13" s="336">
        <v>8.0987848444050298E-2</v>
      </c>
      <c r="F13" s="336">
        <v>1.31171814343878E-2</v>
      </c>
    </row>
    <row r="14" spans="1:8" x14ac:dyDescent="0.3">
      <c r="B14" s="257" t="s">
        <v>806</v>
      </c>
      <c r="C14" s="336">
        <v>0.22729868447268753</v>
      </c>
      <c r="D14" s="336">
        <v>0.22674549521128484</v>
      </c>
      <c r="E14" s="336">
        <v>0.33325610222996349</v>
      </c>
      <c r="F14" s="336">
        <v>0.14911954452924908</v>
      </c>
    </row>
    <row r="15" spans="1:8" x14ac:dyDescent="0.3">
      <c r="B15" s="257" t="s">
        <v>801</v>
      </c>
      <c r="C15" s="336">
        <v>0.49828392341297567</v>
      </c>
      <c r="D15" s="336">
        <v>0.30928325321757444</v>
      </c>
      <c r="E15" s="336">
        <v>0</v>
      </c>
      <c r="F15" s="336">
        <v>0</v>
      </c>
    </row>
    <row r="16" spans="1:8" x14ac:dyDescent="0.3">
      <c r="B16" s="257" t="s">
        <v>803</v>
      </c>
      <c r="C16" s="336">
        <v>0.49886141357694297</v>
      </c>
      <c r="D16" s="336">
        <v>3.4925378816720552E-3</v>
      </c>
      <c r="E16" s="336">
        <v>2.3409035797070054E-2</v>
      </c>
      <c r="F16" s="336">
        <v>4.0670049681322394E-2</v>
      </c>
    </row>
    <row r="17" spans="2:6" x14ac:dyDescent="0.3">
      <c r="B17" s="257" t="s">
        <v>804</v>
      </c>
      <c r="C17" s="336">
        <v>0.19572410631627324</v>
      </c>
      <c r="D17" s="336">
        <v>0</v>
      </c>
      <c r="E17" s="336">
        <v>0</v>
      </c>
      <c r="F17" s="336">
        <v>0</v>
      </c>
    </row>
    <row r="18" spans="2:6" x14ac:dyDescent="0.3">
      <c r="B18" s="257" t="s">
        <v>807</v>
      </c>
      <c r="C18" s="336">
        <v>2.954273816934623E-2</v>
      </c>
      <c r="D18" s="336">
        <v>2.4705724661558046E-2</v>
      </c>
      <c r="E18" s="336">
        <v>7.005062179171356E-3</v>
      </c>
      <c r="F18" s="336">
        <v>5.3059148875894115E-2</v>
      </c>
    </row>
    <row r="19" spans="2:6" x14ac:dyDescent="0.3">
      <c r="B19" s="257" t="s">
        <v>805</v>
      </c>
      <c r="C19" s="336">
        <v>6.5801688459005386E-2</v>
      </c>
      <c r="D19" s="336">
        <v>8.5142742776721471E-8</v>
      </c>
      <c r="E19" s="336">
        <v>2.8348098241585937E-2</v>
      </c>
      <c r="F19" s="336">
        <v>3.805495977454069E-3</v>
      </c>
    </row>
    <row r="20" spans="2:6" x14ac:dyDescent="0.3">
      <c r="B20" s="257" t="s">
        <v>799</v>
      </c>
      <c r="C20" s="336">
        <v>0.9705923385604821</v>
      </c>
      <c r="D20" s="336">
        <v>1.1012627015909351</v>
      </c>
      <c r="E20" s="336">
        <v>0.57722382473312617</v>
      </c>
      <c r="F20" s="336">
        <v>0.17180890736278404</v>
      </c>
    </row>
    <row r="21" spans="2:6" x14ac:dyDescent="0.3">
      <c r="B21" s="257" t="s">
        <v>839</v>
      </c>
      <c r="C21" s="336">
        <v>0.29227908035410638</v>
      </c>
      <c r="D21" s="336">
        <v>0.56770477073514591</v>
      </c>
      <c r="E21" s="336">
        <v>0.73668262981048205</v>
      </c>
      <c r="F21" s="336">
        <v>0.6650159526748185</v>
      </c>
    </row>
    <row r="22" spans="2:6" x14ac:dyDescent="0.3">
      <c r="B22" s="257" t="s">
        <v>840</v>
      </c>
      <c r="C22" s="336">
        <v>1.2954032774907576</v>
      </c>
      <c r="D22" s="336">
        <v>0.65464503756527448</v>
      </c>
      <c r="E22" s="336">
        <v>1.572184392523728</v>
      </c>
      <c r="F22" s="336">
        <v>0.25174918233878091</v>
      </c>
    </row>
    <row r="23" spans="2:6" x14ac:dyDescent="0.3">
      <c r="B23" s="257" t="s">
        <v>841</v>
      </c>
      <c r="C23" s="336">
        <v>0.23422308650573259</v>
      </c>
      <c r="D23" s="336">
        <v>0.21041225727333918</v>
      </c>
      <c r="E23" s="336">
        <v>3.0317486568113503E-4</v>
      </c>
      <c r="F23" s="336">
        <v>3.2104801737285852E-4</v>
      </c>
    </row>
    <row r="24" spans="2:6" x14ac:dyDescent="0.3">
      <c r="B24" s="257" t="s">
        <v>812</v>
      </c>
      <c r="C24" s="336">
        <v>0.23619442301255966</v>
      </c>
      <c r="D24" s="336">
        <v>5.1914799535313007E-2</v>
      </c>
      <c r="E24" s="336">
        <v>8.9385508640048503E-2</v>
      </c>
      <c r="F24" s="336">
        <v>3.2954521407455271E-2</v>
      </c>
    </row>
    <row r="25" spans="2:6" x14ac:dyDescent="0.3">
      <c r="B25" s="257" t="s">
        <v>813</v>
      </c>
      <c r="C25" s="336">
        <v>0.14729377185561388</v>
      </c>
      <c r="D25" s="336">
        <v>7.4522973090073802E-2</v>
      </c>
      <c r="E25" s="336">
        <v>1.6025882272208388E-3</v>
      </c>
      <c r="F25" s="336">
        <v>3.1371800756571587E-5</v>
      </c>
    </row>
    <row r="26" spans="2:6" x14ac:dyDescent="0.3">
      <c r="B26" s="257" t="s">
        <v>814</v>
      </c>
      <c r="C26" s="336">
        <v>0.43555145781375998</v>
      </c>
      <c r="D26" s="336">
        <v>0.24067974733901415</v>
      </c>
      <c r="E26" s="336">
        <v>5.9186616636621711E-2</v>
      </c>
      <c r="F26" s="336">
        <v>4.3810204744872724E-2</v>
      </c>
    </row>
    <row r="27" spans="2:6" ht="12" x14ac:dyDescent="0.3">
      <c r="B27" s="334" t="s">
        <v>828</v>
      </c>
      <c r="C27" s="335">
        <v>0.70116093130910562</v>
      </c>
      <c r="D27" s="335">
        <v>0.45858320358927773</v>
      </c>
      <c r="E27" s="335">
        <v>0.46503178638369957</v>
      </c>
      <c r="F27" s="335">
        <v>0.43261273471046674</v>
      </c>
    </row>
    <row r="28" spans="2:6" ht="12" x14ac:dyDescent="0.3">
      <c r="B28" s="334" t="s">
        <v>842</v>
      </c>
      <c r="C28" s="335">
        <v>0.65466965104075125</v>
      </c>
      <c r="D28" s="335">
        <v>0.77472033329532186</v>
      </c>
      <c r="E28" s="335">
        <v>0.75912900318493959</v>
      </c>
      <c r="F28" s="335">
        <v>0.95352340857492801</v>
      </c>
    </row>
    <row r="29" spans="2:6" x14ac:dyDescent="0.3">
      <c r="B29" s="257" t="s">
        <v>820</v>
      </c>
      <c r="C29" s="336">
        <v>0.96648173138033355</v>
      </c>
      <c r="D29" s="336">
        <v>0.88678476688244534</v>
      </c>
      <c r="E29" s="336">
        <v>0.60380348228659686</v>
      </c>
      <c r="F29" s="336">
        <v>0.64678924732268817</v>
      </c>
    </row>
    <row r="30" spans="2:6" x14ac:dyDescent="0.3">
      <c r="B30" s="257" t="s">
        <v>822</v>
      </c>
      <c r="C30" s="336">
        <v>1.7854740125060062</v>
      </c>
      <c r="D30" s="336">
        <v>2.328790984805349</v>
      </c>
      <c r="E30" s="336">
        <v>1.1319995503638893</v>
      </c>
      <c r="F30" s="336">
        <v>0.78490845215361404</v>
      </c>
    </row>
    <row r="31" spans="2:6" x14ac:dyDescent="0.3">
      <c r="B31" s="257" t="s">
        <v>821</v>
      </c>
      <c r="C31" s="336">
        <v>0.6038465454899381</v>
      </c>
      <c r="D31" s="336">
        <v>0.76638140028249513</v>
      </c>
      <c r="E31" s="336">
        <v>0.69154566982564092</v>
      </c>
      <c r="F31" s="336">
        <v>1.1878691772251562</v>
      </c>
    </row>
    <row r="32" spans="2:6" x14ac:dyDescent="0.3">
      <c r="B32" s="257" t="s">
        <v>843</v>
      </c>
      <c r="C32" s="336">
        <v>0.47585820704007215</v>
      </c>
      <c r="D32" s="336">
        <v>0.53101445487407839</v>
      </c>
      <c r="E32" s="336">
        <v>0.46932373226606394</v>
      </c>
      <c r="F32" s="336">
        <v>1.1488005549178093</v>
      </c>
    </row>
    <row r="33" spans="2:6" x14ac:dyDescent="0.3">
      <c r="B33" s="257" t="s">
        <v>826</v>
      </c>
      <c r="C33" s="336">
        <v>1.2999042859385281</v>
      </c>
      <c r="D33" s="336">
        <v>0.63108533283685364</v>
      </c>
      <c r="E33" s="336">
        <v>1.3480265415100325</v>
      </c>
      <c r="F33" s="336">
        <v>2.1419571523438221</v>
      </c>
    </row>
    <row r="34" spans="2:6" x14ac:dyDescent="0.3">
      <c r="B34" s="257" t="s">
        <v>844</v>
      </c>
      <c r="C34" s="336">
        <v>1.5558401721640782</v>
      </c>
      <c r="D34" s="336">
        <v>1.9338826814588412</v>
      </c>
      <c r="E34" s="336">
        <v>2.399261817390288</v>
      </c>
      <c r="F34" s="336">
        <v>1.9865031034231724</v>
      </c>
    </row>
    <row r="35" spans="2:6" x14ac:dyDescent="0.3">
      <c r="B35" s="257" t="s">
        <v>824</v>
      </c>
      <c r="C35" s="336">
        <v>0.6435778037932538</v>
      </c>
      <c r="D35" s="336">
        <v>0.7097673446607744</v>
      </c>
      <c r="E35" s="336">
        <v>0.72244552614307878</v>
      </c>
      <c r="F35" s="336">
        <v>0.39381931916055768</v>
      </c>
    </row>
    <row r="36" spans="2:6" ht="12" x14ac:dyDescent="0.3">
      <c r="B36" s="334" t="s">
        <v>845</v>
      </c>
      <c r="C36" s="335">
        <v>0.30786160258169754</v>
      </c>
      <c r="D36" s="335">
        <v>0.20713777543998899</v>
      </c>
      <c r="E36" s="335">
        <v>0.17841645537393544</v>
      </c>
      <c r="F36" s="335">
        <v>0.16352236593782707</v>
      </c>
    </row>
    <row r="37" spans="2:6" x14ac:dyDescent="0.3">
      <c r="B37" s="257" t="s">
        <v>816</v>
      </c>
      <c r="C37" s="336">
        <v>0.12867405902396351</v>
      </c>
      <c r="D37" s="336">
        <v>9.0798514026430396E-2</v>
      </c>
      <c r="E37" s="336">
        <v>8.5351066499682868E-2</v>
      </c>
      <c r="F37" s="336">
        <v>6.5101765135711392E-2</v>
      </c>
    </row>
    <row r="38" spans="2:6" x14ac:dyDescent="0.3">
      <c r="B38" s="257" t="s">
        <v>817</v>
      </c>
      <c r="C38" s="336">
        <v>0.55765002432319688</v>
      </c>
      <c r="D38" s="336">
        <v>0.21194963453476764</v>
      </c>
      <c r="E38" s="336">
        <v>0.13482629455788292</v>
      </c>
      <c r="F38" s="336">
        <v>0.18659762165067859</v>
      </c>
    </row>
    <row r="39" spans="2:6" x14ac:dyDescent="0.3">
      <c r="B39" s="257" t="s">
        <v>818</v>
      </c>
      <c r="C39" s="336">
        <v>0.33685591832544842</v>
      </c>
      <c r="D39" s="336">
        <v>0.33593564484719729</v>
      </c>
      <c r="E39" s="336">
        <v>0.32849157190581757</v>
      </c>
      <c r="F39" s="336">
        <v>0.32916247309942498</v>
      </c>
    </row>
    <row r="40" spans="2:6" x14ac:dyDescent="0.3">
      <c r="B40" s="257" t="s">
        <v>819</v>
      </c>
      <c r="C40" s="336">
        <v>0.5814911755675064</v>
      </c>
      <c r="D40" s="336">
        <v>0.34946642114793264</v>
      </c>
      <c r="E40" s="336">
        <v>0.25653839344614043</v>
      </c>
      <c r="F40" s="336">
        <v>0.25251921161858243</v>
      </c>
    </row>
    <row r="41" spans="2:6" ht="12" x14ac:dyDescent="0.3">
      <c r="B41" s="337" t="s">
        <v>846</v>
      </c>
      <c r="C41" s="338">
        <v>0.50117151623240541</v>
      </c>
      <c r="D41" s="338">
        <v>0.52065469054784208</v>
      </c>
      <c r="E41" s="338">
        <v>0.46707617346635977</v>
      </c>
      <c r="F41" s="338">
        <v>0.5527698214126282</v>
      </c>
    </row>
    <row r="42" spans="2:6" ht="12" x14ac:dyDescent="0.3">
      <c r="B42" s="129"/>
      <c r="C42" s="339"/>
      <c r="D42" s="339"/>
      <c r="E42" s="339"/>
      <c r="F42" s="339"/>
    </row>
    <row r="43" spans="2:6" x14ac:dyDescent="0.3">
      <c r="B43" s="848" t="s">
        <v>847</v>
      </c>
      <c r="C43" s="848"/>
      <c r="D43" s="848"/>
      <c r="E43" s="848"/>
      <c r="F43" s="848"/>
    </row>
    <row r="44" spans="2:6" x14ac:dyDescent="0.3">
      <c r="B44" s="164" t="s">
        <v>848</v>
      </c>
      <c r="C44" s="164"/>
      <c r="D44" s="164"/>
      <c r="E44" s="164"/>
      <c r="F44" s="164"/>
    </row>
  </sheetData>
  <mergeCells count="3">
    <mergeCell ref="B2:F2"/>
    <mergeCell ref="B3:F3"/>
    <mergeCell ref="B43:F43"/>
  </mergeCells>
  <hyperlinks>
    <hyperlink ref="A1" location="Índice!A1" display="Volver" xr:uid="{00000000-0004-0000-6700-000000000000}"/>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I43"/>
  <sheetViews>
    <sheetView showGridLines="0" workbookViewId="0"/>
  </sheetViews>
  <sheetFormatPr baseColWidth="10" defaultColWidth="11.44140625" defaultRowHeight="11.4" x14ac:dyDescent="0.3"/>
  <cols>
    <col min="1" max="1" width="5.21875" style="45" customWidth="1"/>
    <col min="2" max="2" width="21.77734375" style="45" customWidth="1"/>
    <col min="3" max="3" width="16.5546875" style="45" customWidth="1"/>
    <col min="4" max="5" width="9" style="45" customWidth="1"/>
    <col min="6" max="16384" width="11.44140625" style="45"/>
  </cols>
  <sheetData>
    <row r="1" spans="1:9" ht="12" x14ac:dyDescent="0.3">
      <c r="A1" s="145" t="s">
        <v>36</v>
      </c>
    </row>
    <row r="2" spans="1:9" s="89" customFormat="1" ht="13.8" x14ac:dyDescent="0.3">
      <c r="B2" s="814" t="s">
        <v>849</v>
      </c>
      <c r="C2" s="814"/>
      <c r="D2" s="814"/>
      <c r="E2" s="814"/>
      <c r="F2" s="814"/>
      <c r="G2" s="814"/>
      <c r="H2" s="814"/>
      <c r="I2" s="279"/>
    </row>
    <row r="3" spans="1:9" s="89" customFormat="1" ht="14.4" x14ac:dyDescent="0.3">
      <c r="A3" s="280"/>
      <c r="B3" s="814" t="s">
        <v>850</v>
      </c>
      <c r="C3" s="814"/>
      <c r="D3" s="814"/>
      <c r="E3" s="814"/>
      <c r="F3" s="814"/>
      <c r="G3" s="814"/>
      <c r="H3" s="814"/>
    </row>
    <row r="4" spans="1:9" ht="36" x14ac:dyDescent="0.3">
      <c r="B4" s="7" t="s">
        <v>389</v>
      </c>
      <c r="C4" s="7" t="s">
        <v>851</v>
      </c>
      <c r="D4" s="7" t="s">
        <v>852</v>
      </c>
      <c r="E4" s="7">
        <v>2023</v>
      </c>
      <c r="F4" s="340" t="s">
        <v>853</v>
      </c>
      <c r="G4" s="340" t="s">
        <v>854</v>
      </c>
      <c r="H4" s="1" t="s">
        <v>855</v>
      </c>
    </row>
    <row r="5" spans="1:9" x14ac:dyDescent="0.3">
      <c r="B5" s="854" t="s">
        <v>820</v>
      </c>
      <c r="C5" s="257" t="s">
        <v>856</v>
      </c>
      <c r="D5" s="341">
        <v>4.5999999999999999E-2</v>
      </c>
      <c r="E5" s="341">
        <v>3.9E-2</v>
      </c>
      <c r="F5" s="341">
        <v>1.0999999999999999E-2</v>
      </c>
      <c r="G5" s="341">
        <v>3.0000000000000001E-3</v>
      </c>
      <c r="H5" s="854" t="s">
        <v>857</v>
      </c>
    </row>
    <row r="6" spans="1:9" x14ac:dyDescent="0.3">
      <c r="B6" s="855"/>
      <c r="C6" s="257" t="s">
        <v>858</v>
      </c>
      <c r="D6" s="341">
        <v>2.1000000000000001E-2</v>
      </c>
      <c r="E6" s="341">
        <v>2.5000000000000001E-2</v>
      </c>
      <c r="F6" s="341">
        <v>7.0000000000000001E-3</v>
      </c>
      <c r="G6" s="341">
        <v>-5.0000000000000001E-3</v>
      </c>
      <c r="H6" s="855"/>
    </row>
    <row r="7" spans="1:9" x14ac:dyDescent="0.3">
      <c r="B7" s="855"/>
      <c r="C7" s="257" t="s">
        <v>859</v>
      </c>
      <c r="D7" s="341">
        <v>1.2999999999999999E-2</v>
      </c>
      <c r="E7" s="341">
        <v>2.1000000000000001E-2</v>
      </c>
      <c r="F7" s="341">
        <v>1.9E-2</v>
      </c>
      <c r="G7" s="341">
        <v>3.0000000000000001E-3</v>
      </c>
      <c r="H7" s="855"/>
    </row>
    <row r="8" spans="1:9" x14ac:dyDescent="0.3">
      <c r="B8" s="855"/>
      <c r="C8" s="257" t="s">
        <v>860</v>
      </c>
      <c r="D8" s="341">
        <v>2.1999999999999999E-2</v>
      </c>
      <c r="E8" s="341">
        <v>0.04</v>
      </c>
      <c r="F8" s="341">
        <v>2.1000000000000001E-2</v>
      </c>
      <c r="G8" s="341">
        <v>3.0000000000000001E-3</v>
      </c>
      <c r="H8" s="855"/>
    </row>
    <row r="9" spans="1:9" x14ac:dyDescent="0.3">
      <c r="B9" s="856"/>
      <c r="C9" s="258" t="s">
        <v>861</v>
      </c>
      <c r="D9" s="342">
        <v>4.9000000000000002E-2</v>
      </c>
      <c r="E9" s="342">
        <v>8.3000000000000004E-2</v>
      </c>
      <c r="F9" s="342">
        <v>3.7999999999999999E-2</v>
      </c>
      <c r="G9" s="342">
        <v>6.0000000000000001E-3</v>
      </c>
      <c r="H9" s="856"/>
    </row>
    <row r="10" spans="1:9" x14ac:dyDescent="0.3">
      <c r="B10" s="857" t="s">
        <v>822</v>
      </c>
      <c r="C10" s="343" t="s">
        <v>856</v>
      </c>
      <c r="D10" s="344">
        <v>0.13600000000000001</v>
      </c>
      <c r="E10" s="344">
        <v>-5.1999999999999998E-2</v>
      </c>
      <c r="F10" s="344">
        <v>-0.78100000000000003</v>
      </c>
      <c r="G10" s="344">
        <v>-0.13300000000000001</v>
      </c>
      <c r="H10" s="857" t="s">
        <v>857</v>
      </c>
    </row>
    <row r="11" spans="1:9" x14ac:dyDescent="0.3">
      <c r="B11" s="855"/>
      <c r="C11" s="257" t="s">
        <v>858</v>
      </c>
      <c r="D11" s="341">
        <v>4.7E-2</v>
      </c>
      <c r="E11" s="341">
        <v>-0.122</v>
      </c>
      <c r="F11" s="341">
        <v>-0.92600000000000005</v>
      </c>
      <c r="G11" s="341">
        <v>-0.185</v>
      </c>
      <c r="H11" s="855"/>
    </row>
    <row r="12" spans="1:9" x14ac:dyDescent="0.3">
      <c r="B12" s="855"/>
      <c r="C12" s="257" t="s">
        <v>859</v>
      </c>
      <c r="D12" s="341">
        <v>6.3E-2</v>
      </c>
      <c r="E12" s="341">
        <v>-8.5999999999999993E-2</v>
      </c>
      <c r="F12" s="341">
        <v>-0.872</v>
      </c>
      <c r="G12" s="341">
        <v>-0.16200000000000001</v>
      </c>
      <c r="H12" s="855"/>
    </row>
    <row r="13" spans="1:9" x14ac:dyDescent="0.3">
      <c r="B13" s="855"/>
      <c r="C13" s="257" t="s">
        <v>860</v>
      </c>
      <c r="D13" s="341">
        <v>0.10100000000000001</v>
      </c>
      <c r="E13" s="341">
        <v>-0.188</v>
      </c>
      <c r="F13" s="341">
        <v>-0.184</v>
      </c>
      <c r="G13" s="341">
        <v>-0.14000000000000001</v>
      </c>
      <c r="H13" s="855"/>
    </row>
    <row r="14" spans="1:9" x14ac:dyDescent="0.3">
      <c r="B14" s="856"/>
      <c r="C14" s="258" t="s">
        <v>861</v>
      </c>
      <c r="D14" s="342">
        <v>0.13400000000000001</v>
      </c>
      <c r="E14" s="342">
        <v>-0.219</v>
      </c>
      <c r="F14" s="342">
        <v>-0.32600000000000001</v>
      </c>
      <c r="G14" s="342">
        <v>-0.26200000000000001</v>
      </c>
      <c r="H14" s="856"/>
    </row>
    <row r="15" spans="1:9" x14ac:dyDescent="0.3">
      <c r="B15" s="857" t="s">
        <v>821</v>
      </c>
      <c r="C15" s="343" t="s">
        <v>856</v>
      </c>
      <c r="D15" s="344">
        <v>0.47799999999999998</v>
      </c>
      <c r="E15" s="344">
        <v>0.47199999999999998</v>
      </c>
      <c r="F15" s="344">
        <v>0.44900000000000001</v>
      </c>
      <c r="G15" s="344">
        <v>0.42799999999999999</v>
      </c>
      <c r="H15" s="857" t="s">
        <v>862</v>
      </c>
    </row>
    <row r="16" spans="1:9" x14ac:dyDescent="0.3">
      <c r="B16" s="855"/>
      <c r="C16" s="257" t="s">
        <v>858</v>
      </c>
      <c r="D16" s="341">
        <v>0.371</v>
      </c>
      <c r="E16" s="341">
        <v>0.35599999999999998</v>
      </c>
      <c r="F16" s="341">
        <v>0.34100000000000003</v>
      </c>
      <c r="G16" s="341">
        <v>0.30499999999999999</v>
      </c>
      <c r="H16" s="855"/>
    </row>
    <row r="17" spans="2:8" x14ac:dyDescent="0.3">
      <c r="B17" s="855"/>
      <c r="C17" s="257" t="s">
        <v>859</v>
      </c>
      <c r="D17" s="341">
        <v>0.128</v>
      </c>
      <c r="E17" s="341">
        <v>0.111</v>
      </c>
      <c r="F17" s="341">
        <v>0.151</v>
      </c>
      <c r="G17" s="341">
        <v>0.219</v>
      </c>
      <c r="H17" s="855"/>
    </row>
    <row r="18" spans="2:8" x14ac:dyDescent="0.3">
      <c r="B18" s="855"/>
      <c r="C18" s="257" t="s">
        <v>860</v>
      </c>
      <c r="D18" s="341">
        <v>2.5999999999999999E-2</v>
      </c>
      <c r="E18" s="341">
        <v>2.1999999999999999E-2</v>
      </c>
      <c r="F18" s="341">
        <v>1.4999999999999999E-2</v>
      </c>
      <c r="G18" s="341">
        <v>2.1000000000000001E-2</v>
      </c>
      <c r="H18" s="855"/>
    </row>
    <row r="19" spans="2:8" x14ac:dyDescent="0.3">
      <c r="B19" s="856"/>
      <c r="C19" s="258" t="s">
        <v>861</v>
      </c>
      <c r="D19" s="342">
        <v>5.2999999999999999E-2</v>
      </c>
      <c r="E19" s="342">
        <v>5.1999999999999998E-2</v>
      </c>
      <c r="F19" s="342">
        <v>3.5000000000000003E-2</v>
      </c>
      <c r="G19" s="342">
        <v>4.8000000000000001E-2</v>
      </c>
      <c r="H19" s="856"/>
    </row>
    <row r="20" spans="2:8" x14ac:dyDescent="0.3">
      <c r="B20" s="857" t="s">
        <v>843</v>
      </c>
      <c r="C20" s="343" t="s">
        <v>856</v>
      </c>
      <c r="D20" s="344">
        <v>0.03</v>
      </c>
      <c r="E20" s="344">
        <v>-5.2999999999999999E-2</v>
      </c>
      <c r="F20" s="344">
        <v>-0.04</v>
      </c>
      <c r="G20" s="344">
        <v>-0.06</v>
      </c>
      <c r="H20" s="857" t="s">
        <v>857</v>
      </c>
    </row>
    <row r="21" spans="2:8" x14ac:dyDescent="0.3">
      <c r="B21" s="855"/>
      <c r="C21" s="257" t="s">
        <v>858</v>
      </c>
      <c r="D21" s="341">
        <v>2.5000000000000001E-2</v>
      </c>
      <c r="E21" s="341">
        <v>-5.7000000000000002E-2</v>
      </c>
      <c r="F21" s="341">
        <v>-4.3999999999999997E-2</v>
      </c>
      <c r="G21" s="341">
        <v>-6.3E-2</v>
      </c>
      <c r="H21" s="855"/>
    </row>
    <row r="22" spans="2:8" x14ac:dyDescent="0.3">
      <c r="B22" s="855"/>
      <c r="C22" s="257" t="s">
        <v>859</v>
      </c>
      <c r="D22" s="341">
        <v>9.6000000000000002E-2</v>
      </c>
      <c r="E22" s="341">
        <v>0.08</v>
      </c>
      <c r="F22" s="341">
        <v>6.9000000000000006E-2</v>
      </c>
      <c r="G22" s="341">
        <v>0.03</v>
      </c>
      <c r="H22" s="855"/>
    </row>
    <row r="23" spans="2:8" x14ac:dyDescent="0.3">
      <c r="B23" s="855"/>
      <c r="C23" s="257" t="s">
        <v>860</v>
      </c>
      <c r="D23" s="341">
        <v>6.8000000000000005E-2</v>
      </c>
      <c r="E23" s="341">
        <v>6.5000000000000002E-2</v>
      </c>
      <c r="F23" s="341">
        <v>2.5000000000000001E-2</v>
      </c>
      <c r="G23" s="341">
        <v>1.4E-2</v>
      </c>
      <c r="H23" s="855"/>
    </row>
    <row r="24" spans="2:8" x14ac:dyDescent="0.3">
      <c r="B24" s="856"/>
      <c r="C24" s="258" t="s">
        <v>861</v>
      </c>
      <c r="D24" s="342">
        <v>0.193</v>
      </c>
      <c r="E24" s="342">
        <v>0.14499999999999999</v>
      </c>
      <c r="F24" s="342">
        <v>5.7000000000000002E-2</v>
      </c>
      <c r="G24" s="342">
        <v>2.5000000000000001E-2</v>
      </c>
      <c r="H24" s="856"/>
    </row>
    <row r="25" spans="2:8" x14ac:dyDescent="0.3">
      <c r="B25" s="857" t="s">
        <v>844</v>
      </c>
      <c r="C25" s="343" t="s">
        <v>856</v>
      </c>
      <c r="D25" s="344">
        <v>-2.91</v>
      </c>
      <c r="E25" s="344">
        <v>0.69199999999999995</v>
      </c>
      <c r="F25" s="344">
        <v>-11.205</v>
      </c>
      <c r="G25" s="344">
        <v>-5.1340000000000003</v>
      </c>
      <c r="H25" s="857" t="s">
        <v>857</v>
      </c>
    </row>
    <row r="26" spans="2:8" x14ac:dyDescent="0.3">
      <c r="B26" s="855"/>
      <c r="C26" s="257" t="s">
        <v>858</v>
      </c>
      <c r="D26" s="341">
        <v>-3.1320000000000001</v>
      </c>
      <c r="E26" s="341">
        <v>0.68700000000000006</v>
      </c>
      <c r="F26" s="341">
        <v>-11.455</v>
      </c>
      <c r="G26" s="341">
        <v>-5.27</v>
      </c>
      <c r="H26" s="855"/>
    </row>
    <row r="27" spans="2:8" x14ac:dyDescent="0.3">
      <c r="B27" s="855"/>
      <c r="C27" s="257" t="s">
        <v>859</v>
      </c>
      <c r="D27" s="341">
        <v>-16.004000000000001</v>
      </c>
      <c r="E27" s="341">
        <v>0.53900000000000003</v>
      </c>
      <c r="F27" s="341">
        <v>53.162999999999997</v>
      </c>
      <c r="G27" s="341">
        <v>-3.032</v>
      </c>
      <c r="H27" s="855"/>
    </row>
    <row r="28" spans="2:8" x14ac:dyDescent="0.3">
      <c r="B28" s="855"/>
      <c r="C28" s="257" t="s">
        <v>860</v>
      </c>
      <c r="D28" s="341">
        <v>-0.32</v>
      </c>
      <c r="E28" s="341">
        <v>0.11799999999999999</v>
      </c>
      <c r="F28" s="341">
        <v>0.108</v>
      </c>
      <c r="G28" s="341">
        <v>-1.4E-2</v>
      </c>
      <c r="H28" s="855"/>
    </row>
    <row r="29" spans="2:8" x14ac:dyDescent="0.3">
      <c r="B29" s="856"/>
      <c r="C29" s="258" t="s">
        <v>861</v>
      </c>
      <c r="D29" s="342">
        <v>-0.42899999999999999</v>
      </c>
      <c r="E29" s="342">
        <v>0.185</v>
      </c>
      <c r="F29" s="342">
        <v>0.17899999999999999</v>
      </c>
      <c r="G29" s="342">
        <v>-2.3E-2</v>
      </c>
      <c r="H29" s="856"/>
    </row>
    <row r="30" spans="2:8" x14ac:dyDescent="0.3">
      <c r="B30" s="857" t="s">
        <v>824</v>
      </c>
      <c r="C30" s="343" t="s">
        <v>856</v>
      </c>
      <c r="D30" s="344">
        <v>0.13700000000000001</v>
      </c>
      <c r="E30" s="344">
        <v>0.113</v>
      </c>
      <c r="F30" s="344">
        <v>0.127</v>
      </c>
      <c r="G30" s="344">
        <v>0.16300000000000001</v>
      </c>
      <c r="H30" s="857" t="s">
        <v>863</v>
      </c>
    </row>
    <row r="31" spans="2:8" x14ac:dyDescent="0.3">
      <c r="B31" s="855"/>
      <c r="C31" s="257" t="s">
        <v>858</v>
      </c>
      <c r="D31" s="341">
        <v>-1.6E-2</v>
      </c>
      <c r="E31" s="341">
        <v>-0.13200000000000001</v>
      </c>
      <c r="F31" s="341">
        <v>0.09</v>
      </c>
      <c r="G31" s="341">
        <v>0.151</v>
      </c>
      <c r="H31" s="855"/>
    </row>
    <row r="32" spans="2:8" x14ac:dyDescent="0.3">
      <c r="B32" s="855"/>
      <c r="C32" s="257" t="s">
        <v>859</v>
      </c>
      <c r="D32" s="341">
        <v>9.1999999999999998E-2</v>
      </c>
      <c r="E32" s="341">
        <v>0.13700000000000001</v>
      </c>
      <c r="F32" s="341">
        <v>0.17599999999999999</v>
      </c>
      <c r="G32" s="341">
        <v>0.2</v>
      </c>
      <c r="H32" s="855"/>
    </row>
    <row r="33" spans="2:8" x14ac:dyDescent="0.3">
      <c r="B33" s="855"/>
      <c r="C33" s="257" t="s">
        <v>860</v>
      </c>
      <c r="D33" s="341">
        <v>2.1000000000000001E-2</v>
      </c>
      <c r="E33" s="341">
        <v>3.7999999999999999E-2</v>
      </c>
      <c r="F33" s="341">
        <v>2.5000000000000001E-2</v>
      </c>
      <c r="G33" s="341">
        <v>4.5999999999999999E-2</v>
      </c>
      <c r="H33" s="855"/>
    </row>
    <row r="34" spans="2:8" x14ac:dyDescent="0.3">
      <c r="B34" s="856"/>
      <c r="C34" s="258" t="s">
        <v>861</v>
      </c>
      <c r="D34" s="342">
        <v>0.28299999999999997</v>
      </c>
      <c r="E34" s="342">
        <v>0.49099999999999999</v>
      </c>
      <c r="F34" s="342">
        <v>0.22900000000000001</v>
      </c>
      <c r="G34" s="342">
        <v>0.23200000000000001</v>
      </c>
      <c r="H34" s="856"/>
    </row>
    <row r="35" spans="2:8" ht="12" x14ac:dyDescent="0.3">
      <c r="B35" s="859" t="s">
        <v>864</v>
      </c>
      <c r="C35" s="859"/>
      <c r="D35" s="345">
        <v>0.39300000000000002</v>
      </c>
      <c r="E35" s="345">
        <v>0.40699999999999997</v>
      </c>
      <c r="F35" s="345">
        <v>0.36399999999999999</v>
      </c>
      <c r="G35" s="345">
        <v>0.34100000000000003</v>
      </c>
      <c r="H35" s="346"/>
    </row>
    <row r="36" spans="2:8" ht="12" x14ac:dyDescent="0.3">
      <c r="B36" s="859" t="s">
        <v>865</v>
      </c>
      <c r="C36" s="859"/>
      <c r="D36" s="345">
        <v>0.28399999999999997</v>
      </c>
      <c r="E36" s="345">
        <v>0.28499999999999998</v>
      </c>
      <c r="F36" s="345">
        <v>2.4700000000000002</v>
      </c>
      <c r="G36" s="345">
        <v>0.24099999999999999</v>
      </c>
      <c r="H36" s="346"/>
    </row>
    <row r="37" spans="2:8" ht="12" x14ac:dyDescent="0.3">
      <c r="B37" s="859" t="s">
        <v>866</v>
      </c>
      <c r="C37" s="859"/>
      <c r="D37" s="345">
        <v>5.2999999999999999E-2</v>
      </c>
      <c r="E37" s="345">
        <v>0.13200000000000001</v>
      </c>
      <c r="F37" s="345">
        <v>0.217</v>
      </c>
      <c r="G37" s="345">
        <v>0.19</v>
      </c>
      <c r="H37" s="346"/>
    </row>
    <row r="38" spans="2:8" ht="12" x14ac:dyDescent="0.3">
      <c r="B38" s="859" t="s">
        <v>867</v>
      </c>
      <c r="C38" s="859"/>
      <c r="D38" s="345">
        <v>1.0999999999999999E-2</v>
      </c>
      <c r="E38" s="345">
        <v>2.9000000000000001E-2</v>
      </c>
      <c r="F38" s="345">
        <v>2.1999999999999999E-2</v>
      </c>
      <c r="G38" s="345">
        <v>0.02</v>
      </c>
      <c r="H38" s="346"/>
    </row>
    <row r="39" spans="2:8" ht="12" x14ac:dyDescent="0.3">
      <c r="B39" s="858" t="s">
        <v>868</v>
      </c>
      <c r="C39" s="858"/>
      <c r="D39" s="347">
        <v>2.4E-2</v>
      </c>
      <c r="E39" s="347">
        <v>7.1999999999999995E-2</v>
      </c>
      <c r="F39" s="347">
        <v>5.3999999999999999E-2</v>
      </c>
      <c r="G39" s="347">
        <v>4.5999999999999999E-2</v>
      </c>
      <c r="H39" s="348"/>
    </row>
    <row r="40" spans="2:8" ht="12" x14ac:dyDescent="0.3">
      <c r="B40" s="129"/>
      <c r="C40" s="129"/>
      <c r="D40" s="346"/>
      <c r="E40" s="346"/>
      <c r="F40" s="346"/>
      <c r="G40" s="346"/>
      <c r="H40" s="346"/>
    </row>
    <row r="41" spans="2:8" x14ac:dyDescent="0.3">
      <c r="B41" s="848" t="s">
        <v>869</v>
      </c>
      <c r="C41" s="848"/>
      <c r="D41" s="848"/>
      <c r="E41" s="848"/>
      <c r="F41" s="848"/>
      <c r="G41" s="848"/>
      <c r="H41" s="848"/>
    </row>
    <row r="42" spans="2:8" x14ac:dyDescent="0.3">
      <c r="B42" s="848" t="s">
        <v>847</v>
      </c>
      <c r="C42" s="848"/>
      <c r="D42" s="848"/>
      <c r="E42" s="848"/>
      <c r="F42" s="848"/>
      <c r="G42" s="848"/>
      <c r="H42" s="848"/>
    </row>
    <row r="43" spans="2:8" x14ac:dyDescent="0.3">
      <c r="B43" s="164" t="s">
        <v>831</v>
      </c>
      <c r="C43" s="164"/>
      <c r="D43" s="164"/>
      <c r="E43" s="164"/>
      <c r="F43" s="164"/>
      <c r="G43" s="164"/>
      <c r="H43" s="164"/>
    </row>
  </sheetData>
  <mergeCells count="21">
    <mergeCell ref="B39:C39"/>
    <mergeCell ref="B41:H41"/>
    <mergeCell ref="B42:H42"/>
    <mergeCell ref="B30:B34"/>
    <mergeCell ref="H30:H34"/>
    <mergeCell ref="B35:C35"/>
    <mergeCell ref="B36:C36"/>
    <mergeCell ref="B37:C37"/>
    <mergeCell ref="B38:C38"/>
    <mergeCell ref="B15:B19"/>
    <mergeCell ref="H15:H19"/>
    <mergeCell ref="B20:B24"/>
    <mergeCell ref="H20:H24"/>
    <mergeCell ref="B25:B29"/>
    <mergeCell ref="H25:H29"/>
    <mergeCell ref="B2:H2"/>
    <mergeCell ref="B3:H3"/>
    <mergeCell ref="B5:B9"/>
    <mergeCell ref="H5:H9"/>
    <mergeCell ref="B10:B14"/>
    <mergeCell ref="H10:H14"/>
  </mergeCells>
  <hyperlinks>
    <hyperlink ref="A1" location="Índice!A1" display="Volver" xr:uid="{00000000-0004-0000-6800-000000000000}"/>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I32"/>
  <sheetViews>
    <sheetView showGridLines="0" workbookViewId="0"/>
  </sheetViews>
  <sheetFormatPr baseColWidth="10" defaultColWidth="11.44140625" defaultRowHeight="11.4" x14ac:dyDescent="0.3"/>
  <cols>
    <col min="1" max="1" width="5.21875" style="45" customWidth="1"/>
    <col min="2" max="2" width="18.21875" style="45" customWidth="1"/>
    <col min="3" max="3" width="16.5546875" style="45" customWidth="1"/>
    <col min="4" max="5" width="10" style="45" customWidth="1"/>
    <col min="6" max="6" width="14.44140625" style="45" customWidth="1"/>
    <col min="7" max="7" width="14.77734375" style="45" customWidth="1"/>
    <col min="8" max="16384" width="11.44140625" style="45"/>
  </cols>
  <sheetData>
    <row r="1" spans="1:9" ht="12" x14ac:dyDescent="0.3">
      <c r="A1" s="145" t="s">
        <v>36</v>
      </c>
    </row>
    <row r="2" spans="1:9" s="89" customFormat="1" ht="13.8" x14ac:dyDescent="0.3">
      <c r="B2" s="814" t="s">
        <v>870</v>
      </c>
      <c r="C2" s="814"/>
      <c r="D2" s="814"/>
      <c r="E2" s="814"/>
      <c r="F2" s="814"/>
      <c r="G2" s="814"/>
      <c r="H2" s="279"/>
      <c r="I2" s="279"/>
    </row>
    <row r="3" spans="1:9" s="89" customFormat="1" ht="14.4" x14ac:dyDescent="0.3">
      <c r="A3" s="280"/>
      <c r="B3" s="814" t="s">
        <v>871</v>
      </c>
      <c r="C3" s="814"/>
      <c r="D3" s="814"/>
      <c r="E3" s="814"/>
      <c r="F3" s="814"/>
      <c r="G3" s="814"/>
    </row>
    <row r="4" spans="1:9" ht="24" x14ac:dyDescent="0.3">
      <c r="B4" s="7" t="s">
        <v>389</v>
      </c>
      <c r="C4" s="7" t="s">
        <v>851</v>
      </c>
      <c r="D4" s="7" t="s">
        <v>852</v>
      </c>
      <c r="E4" s="7" t="s">
        <v>872</v>
      </c>
      <c r="F4" s="340" t="s">
        <v>853</v>
      </c>
      <c r="G4" s="340" t="s">
        <v>854</v>
      </c>
    </row>
    <row r="5" spans="1:9" x14ac:dyDescent="0.3">
      <c r="B5" s="854" t="s">
        <v>751</v>
      </c>
      <c r="C5" s="257" t="s">
        <v>856</v>
      </c>
      <c r="D5" s="341">
        <v>-0.23699999999999999</v>
      </c>
      <c r="E5" s="341">
        <v>-0.28599999999999998</v>
      </c>
      <c r="F5" s="341">
        <v>-0.20799999999999999</v>
      </c>
      <c r="G5" s="341">
        <v>-0.154</v>
      </c>
    </row>
    <row r="6" spans="1:9" x14ac:dyDescent="0.3">
      <c r="B6" s="855"/>
      <c r="C6" s="257" t="s">
        <v>858</v>
      </c>
      <c r="D6" s="341">
        <v>-0.26800000000000002</v>
      </c>
      <c r="E6" s="341">
        <v>-0.31900000000000001</v>
      </c>
      <c r="F6" s="341">
        <v>-0.28599999999999998</v>
      </c>
      <c r="G6" s="341">
        <v>-0.17499999999999999</v>
      </c>
    </row>
    <row r="7" spans="1:9" x14ac:dyDescent="0.3">
      <c r="B7" s="855"/>
      <c r="C7" s="257" t="s">
        <v>859</v>
      </c>
      <c r="D7" s="341">
        <v>-0.11600000000000001</v>
      </c>
      <c r="E7" s="341">
        <v>-0.13900000000000001</v>
      </c>
      <c r="F7" s="341">
        <v>-0.159</v>
      </c>
      <c r="G7" s="341">
        <v>2.7E-2</v>
      </c>
    </row>
    <row r="8" spans="1:9" x14ac:dyDescent="0.3">
      <c r="B8" s="855"/>
      <c r="C8" s="257" t="s">
        <v>860</v>
      </c>
      <c r="D8" s="341">
        <v>-4.8000000000000001E-2</v>
      </c>
      <c r="E8" s="341">
        <v>-5.7000000000000002E-2</v>
      </c>
      <c r="F8" s="341">
        <v>-3.5999999999999997E-2</v>
      </c>
      <c r="G8" s="341">
        <v>6.0000000000000001E-3</v>
      </c>
    </row>
    <row r="9" spans="1:9" x14ac:dyDescent="0.3">
      <c r="B9" s="856"/>
      <c r="C9" s="258" t="s">
        <v>861</v>
      </c>
      <c r="D9" s="342">
        <v>-0.128</v>
      </c>
      <c r="E9" s="342">
        <v>-0.193</v>
      </c>
      <c r="F9" s="342">
        <v>-0.14199999999999999</v>
      </c>
      <c r="G9" s="342">
        <v>3.1E-2</v>
      </c>
    </row>
    <row r="10" spans="1:9" x14ac:dyDescent="0.3">
      <c r="B10" s="857" t="s">
        <v>755</v>
      </c>
      <c r="C10" s="343" t="s">
        <v>856</v>
      </c>
      <c r="D10" s="344">
        <v>-0.17599999999999999</v>
      </c>
      <c r="E10" s="344">
        <v>-0.219</v>
      </c>
      <c r="F10" s="344">
        <v>-7.0000000000000007E-2</v>
      </c>
      <c r="G10" s="344">
        <v>3.2000000000000001E-2</v>
      </c>
    </row>
    <row r="11" spans="1:9" x14ac:dyDescent="0.3">
      <c r="B11" s="855"/>
      <c r="C11" s="257" t="s">
        <v>858</v>
      </c>
      <c r="D11" s="341">
        <v>-0.253</v>
      </c>
      <c r="E11" s="341">
        <v>-0.26600000000000001</v>
      </c>
      <c r="F11" s="341">
        <v>-0.161</v>
      </c>
      <c r="G11" s="341">
        <v>-3.9E-2</v>
      </c>
    </row>
    <row r="12" spans="1:9" x14ac:dyDescent="0.3">
      <c r="B12" s="855"/>
      <c r="C12" s="257" t="s">
        <v>859</v>
      </c>
      <c r="D12" s="341">
        <v>-3.4000000000000002E-2</v>
      </c>
      <c r="E12" s="341">
        <v>-0.115</v>
      </c>
      <c r="F12" s="341">
        <v>-3.4000000000000002E-2</v>
      </c>
      <c r="G12" s="341">
        <v>0.09</v>
      </c>
    </row>
    <row r="13" spans="1:9" x14ac:dyDescent="0.3">
      <c r="B13" s="855"/>
      <c r="C13" s="257" t="s">
        <v>860</v>
      </c>
      <c r="D13" s="341">
        <v>-2.1000000000000001E-2</v>
      </c>
      <c r="E13" s="341">
        <v>-7.9000000000000001E-2</v>
      </c>
      <c r="F13" s="341">
        <v>-1.2999999999999999E-2</v>
      </c>
      <c r="G13" s="341">
        <v>3.5000000000000003E-2</v>
      </c>
    </row>
    <row r="14" spans="1:9" x14ac:dyDescent="0.3">
      <c r="B14" s="856"/>
      <c r="C14" s="258" t="s">
        <v>861</v>
      </c>
      <c r="D14" s="342">
        <v>-2.7E-2</v>
      </c>
      <c r="E14" s="342">
        <v>-0.111</v>
      </c>
      <c r="F14" s="342">
        <v>-1.9E-2</v>
      </c>
      <c r="G14" s="342">
        <v>0.05</v>
      </c>
    </row>
    <row r="15" spans="1:9" x14ac:dyDescent="0.3">
      <c r="B15" s="857" t="s">
        <v>757</v>
      </c>
      <c r="C15" s="343" t="s">
        <v>856</v>
      </c>
      <c r="D15" s="344">
        <v>-0.217</v>
      </c>
      <c r="E15" s="344">
        <v>-0.21</v>
      </c>
      <c r="F15" s="344">
        <v>-0.111</v>
      </c>
      <c r="G15" s="344">
        <v>-2.1999999999999999E-2</v>
      </c>
    </row>
    <row r="16" spans="1:9" x14ac:dyDescent="0.3">
      <c r="B16" s="855"/>
      <c r="C16" s="257" t="s">
        <v>858</v>
      </c>
      <c r="D16" s="341">
        <v>-0.33100000000000002</v>
      </c>
      <c r="E16" s="341">
        <v>-0.25800000000000001</v>
      </c>
      <c r="F16" s="341">
        <v>-0.21299999999999999</v>
      </c>
      <c r="G16" s="341">
        <v>-0.113</v>
      </c>
    </row>
    <row r="17" spans="2:8" x14ac:dyDescent="0.3">
      <c r="B17" s="855"/>
      <c r="C17" s="257" t="s">
        <v>859</v>
      </c>
      <c r="D17" s="341">
        <v>7.0000000000000007E-2</v>
      </c>
      <c r="E17" s="341">
        <v>0.251</v>
      </c>
      <c r="F17" s="341">
        <v>0.13400000000000001</v>
      </c>
      <c r="G17" s="341">
        <v>0.16300000000000001</v>
      </c>
    </row>
    <row r="18" spans="2:8" x14ac:dyDescent="0.3">
      <c r="B18" s="855"/>
      <c r="C18" s="257" t="s">
        <v>860</v>
      </c>
      <c r="D18" s="341">
        <v>2.9000000000000001E-2</v>
      </c>
      <c r="E18" s="341">
        <v>0.124</v>
      </c>
      <c r="F18" s="341">
        <v>3.5999999999999997E-2</v>
      </c>
      <c r="G18" s="341">
        <v>4.4999999999999998E-2</v>
      </c>
    </row>
    <row r="19" spans="2:8" x14ac:dyDescent="0.3">
      <c r="B19" s="856"/>
      <c r="C19" s="258" t="s">
        <v>861</v>
      </c>
      <c r="D19" s="342">
        <v>7.3999999999999996E-2</v>
      </c>
      <c r="E19" s="342">
        <v>0.23200000000000001</v>
      </c>
      <c r="F19" s="342">
        <v>6.6000000000000003E-2</v>
      </c>
      <c r="G19" s="342">
        <v>7.0999999999999994E-2</v>
      </c>
    </row>
    <row r="20" spans="2:8" x14ac:dyDescent="0.3">
      <c r="B20" s="857" t="s">
        <v>873</v>
      </c>
      <c r="C20" s="343" t="s">
        <v>856</v>
      </c>
      <c r="D20" s="344">
        <v>-0.247</v>
      </c>
      <c r="E20" s="344">
        <v>-0.26700000000000002</v>
      </c>
      <c r="F20" s="344">
        <v>-0.221</v>
      </c>
      <c r="G20" s="344">
        <v>-9.4E-2</v>
      </c>
    </row>
    <row r="21" spans="2:8" x14ac:dyDescent="0.3">
      <c r="B21" s="855"/>
      <c r="C21" s="257" t="s">
        <v>858</v>
      </c>
      <c r="D21" s="341">
        <v>-0.36799999999999999</v>
      </c>
      <c r="E21" s="341">
        <v>-0.29599999999999999</v>
      </c>
      <c r="F21" s="341">
        <v>-0.27300000000000002</v>
      </c>
      <c r="G21" s="341">
        <v>-0.128</v>
      </c>
    </row>
    <row r="22" spans="2:8" x14ac:dyDescent="0.3">
      <c r="B22" s="855"/>
      <c r="C22" s="257" t="s">
        <v>859</v>
      </c>
      <c r="D22" s="341">
        <v>-1.2999999999999999E-2</v>
      </c>
      <c r="E22" s="341">
        <v>-1.4E-2</v>
      </c>
      <c r="F22" s="341">
        <v>-3.3000000000000002E-2</v>
      </c>
      <c r="G22" s="341">
        <v>2.4E-2</v>
      </c>
    </row>
    <row r="23" spans="2:8" x14ac:dyDescent="0.3">
      <c r="B23" s="855"/>
      <c r="C23" s="257" t="s">
        <v>860</v>
      </c>
      <c r="D23" s="341">
        <v>-0.01</v>
      </c>
      <c r="E23" s="341">
        <v>-1.2E-2</v>
      </c>
      <c r="F23" s="341">
        <v>-1.6E-2</v>
      </c>
      <c r="G23" s="341">
        <v>1.2E-2</v>
      </c>
    </row>
    <row r="24" spans="2:8" x14ac:dyDescent="0.3">
      <c r="B24" s="856"/>
      <c r="C24" s="258" t="s">
        <v>861</v>
      </c>
      <c r="D24" s="342">
        <v>-1.7000000000000001E-2</v>
      </c>
      <c r="E24" s="342">
        <v>-2.1000000000000001E-2</v>
      </c>
      <c r="F24" s="342">
        <v>-2.8000000000000001E-2</v>
      </c>
      <c r="G24" s="342">
        <v>2.1000000000000001E-2</v>
      </c>
    </row>
    <row r="25" spans="2:8" ht="12" x14ac:dyDescent="0.3">
      <c r="B25" s="859" t="s">
        <v>864</v>
      </c>
      <c r="C25" s="859"/>
      <c r="D25" s="345">
        <v>-0.218</v>
      </c>
      <c r="E25" s="345">
        <v>-0.24399999999999999</v>
      </c>
      <c r="F25" s="345">
        <v>-0.14799999999999999</v>
      </c>
      <c r="G25" s="345">
        <v>-5.6000000000000001E-2</v>
      </c>
    </row>
    <row r="26" spans="2:8" ht="12" x14ac:dyDescent="0.3">
      <c r="B26" s="859" t="s">
        <v>865</v>
      </c>
      <c r="C26" s="859"/>
      <c r="D26" s="345">
        <v>-0.30299999999999999</v>
      </c>
      <c r="E26" s="345">
        <v>-0.28399999999999997</v>
      </c>
      <c r="F26" s="345">
        <v>-0.22900000000000001</v>
      </c>
      <c r="G26" s="345">
        <v>-0.111</v>
      </c>
    </row>
    <row r="27" spans="2:8" ht="12" x14ac:dyDescent="0.3">
      <c r="B27" s="859" t="s">
        <v>866</v>
      </c>
      <c r="C27" s="859"/>
      <c r="D27" s="345">
        <v>-2.4E-2</v>
      </c>
      <c r="E27" s="345">
        <v>-6.0000000000000001E-3</v>
      </c>
      <c r="F27" s="345">
        <v>-2.1000000000000001E-2</v>
      </c>
      <c r="G27" s="345">
        <v>7.4999999999999997E-2</v>
      </c>
    </row>
    <row r="28" spans="2:8" ht="12" x14ac:dyDescent="0.3">
      <c r="B28" s="859" t="s">
        <v>867</v>
      </c>
      <c r="C28" s="859"/>
      <c r="D28" s="345">
        <v>-1.2999999999999999E-2</v>
      </c>
      <c r="E28" s="345">
        <v>-3.0000000000000001E-3</v>
      </c>
      <c r="F28" s="345">
        <v>-7.0000000000000001E-3</v>
      </c>
      <c r="G28" s="345">
        <v>2.5000000000000001E-2</v>
      </c>
    </row>
    <row r="29" spans="2:8" ht="12" x14ac:dyDescent="0.3">
      <c r="B29" s="858" t="s">
        <v>868</v>
      </c>
      <c r="C29" s="858"/>
      <c r="D29" s="347">
        <v>-2.5000000000000001E-2</v>
      </c>
      <c r="E29" s="347">
        <v>-6.0000000000000001E-3</v>
      </c>
      <c r="F29" s="347">
        <v>-1.4E-2</v>
      </c>
      <c r="G29" s="347">
        <v>4.9000000000000002E-2</v>
      </c>
    </row>
    <row r="30" spans="2:8" ht="12" x14ac:dyDescent="0.3">
      <c r="B30" s="129"/>
      <c r="C30" s="129"/>
      <c r="D30" s="346"/>
      <c r="E30" s="346"/>
      <c r="F30" s="346"/>
      <c r="G30" s="346"/>
    </row>
    <row r="31" spans="2:8" ht="409.6" x14ac:dyDescent="0.3">
      <c r="B31" s="848" t="s">
        <v>874</v>
      </c>
      <c r="C31" s="848"/>
      <c r="D31" s="848"/>
      <c r="E31" s="848"/>
      <c r="F31" s="848"/>
      <c r="G31" s="848"/>
      <c r="H31" s="848"/>
    </row>
    <row r="32" spans="2:8" ht="409.6" x14ac:dyDescent="0.3">
      <c r="B32" s="164" t="s">
        <v>769</v>
      </c>
      <c r="C32" s="164"/>
      <c r="D32" s="164"/>
      <c r="E32" s="164"/>
      <c r="F32" s="164"/>
      <c r="G32" s="164"/>
      <c r="H32" s="164"/>
    </row>
  </sheetData>
  <mergeCells count="12">
    <mergeCell ref="B31:H31"/>
    <mergeCell ref="B2:G2"/>
    <mergeCell ref="B3:G3"/>
    <mergeCell ref="B5:B9"/>
    <mergeCell ref="B10:B14"/>
    <mergeCell ref="B15:B19"/>
    <mergeCell ref="B20:B24"/>
    <mergeCell ref="B25:C25"/>
    <mergeCell ref="B26:C26"/>
    <mergeCell ref="B27:C27"/>
    <mergeCell ref="B28:C28"/>
    <mergeCell ref="B29:C29"/>
  </mergeCells>
  <hyperlinks>
    <hyperlink ref="A1" location="Índice!A1" display="Volver" xr:uid="{00000000-0004-0000-6900-00000000000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I26"/>
  <sheetViews>
    <sheetView showGridLines="0" workbookViewId="0"/>
  </sheetViews>
  <sheetFormatPr baseColWidth="10" defaultColWidth="11.44140625" defaultRowHeight="11.4" x14ac:dyDescent="0.3"/>
  <cols>
    <col min="1" max="1" width="5.21875" style="45" customWidth="1"/>
    <col min="2" max="2" width="10" style="45" customWidth="1"/>
    <col min="3" max="3" width="30.44140625" style="45" customWidth="1"/>
    <col min="4" max="4" width="15.5546875" style="45" customWidth="1"/>
    <col min="5" max="5" width="8.5546875" style="45" customWidth="1"/>
    <col min="6" max="6" width="16" style="45" customWidth="1"/>
    <col min="7" max="7" width="8.44140625" style="349" customWidth="1"/>
    <col min="8" max="8" width="6.21875" style="45" customWidth="1"/>
    <col min="9" max="9" width="12" style="45" customWidth="1"/>
    <col min="10" max="16384" width="11.44140625" style="45"/>
  </cols>
  <sheetData>
    <row r="1" spans="1:9" ht="12" x14ac:dyDescent="0.3">
      <c r="A1" s="145" t="s">
        <v>36</v>
      </c>
    </row>
    <row r="2" spans="1:9" s="89" customFormat="1" ht="13.8" x14ac:dyDescent="0.3">
      <c r="B2" s="814" t="s">
        <v>875</v>
      </c>
      <c r="C2" s="814"/>
      <c r="D2" s="814"/>
      <c r="E2" s="814"/>
      <c r="F2" s="814"/>
      <c r="G2" s="814"/>
      <c r="H2" s="814"/>
      <c r="I2" s="814"/>
    </row>
    <row r="3" spans="1:9" s="89" customFormat="1" ht="14.4" x14ac:dyDescent="0.3">
      <c r="A3" s="280"/>
      <c r="B3" s="814" t="s">
        <v>876</v>
      </c>
      <c r="C3" s="814"/>
      <c r="D3" s="814"/>
      <c r="E3" s="814"/>
      <c r="F3" s="814"/>
      <c r="G3" s="814"/>
      <c r="H3" s="814"/>
      <c r="I3" s="814"/>
    </row>
    <row r="4" spans="1:9" s="89" customFormat="1" ht="13.8" x14ac:dyDescent="0.3">
      <c r="B4" s="814" t="s">
        <v>388</v>
      </c>
      <c r="C4" s="814"/>
      <c r="D4" s="814"/>
      <c r="E4" s="814"/>
      <c r="F4" s="814"/>
      <c r="G4" s="814"/>
      <c r="H4" s="814"/>
      <c r="I4" s="814"/>
    </row>
    <row r="5" spans="1:9" ht="12" x14ac:dyDescent="0.3">
      <c r="B5" s="863" t="s">
        <v>877</v>
      </c>
      <c r="C5" s="863" t="s">
        <v>389</v>
      </c>
      <c r="D5" s="853">
        <v>2024</v>
      </c>
      <c r="E5" s="853"/>
      <c r="F5" s="853">
        <v>2025</v>
      </c>
      <c r="G5" s="853"/>
      <c r="H5" s="864" t="s">
        <v>878</v>
      </c>
      <c r="I5" s="853" t="s">
        <v>879</v>
      </c>
    </row>
    <row r="6" spans="1:9" ht="36" x14ac:dyDescent="0.3">
      <c r="B6" s="863"/>
      <c r="C6" s="863"/>
      <c r="D6" s="351" t="s">
        <v>880</v>
      </c>
      <c r="E6" s="351" t="s">
        <v>881</v>
      </c>
      <c r="F6" s="351" t="s">
        <v>880</v>
      </c>
      <c r="G6" s="351" t="s">
        <v>881</v>
      </c>
      <c r="H6" s="864"/>
      <c r="I6" s="853"/>
    </row>
    <row r="7" spans="1:9" x14ac:dyDescent="0.3">
      <c r="B7" s="860" t="s">
        <v>837</v>
      </c>
      <c r="C7" s="46" t="s">
        <v>882</v>
      </c>
      <c r="D7" s="297">
        <v>395767927227.47803</v>
      </c>
      <c r="E7" s="321">
        <v>774</v>
      </c>
      <c r="F7" s="297">
        <v>403219202440.06598</v>
      </c>
      <c r="G7" s="321">
        <v>764</v>
      </c>
      <c r="H7" s="352">
        <f>0.159443277165407*100</f>
        <v>15.944327716540698</v>
      </c>
      <c r="I7" s="353">
        <v>1.8827385192093</v>
      </c>
    </row>
    <row r="8" spans="1:9" ht="22.8" x14ac:dyDescent="0.3">
      <c r="B8" s="860"/>
      <c r="C8" s="151" t="s">
        <v>883</v>
      </c>
      <c r="D8" s="297">
        <v>199263290766.76901</v>
      </c>
      <c r="E8" s="321">
        <v>165</v>
      </c>
      <c r="F8" s="297">
        <v>271560039532.582</v>
      </c>
      <c r="G8" s="321">
        <v>176</v>
      </c>
      <c r="H8" s="352"/>
      <c r="I8" s="353">
        <v>36.282020881826107</v>
      </c>
    </row>
    <row r="9" spans="1:9" ht="22.8" x14ac:dyDescent="0.3">
      <c r="B9" s="860"/>
      <c r="C9" s="46" t="s">
        <v>884</v>
      </c>
      <c r="D9" s="297">
        <v>223398053568.95999</v>
      </c>
      <c r="E9" s="321">
        <v>64</v>
      </c>
      <c r="F9" s="297">
        <v>184755679742.89001</v>
      </c>
      <c r="G9" s="321">
        <v>63</v>
      </c>
      <c r="H9" s="352">
        <f>0.0474664875177607*100</f>
        <v>4.7466487517760694</v>
      </c>
      <c r="I9" s="353">
        <v>-17.297542753272733</v>
      </c>
    </row>
    <row r="10" spans="1:9" ht="22.8" x14ac:dyDescent="0.3">
      <c r="B10" s="860"/>
      <c r="C10" s="151" t="s">
        <v>885</v>
      </c>
      <c r="D10" s="297">
        <v>106779565239.342</v>
      </c>
      <c r="E10" s="321">
        <v>101</v>
      </c>
      <c r="F10" s="297">
        <v>98169539798.5979</v>
      </c>
      <c r="G10" s="321">
        <v>100</v>
      </c>
      <c r="H10" s="352">
        <f>0.0222653761246691*100</f>
        <v>2.2265376124669101</v>
      </c>
      <c r="I10" s="353">
        <v>-8.0633643913468607</v>
      </c>
    </row>
    <row r="11" spans="1:9" ht="12" x14ac:dyDescent="0.3">
      <c r="B11" s="861"/>
      <c r="C11" s="286" t="s">
        <v>886</v>
      </c>
      <c r="D11" s="354">
        <f>SUM(D7:D10)</f>
        <v>925208836802.54907</v>
      </c>
      <c r="E11" s="355">
        <f>SUM(E7:E10)</f>
        <v>1104</v>
      </c>
      <c r="F11" s="354">
        <f>SUM(F7:F10)</f>
        <v>957704461514.13586</v>
      </c>
      <c r="G11" s="355">
        <f>SUM(G7:G10)</f>
        <v>1103</v>
      </c>
      <c r="H11" s="356"/>
      <c r="I11" s="357">
        <v>3.5122475509301365</v>
      </c>
    </row>
    <row r="12" spans="1:9" x14ac:dyDescent="0.3">
      <c r="B12" s="862" t="s">
        <v>887</v>
      </c>
      <c r="C12" s="358" t="s">
        <v>888</v>
      </c>
      <c r="D12" s="359">
        <v>119872479676.873</v>
      </c>
      <c r="E12" s="360">
        <v>296</v>
      </c>
      <c r="F12" s="359">
        <v>147748896685.00201</v>
      </c>
      <c r="G12" s="360">
        <v>292</v>
      </c>
      <c r="H12" s="361">
        <f>0.0630886618404713*100</f>
        <v>6.3088661840471296</v>
      </c>
      <c r="I12" s="362">
        <v>23.255059946430102</v>
      </c>
    </row>
    <row r="13" spans="1:9" ht="22.8" x14ac:dyDescent="0.3">
      <c r="B13" s="860"/>
      <c r="C13" s="151" t="s">
        <v>889</v>
      </c>
      <c r="D13" s="297">
        <v>407330011002.74402</v>
      </c>
      <c r="E13" s="321">
        <v>465</v>
      </c>
      <c r="F13" s="297">
        <v>455266292569.09399</v>
      </c>
      <c r="G13" s="321">
        <v>455</v>
      </c>
      <c r="H13" s="352">
        <f>0.143127707406014*100</f>
        <v>14.312770740601399</v>
      </c>
      <c r="I13" s="353">
        <v>11.7684138834609</v>
      </c>
    </row>
    <row r="14" spans="1:9" ht="22.8" x14ac:dyDescent="0.3">
      <c r="B14" s="860"/>
      <c r="C14" s="46" t="s">
        <v>890</v>
      </c>
      <c r="D14" s="297">
        <v>68728102077.076797</v>
      </c>
      <c r="E14" s="321">
        <v>46</v>
      </c>
      <c r="F14" s="297">
        <v>68775814286.896103</v>
      </c>
      <c r="G14" s="321">
        <v>42</v>
      </c>
      <c r="H14" s="352">
        <f>0.0108329938557405*100</f>
        <v>1.08329938557405</v>
      </c>
      <c r="I14" s="353">
        <v>6.9421689785342799E-2</v>
      </c>
    </row>
    <row r="15" spans="1:9" x14ac:dyDescent="0.3">
      <c r="B15" s="860"/>
      <c r="C15" s="151" t="s">
        <v>891</v>
      </c>
      <c r="D15" s="297">
        <v>12043405793.8501</v>
      </c>
      <c r="E15" s="321">
        <v>141</v>
      </c>
      <c r="F15" s="297">
        <v>12558855080.7994</v>
      </c>
      <c r="G15" s="321">
        <v>130</v>
      </c>
      <c r="H15" s="363"/>
      <c r="I15" s="353">
        <v>4.2799295794924799</v>
      </c>
    </row>
    <row r="16" spans="1:9" ht="12" x14ac:dyDescent="0.3">
      <c r="B16" s="861"/>
      <c r="C16" s="286" t="s">
        <v>892</v>
      </c>
      <c r="D16" s="354">
        <f>D14+D13+D12+D15</f>
        <v>607973998550.54395</v>
      </c>
      <c r="E16" s="364">
        <f>E14+E13+E12+E15</f>
        <v>948</v>
      </c>
      <c r="F16" s="354">
        <f>F14+F13+F12+F15</f>
        <v>684349858621.79163</v>
      </c>
      <c r="G16" s="355">
        <f>G14+G13+G12+G15</f>
        <v>919</v>
      </c>
      <c r="H16" s="356"/>
      <c r="I16" s="357">
        <v>12.562356326641201</v>
      </c>
    </row>
    <row r="17" spans="2:9" x14ac:dyDescent="0.3">
      <c r="B17" s="862" t="s">
        <v>893</v>
      </c>
      <c r="C17" s="358" t="s">
        <v>817</v>
      </c>
      <c r="D17" s="359">
        <v>13283945044.5634</v>
      </c>
      <c r="E17" s="360">
        <v>524</v>
      </c>
      <c r="F17" s="359">
        <v>6345555023.5520439</v>
      </c>
      <c r="G17" s="360">
        <v>498</v>
      </c>
      <c r="H17" s="365"/>
      <c r="I17" s="362">
        <v>-52.231396604963884</v>
      </c>
    </row>
    <row r="18" spans="2:9" x14ac:dyDescent="0.3">
      <c r="B18" s="860"/>
      <c r="C18" s="151" t="s">
        <v>894</v>
      </c>
      <c r="D18" s="297">
        <v>11121980682.5348</v>
      </c>
      <c r="E18" s="321">
        <v>398</v>
      </c>
      <c r="F18" s="297">
        <v>9959565660.5610199</v>
      </c>
      <c r="G18" s="321">
        <v>397</v>
      </c>
      <c r="H18" s="363"/>
      <c r="I18" s="353">
        <v>-10.45151088779679</v>
      </c>
    </row>
    <row r="19" spans="2:9" x14ac:dyDescent="0.3">
      <c r="B19" s="860"/>
      <c r="C19" s="46" t="s">
        <v>895</v>
      </c>
      <c r="D19" s="297">
        <v>8686173040.9789486</v>
      </c>
      <c r="E19" s="321">
        <v>559</v>
      </c>
      <c r="F19" s="297">
        <v>9427086445.96171</v>
      </c>
      <c r="G19" s="321">
        <v>526</v>
      </c>
      <c r="H19" s="363"/>
      <c r="I19" s="353">
        <v>8.5298024974558739</v>
      </c>
    </row>
    <row r="20" spans="2:9" x14ac:dyDescent="0.3">
      <c r="B20" s="860"/>
      <c r="C20" s="46" t="s">
        <v>894</v>
      </c>
      <c r="D20" s="297">
        <v>4885233976.2055416</v>
      </c>
      <c r="E20" s="321">
        <v>541</v>
      </c>
      <c r="F20" s="297">
        <v>4443727253.3855371</v>
      </c>
      <c r="G20" s="321">
        <v>522</v>
      </c>
      <c r="H20" s="363"/>
      <c r="I20" s="353">
        <v>-9.0375757838917608</v>
      </c>
    </row>
    <row r="21" spans="2:9" ht="12" x14ac:dyDescent="0.3">
      <c r="B21" s="861"/>
      <c r="C21" s="366" t="s">
        <v>896</v>
      </c>
      <c r="D21" s="354">
        <f>D19+D18+D17+D20</f>
        <v>37977332744.282692</v>
      </c>
      <c r="E21" s="367">
        <f>E19+E18+E17+E20</f>
        <v>2022</v>
      </c>
      <c r="F21" s="354">
        <f>F19+F18+F17+F20</f>
        <v>30175934383.460308</v>
      </c>
      <c r="G21" s="367">
        <f>G19+G18+G17+G20</f>
        <v>1943</v>
      </c>
      <c r="H21" s="364"/>
      <c r="I21" s="357">
        <v>-20.542249276305078</v>
      </c>
    </row>
    <row r="22" spans="2:9" ht="12" x14ac:dyDescent="0.3">
      <c r="B22" s="368"/>
      <c r="C22" s="286" t="s">
        <v>897</v>
      </c>
      <c r="D22" s="354">
        <f>D16+D11+D21</f>
        <v>1571160168097.3757</v>
      </c>
      <c r="E22" s="355">
        <f>E16+E11+E21</f>
        <v>4074</v>
      </c>
      <c r="F22" s="354">
        <f>F16+F11+F21</f>
        <v>1672230254519.3877</v>
      </c>
      <c r="G22" s="355">
        <f>G16+G11+G21</f>
        <v>3965</v>
      </c>
      <c r="H22" s="364"/>
      <c r="I22" s="369">
        <f>(+F22/D22-1)*100</f>
        <v>6.4328315135690151</v>
      </c>
    </row>
    <row r="23" spans="2:9" ht="12" x14ac:dyDescent="0.3">
      <c r="C23" s="205"/>
      <c r="D23" s="370"/>
      <c r="E23" s="371"/>
      <c r="F23" s="370"/>
      <c r="G23" s="371"/>
      <c r="H23" s="205"/>
      <c r="I23" s="372"/>
    </row>
    <row r="24" spans="2:9" x14ac:dyDescent="0.3">
      <c r="B24" s="849" t="s">
        <v>898</v>
      </c>
      <c r="C24" s="849"/>
      <c r="D24" s="849"/>
      <c r="E24" s="849"/>
      <c r="F24" s="849"/>
      <c r="G24" s="849"/>
      <c r="H24" s="849"/>
      <c r="I24" s="849"/>
    </row>
    <row r="25" spans="2:9" ht="409.6" x14ac:dyDescent="0.3">
      <c r="B25" s="164" t="s">
        <v>899</v>
      </c>
      <c r="C25" s="164"/>
      <c r="D25" s="164"/>
      <c r="E25" s="164"/>
      <c r="F25" s="164"/>
      <c r="G25" s="373"/>
      <c r="H25" s="164"/>
      <c r="I25" s="164"/>
    </row>
    <row r="26" spans="2:9" ht="409.6" x14ac:dyDescent="0.3">
      <c r="B26" s="164" t="s">
        <v>790</v>
      </c>
      <c r="C26" s="164"/>
      <c r="D26" s="164"/>
      <c r="E26" s="164"/>
      <c r="F26" s="164"/>
      <c r="G26" s="373"/>
      <c r="H26" s="164"/>
      <c r="I26" s="164"/>
    </row>
  </sheetData>
  <mergeCells count="13">
    <mergeCell ref="B7:B11"/>
    <mergeCell ref="B12:B16"/>
    <mergeCell ref="B17:B21"/>
    <mergeCell ref="B24:I24"/>
    <mergeCell ref="B2:I2"/>
    <mergeCell ref="B3:I3"/>
    <mergeCell ref="B4:I4"/>
    <mergeCell ref="B5:B6"/>
    <mergeCell ref="C5:C6"/>
    <mergeCell ref="D5:E5"/>
    <mergeCell ref="F5:G5"/>
    <mergeCell ref="H5:H6"/>
    <mergeCell ref="I5:I6"/>
  </mergeCells>
  <hyperlinks>
    <hyperlink ref="A1" location="Índice!A1" display="Volver" xr:uid="{00000000-0004-0000-6A00-000000000000}"/>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L25"/>
  <sheetViews>
    <sheetView showGridLines="0" workbookViewId="0"/>
  </sheetViews>
  <sheetFormatPr baseColWidth="10" defaultColWidth="11.44140625" defaultRowHeight="11.4" x14ac:dyDescent="0.3"/>
  <cols>
    <col min="1" max="1" width="5.21875" style="45" customWidth="1"/>
    <col min="2" max="2" width="11.44140625" style="45"/>
    <col min="3" max="3" width="30.44140625" style="45" customWidth="1"/>
    <col min="4" max="7" width="6.77734375" style="45" customWidth="1"/>
    <col min="8" max="10" width="11.44140625" style="45"/>
    <col min="11" max="11" width="17.5546875" style="45" customWidth="1"/>
    <col min="12" max="12" width="13.77734375" style="45" customWidth="1"/>
    <col min="13" max="16384" width="11.44140625" style="45"/>
  </cols>
  <sheetData>
    <row r="1" spans="1:12" ht="12" x14ac:dyDescent="0.3">
      <c r="A1" s="145" t="s">
        <v>36</v>
      </c>
    </row>
    <row r="2" spans="1:12" s="89" customFormat="1" ht="13.8" x14ac:dyDescent="0.3">
      <c r="B2" s="814" t="s">
        <v>900</v>
      </c>
      <c r="C2" s="814"/>
      <c r="D2" s="814"/>
      <c r="E2" s="814"/>
      <c r="F2" s="814"/>
      <c r="G2" s="814"/>
    </row>
    <row r="3" spans="1:12" s="89" customFormat="1" ht="14.4" x14ac:dyDescent="0.3">
      <c r="A3" s="280"/>
      <c r="B3" s="814" t="s">
        <v>901</v>
      </c>
      <c r="C3" s="814"/>
      <c r="D3" s="814"/>
      <c r="E3" s="814"/>
      <c r="F3" s="814"/>
      <c r="G3" s="814"/>
    </row>
    <row r="4" spans="1:12" s="89" customFormat="1" ht="13.8" x14ac:dyDescent="0.3">
      <c r="B4" s="814" t="s">
        <v>902</v>
      </c>
      <c r="C4" s="814"/>
      <c r="D4" s="814"/>
      <c r="E4" s="814"/>
      <c r="F4" s="814"/>
      <c r="G4" s="814"/>
    </row>
    <row r="5" spans="1:12" ht="12" x14ac:dyDescent="0.3">
      <c r="B5" s="350" t="s">
        <v>877</v>
      </c>
      <c r="C5" s="350" t="s">
        <v>389</v>
      </c>
      <c r="D5" s="2">
        <v>2022</v>
      </c>
      <c r="E5" s="2">
        <v>2023</v>
      </c>
      <c r="F5" s="2">
        <v>2024</v>
      </c>
      <c r="G5" s="2">
        <v>2025</v>
      </c>
    </row>
    <row r="6" spans="1:12" x14ac:dyDescent="0.3">
      <c r="B6" s="860" t="s">
        <v>837</v>
      </c>
      <c r="C6" s="151" t="s">
        <v>903</v>
      </c>
      <c r="D6" s="374">
        <v>2.4585101735310091</v>
      </c>
      <c r="E6" s="374">
        <v>1.9929658913038626</v>
      </c>
      <c r="F6" s="374">
        <v>1.7948008238003996</v>
      </c>
      <c r="G6" s="374">
        <v>1.6902576171629897</v>
      </c>
    </row>
    <row r="7" spans="1:12" ht="22.8" x14ac:dyDescent="0.3">
      <c r="B7" s="860"/>
      <c r="C7" s="46" t="s">
        <v>883</v>
      </c>
      <c r="D7" s="363"/>
      <c r="E7" s="363"/>
      <c r="F7" s="363">
        <v>0.90365563709717611</v>
      </c>
      <c r="G7" s="363">
        <v>1.1383545787486511</v>
      </c>
    </row>
    <row r="8" spans="1:12" ht="22.8" x14ac:dyDescent="0.3">
      <c r="B8" s="860"/>
      <c r="C8" s="46" t="s">
        <v>884</v>
      </c>
      <c r="D8" s="363">
        <v>1.1213011865871008</v>
      </c>
      <c r="E8" s="363">
        <v>0.8378234673317646</v>
      </c>
      <c r="F8" s="363">
        <v>1.0131063762287027</v>
      </c>
      <c r="G8" s="363">
        <v>0.77447872797169792</v>
      </c>
      <c r="K8" s="301"/>
      <c r="L8" s="301"/>
    </row>
    <row r="9" spans="1:12" ht="22.8" x14ac:dyDescent="0.3">
      <c r="B9" s="860"/>
      <c r="C9" s="46" t="s">
        <v>885</v>
      </c>
      <c r="D9" s="363">
        <v>0.70566609066474772</v>
      </c>
      <c r="E9" s="363">
        <v>0.50322693656506445</v>
      </c>
      <c r="F9" s="363">
        <v>0.48424351361464624</v>
      </c>
      <c r="G9" s="363">
        <v>0.41151763461123653</v>
      </c>
      <c r="K9" s="301"/>
      <c r="L9" s="301"/>
    </row>
    <row r="10" spans="1:12" ht="12" x14ac:dyDescent="0.3">
      <c r="B10" s="861"/>
      <c r="C10" s="366" t="s">
        <v>886</v>
      </c>
      <c r="D10" s="375">
        <v>6.2637763482226454</v>
      </c>
      <c r="E10" s="375">
        <v>3.3680354273553226</v>
      </c>
      <c r="F10" s="375">
        <v>4.1958063507409245</v>
      </c>
      <c r="G10" s="375">
        <v>4.014608558494575</v>
      </c>
      <c r="K10" s="301"/>
      <c r="L10" s="301"/>
    </row>
    <row r="11" spans="1:12" x14ac:dyDescent="0.3">
      <c r="B11" s="862" t="s">
        <v>887</v>
      </c>
      <c r="C11" s="376" t="s">
        <v>888</v>
      </c>
      <c r="D11" s="377">
        <v>3.6159064026722114</v>
      </c>
      <c r="E11" s="377">
        <v>0.60062462005155304</v>
      </c>
      <c r="F11" s="377">
        <v>0.54361965807145041</v>
      </c>
      <c r="G11" s="377">
        <v>0.61934971483996315</v>
      </c>
      <c r="K11" s="301"/>
      <c r="L11" s="301"/>
    </row>
    <row r="12" spans="1:12" ht="22.8" x14ac:dyDescent="0.3">
      <c r="B12" s="860"/>
      <c r="C12" s="46" t="s">
        <v>889</v>
      </c>
      <c r="D12" s="363">
        <v>2.2666382250736508</v>
      </c>
      <c r="E12" s="363">
        <v>2.1854711207656496</v>
      </c>
      <c r="F12" s="363">
        <v>1.8472346772206858</v>
      </c>
      <c r="G12" s="363">
        <v>1.9084342069915299</v>
      </c>
    </row>
    <row r="13" spans="1:12" ht="22.8" x14ac:dyDescent="0.3">
      <c r="B13" s="860"/>
      <c r="C13" s="151" t="s">
        <v>890</v>
      </c>
      <c r="D13" s="374">
        <v>0.30173822972128478</v>
      </c>
      <c r="E13" s="374">
        <v>0.26293862260317502</v>
      </c>
      <c r="F13" s="374">
        <v>0.31168077486803231</v>
      </c>
      <c r="G13" s="374">
        <v>0.28830185485100324</v>
      </c>
      <c r="K13" s="378"/>
      <c r="L13" s="378"/>
    </row>
    <row r="14" spans="1:12" x14ac:dyDescent="0.3">
      <c r="B14" s="860"/>
      <c r="C14" s="151" t="s">
        <v>891</v>
      </c>
      <c r="D14" s="374"/>
      <c r="E14" s="374"/>
      <c r="F14" s="374">
        <v>5.4616640594376806E-2</v>
      </c>
      <c r="G14" s="374">
        <v>5.2645559374922234E-2</v>
      </c>
      <c r="K14" s="378"/>
      <c r="L14" s="378"/>
    </row>
    <row r="15" spans="1:12" ht="12" x14ac:dyDescent="0.3">
      <c r="B15" s="861"/>
      <c r="C15" s="286" t="s">
        <v>892</v>
      </c>
      <c r="D15" s="379">
        <v>6.1842828574671476</v>
      </c>
      <c r="E15" s="379">
        <v>3.0490343634203776</v>
      </c>
      <c r="F15" s="379">
        <v>2.7571517507545455</v>
      </c>
      <c r="G15" s="379">
        <v>2.8687313360574187</v>
      </c>
      <c r="K15" s="378"/>
      <c r="L15" s="378"/>
    </row>
    <row r="16" spans="1:12" ht="12" x14ac:dyDescent="0.3">
      <c r="B16" s="862" t="s">
        <v>893</v>
      </c>
      <c r="C16" s="358" t="s">
        <v>817</v>
      </c>
      <c r="D16" s="380"/>
      <c r="E16" s="380"/>
      <c r="F16" s="377">
        <v>6.024246501308276E-4</v>
      </c>
      <c r="G16" s="377">
        <v>2.6599979983046445E-4</v>
      </c>
      <c r="K16" s="378"/>
      <c r="L16" s="378"/>
    </row>
    <row r="17" spans="2:12" ht="12" x14ac:dyDescent="0.3">
      <c r="B17" s="860"/>
      <c r="C17" s="151" t="s">
        <v>904</v>
      </c>
      <c r="D17" s="381"/>
      <c r="E17" s="381"/>
      <c r="F17" s="374">
        <v>5.0437993374415231E-4</v>
      </c>
      <c r="G17" s="374">
        <v>4.1749578441518823E-4</v>
      </c>
      <c r="K17" s="378"/>
      <c r="L17" s="378"/>
    </row>
    <row r="18" spans="2:12" ht="12" x14ac:dyDescent="0.3">
      <c r="B18" s="860"/>
      <c r="C18" s="46" t="s">
        <v>816</v>
      </c>
      <c r="D18" s="381"/>
      <c r="E18" s="381"/>
      <c r="F18" s="374">
        <v>3.9391647117127568E-4</v>
      </c>
      <c r="G18" s="374">
        <v>3.951747480406562E-4</v>
      </c>
    </row>
    <row r="19" spans="2:12" ht="12" x14ac:dyDescent="0.3">
      <c r="B19" s="860"/>
      <c r="C19" s="46" t="s">
        <v>904</v>
      </c>
      <c r="D19" s="381"/>
      <c r="E19" s="381"/>
      <c r="F19" s="374">
        <v>2.2154453056302757E-4</v>
      </c>
      <c r="G19" s="374">
        <v>1.8627693803213903E-4</v>
      </c>
      <c r="K19" s="301"/>
      <c r="L19" s="301"/>
    </row>
    <row r="20" spans="2:12" ht="12" x14ac:dyDescent="0.3">
      <c r="B20" s="861"/>
      <c r="C20" s="14" t="s">
        <v>905</v>
      </c>
      <c r="D20" s="379"/>
      <c r="E20" s="379"/>
      <c r="F20" s="382">
        <v>1.7222655856092832E-3</v>
      </c>
      <c r="G20" s="382">
        <v>1.2649472703184477E-3</v>
      </c>
    </row>
    <row r="21" spans="2:12" ht="12" x14ac:dyDescent="0.3">
      <c r="B21" s="865" t="s">
        <v>906</v>
      </c>
      <c r="C21" s="865"/>
      <c r="D21" s="375">
        <v>12.448059205689793</v>
      </c>
      <c r="E21" s="375">
        <v>6.4170697907757006</v>
      </c>
      <c r="F21" s="375">
        <f>F20+F15+F10</f>
        <v>6.9546803670810791</v>
      </c>
      <c r="G21" s="375">
        <f>G20+G15+G10</f>
        <v>6.8846048418223127</v>
      </c>
      <c r="I21" s="383"/>
    </row>
    <row r="23" spans="2:12" ht="409.6" x14ac:dyDescent="0.3">
      <c r="B23" s="318" t="s">
        <v>907</v>
      </c>
    </row>
    <row r="24" spans="2:12" ht="409.6" x14ac:dyDescent="0.3">
      <c r="B24" s="318" t="s">
        <v>908</v>
      </c>
    </row>
    <row r="25" spans="2:12" ht="409.6" x14ac:dyDescent="0.3">
      <c r="B25" s="318" t="s">
        <v>747</v>
      </c>
    </row>
  </sheetData>
  <mergeCells count="7">
    <mergeCell ref="B21:C21"/>
    <mergeCell ref="B2:G2"/>
    <mergeCell ref="B3:G3"/>
    <mergeCell ref="B4:G4"/>
    <mergeCell ref="B6:B10"/>
    <mergeCell ref="B11:B15"/>
    <mergeCell ref="B16:B20"/>
  </mergeCells>
  <hyperlinks>
    <hyperlink ref="A1" location="Índice!A1" display="Volver" xr:uid="{00000000-0004-0000-6B00-00000000000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N28"/>
  <sheetViews>
    <sheetView showGridLines="0" workbookViewId="0"/>
  </sheetViews>
  <sheetFormatPr baseColWidth="10" defaultColWidth="11.44140625" defaultRowHeight="11.4" x14ac:dyDescent="0.3"/>
  <cols>
    <col min="1" max="1" width="5.21875" style="44" customWidth="1"/>
    <col min="2" max="9" width="11.44140625" style="44"/>
    <col min="10" max="10" width="11.44140625" style="384"/>
    <col min="11" max="11" width="14.21875" style="384" customWidth="1"/>
    <col min="12" max="12" width="14.44140625" style="384" customWidth="1"/>
    <col min="13" max="16384" width="11.44140625" style="384"/>
  </cols>
  <sheetData>
    <row r="1" spans="1:14" ht="12" x14ac:dyDescent="0.3">
      <c r="A1" s="145" t="s">
        <v>36</v>
      </c>
    </row>
    <row r="2" spans="1:14" s="385" customFormat="1" ht="13.8" x14ac:dyDescent="0.3">
      <c r="A2" s="69"/>
      <c r="B2" s="814" t="s">
        <v>909</v>
      </c>
      <c r="C2" s="814"/>
      <c r="D2" s="814"/>
      <c r="E2" s="814"/>
      <c r="F2" s="814"/>
      <c r="G2" s="814"/>
      <c r="H2" s="814"/>
      <c r="I2" s="814"/>
      <c r="L2" s="386" t="s">
        <v>910</v>
      </c>
      <c r="M2" s="386" t="s">
        <v>736</v>
      </c>
      <c r="N2" s="386" t="s">
        <v>911</v>
      </c>
    </row>
    <row r="3" spans="1:14" s="385" customFormat="1" ht="14.4" x14ac:dyDescent="0.3">
      <c r="A3" s="238"/>
      <c r="B3" s="814" t="s">
        <v>912</v>
      </c>
      <c r="C3" s="814"/>
      <c r="D3" s="814"/>
      <c r="E3" s="814"/>
      <c r="F3" s="814"/>
      <c r="G3" s="814"/>
      <c r="H3" s="814"/>
      <c r="I3" s="814"/>
      <c r="L3" s="384"/>
      <c r="M3" s="384"/>
      <c r="N3" s="384"/>
    </row>
    <row r="4" spans="1:14" s="385" customFormat="1" ht="13.8" x14ac:dyDescent="0.3">
      <c r="A4" s="69"/>
      <c r="B4" s="69"/>
      <c r="C4" s="69"/>
      <c r="D4" s="69"/>
      <c r="E4" s="69"/>
      <c r="F4" s="69"/>
      <c r="G4" s="69"/>
      <c r="H4" s="69"/>
      <c r="I4" s="69"/>
      <c r="L4" s="384"/>
      <c r="M4" s="384"/>
      <c r="N4" s="384"/>
    </row>
    <row r="5" spans="1:14" x14ac:dyDescent="0.3">
      <c r="L5" s="386">
        <v>216</v>
      </c>
      <c r="M5" s="387" t="s">
        <v>811</v>
      </c>
      <c r="N5" s="388">
        <v>0.88689847984557357</v>
      </c>
    </row>
    <row r="6" spans="1:14" x14ac:dyDescent="0.3">
      <c r="L6" s="386">
        <v>235</v>
      </c>
      <c r="M6" s="387" t="s">
        <v>913</v>
      </c>
      <c r="N6" s="388">
        <v>0.876675324663024</v>
      </c>
    </row>
    <row r="7" spans="1:14" x14ac:dyDescent="0.3">
      <c r="L7" s="386">
        <v>218</v>
      </c>
      <c r="M7" s="387" t="s">
        <v>840</v>
      </c>
      <c r="N7" s="388">
        <v>0.87381783175421668</v>
      </c>
    </row>
    <row r="8" spans="1:14" x14ac:dyDescent="0.3">
      <c r="L8" s="386">
        <v>222</v>
      </c>
      <c r="M8" s="387" t="s">
        <v>802</v>
      </c>
      <c r="N8" s="388">
        <v>0.87197684695424593</v>
      </c>
    </row>
    <row r="9" spans="1:14" x14ac:dyDescent="0.3">
      <c r="L9" s="386">
        <v>219</v>
      </c>
      <c r="M9" s="387" t="s">
        <v>809</v>
      </c>
      <c r="N9" s="388">
        <v>0.86293197671086819</v>
      </c>
    </row>
    <row r="10" spans="1:14" x14ac:dyDescent="0.3">
      <c r="L10" s="386">
        <v>215</v>
      </c>
      <c r="M10" s="387" t="s">
        <v>798</v>
      </c>
      <c r="N10" s="388">
        <v>0.85359674936296881</v>
      </c>
    </row>
    <row r="11" spans="1:14" x14ac:dyDescent="0.3">
      <c r="L11" s="386">
        <v>221</v>
      </c>
      <c r="M11" s="387" t="s">
        <v>805</v>
      </c>
      <c r="N11" s="388">
        <v>0.79702930119529902</v>
      </c>
    </row>
    <row r="12" spans="1:14" x14ac:dyDescent="0.3">
      <c r="L12" s="386">
        <v>208</v>
      </c>
      <c r="M12" s="387" t="s">
        <v>795</v>
      </c>
      <c r="N12" s="388">
        <v>0.77480800290940288</v>
      </c>
    </row>
    <row r="13" spans="1:14" x14ac:dyDescent="0.3">
      <c r="L13" s="386">
        <v>229</v>
      </c>
      <c r="M13" s="387" t="s">
        <v>804</v>
      </c>
      <c r="N13" s="388">
        <v>0.7557742724828731</v>
      </c>
    </row>
    <row r="14" spans="1:14" x14ac:dyDescent="0.3">
      <c r="L14" s="386">
        <v>226</v>
      </c>
      <c r="M14" s="387" t="s">
        <v>812</v>
      </c>
      <c r="N14" s="388">
        <v>0.74295329358410223</v>
      </c>
    </row>
    <row r="15" spans="1:14" x14ac:dyDescent="0.3">
      <c r="L15" s="386">
        <v>211</v>
      </c>
      <c r="M15" s="387" t="s">
        <v>807</v>
      </c>
      <c r="N15" s="388">
        <v>0.74239594523830388</v>
      </c>
    </row>
    <row r="16" spans="1:14" x14ac:dyDescent="0.3">
      <c r="L16" s="386">
        <v>200</v>
      </c>
      <c r="M16" s="387" t="s">
        <v>839</v>
      </c>
      <c r="N16" s="388">
        <v>0.74003612753163106</v>
      </c>
    </row>
    <row r="17" spans="2:14" x14ac:dyDescent="0.3">
      <c r="L17" s="386">
        <v>214</v>
      </c>
      <c r="M17" s="387" t="s">
        <v>806</v>
      </c>
      <c r="N17" s="388">
        <v>0.73802840583890272</v>
      </c>
    </row>
    <row r="18" spans="2:14" x14ac:dyDescent="0.3">
      <c r="L18" s="386">
        <v>206</v>
      </c>
      <c r="M18" s="387" t="s">
        <v>796</v>
      </c>
      <c r="N18" s="388">
        <v>0.71948270082809085</v>
      </c>
    </row>
    <row r="19" spans="2:14" x14ac:dyDescent="0.3">
      <c r="L19" s="386">
        <v>228</v>
      </c>
      <c r="M19" s="387" t="s">
        <v>914</v>
      </c>
      <c r="N19" s="388">
        <v>0.67831821102851264</v>
      </c>
    </row>
    <row r="20" spans="2:14" x14ac:dyDescent="0.3">
      <c r="L20" s="386">
        <v>213</v>
      </c>
      <c r="M20" s="387" t="s">
        <v>803</v>
      </c>
      <c r="N20" s="388">
        <v>0.67445022678667332</v>
      </c>
    </row>
    <row r="21" spans="2:14" x14ac:dyDescent="0.3">
      <c r="L21" s="386">
        <v>201</v>
      </c>
      <c r="M21" s="386" t="s">
        <v>838</v>
      </c>
      <c r="N21" s="388">
        <v>0.6641800987232287</v>
      </c>
    </row>
    <row r="22" spans="2:14" x14ac:dyDescent="0.3">
      <c r="L22" s="386">
        <v>203</v>
      </c>
      <c r="M22" s="387" t="s">
        <v>800</v>
      </c>
      <c r="N22" s="388">
        <v>0.66130570676505962</v>
      </c>
    </row>
    <row r="23" spans="2:14" ht="12" x14ac:dyDescent="0.3">
      <c r="L23" s="386">
        <v>501</v>
      </c>
      <c r="M23" s="386" t="s">
        <v>815</v>
      </c>
      <c r="N23" s="389">
        <v>0.63137975163044091</v>
      </c>
    </row>
    <row r="24" spans="2:14" x14ac:dyDescent="0.3">
      <c r="L24" s="386">
        <v>220</v>
      </c>
      <c r="M24" s="387" t="s">
        <v>801</v>
      </c>
      <c r="N24" s="388">
        <v>0.59839650881752926</v>
      </c>
    </row>
    <row r="25" spans="2:14" x14ac:dyDescent="0.3">
      <c r="L25" s="386"/>
      <c r="M25" s="387" t="s">
        <v>915</v>
      </c>
      <c r="N25" s="388">
        <v>0.59560047249577985</v>
      </c>
    </row>
    <row r="26" spans="2:14" x14ac:dyDescent="0.3">
      <c r="L26" s="386">
        <v>230</v>
      </c>
      <c r="M26" s="387" t="s">
        <v>916</v>
      </c>
      <c r="N26" s="388">
        <v>0.52491804731785918</v>
      </c>
    </row>
    <row r="27" spans="2:14" ht="409.6" x14ac:dyDescent="0.3">
      <c r="B27" s="866" t="s">
        <v>917</v>
      </c>
      <c r="C27" s="866"/>
      <c r="D27" s="866"/>
      <c r="E27" s="866"/>
      <c r="F27" s="866"/>
      <c r="G27" s="866"/>
      <c r="H27" s="866"/>
      <c r="L27" s="386">
        <v>227</v>
      </c>
      <c r="M27" s="387" t="s">
        <v>918</v>
      </c>
      <c r="N27" s="388">
        <v>0.50305838069966113</v>
      </c>
    </row>
    <row r="28" spans="2:14" ht="409.6" x14ac:dyDescent="0.3">
      <c r="B28" s="866" t="s">
        <v>919</v>
      </c>
      <c r="C28" s="866"/>
      <c r="D28" s="866"/>
      <c r="E28" s="866"/>
      <c r="F28" s="866"/>
      <c r="G28" s="866"/>
      <c r="H28" s="866"/>
      <c r="L28" s="386">
        <v>204</v>
      </c>
      <c r="M28" s="387" t="s">
        <v>799</v>
      </c>
      <c r="N28" s="388">
        <v>0.29035403164372842</v>
      </c>
    </row>
  </sheetData>
  <mergeCells count="4">
    <mergeCell ref="B2:I2"/>
    <mergeCell ref="B3:I3"/>
    <mergeCell ref="B27:H27"/>
    <mergeCell ref="B28:H28"/>
  </mergeCells>
  <hyperlinks>
    <hyperlink ref="A1" location="Índice!A1" display="Volver" xr:uid="{00000000-0004-0000-6C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2"/>
  <sheetViews>
    <sheetView showGridLines="0" workbookViewId="0"/>
  </sheetViews>
  <sheetFormatPr baseColWidth="10" defaultColWidth="11.44140625" defaultRowHeight="13.8" x14ac:dyDescent="0.25"/>
  <cols>
    <col min="1" max="1" width="5.21875" style="539" customWidth="1"/>
    <col min="2" max="2" width="51.5546875" style="539" customWidth="1"/>
    <col min="3" max="4" width="13.44140625" style="642" customWidth="1"/>
    <col min="5" max="6" width="13.44140625" style="539" customWidth="1"/>
    <col min="7" max="8" width="11.44140625" style="539"/>
    <col min="9" max="10" width="11.5546875" style="539" customWidth="1"/>
    <col min="11" max="16384" width="11.44140625" style="539"/>
  </cols>
  <sheetData>
    <row r="1" spans="1:18" x14ac:dyDescent="0.25">
      <c r="A1" s="145" t="s">
        <v>36</v>
      </c>
    </row>
    <row r="2" spans="1:18" ht="14.4" x14ac:dyDescent="0.3">
      <c r="A2" s="541"/>
      <c r="B2" s="814" t="s">
        <v>180</v>
      </c>
      <c r="C2" s="814"/>
      <c r="D2" s="814"/>
      <c r="E2" s="814"/>
      <c r="F2" s="814"/>
      <c r="H2"/>
      <c r="I2"/>
      <c r="J2"/>
      <c r="K2"/>
      <c r="L2"/>
    </row>
    <row r="3" spans="1:18" ht="14.4" x14ac:dyDescent="0.3">
      <c r="B3" s="825" t="s">
        <v>181</v>
      </c>
      <c r="C3" s="826" t="s">
        <v>159</v>
      </c>
      <c r="D3" s="826"/>
      <c r="E3" s="826" t="s">
        <v>182</v>
      </c>
      <c r="F3" s="826"/>
      <c r="H3"/>
      <c r="I3"/>
      <c r="J3"/>
      <c r="K3"/>
      <c r="L3"/>
      <c r="M3"/>
      <c r="N3"/>
      <c r="O3"/>
      <c r="P3"/>
      <c r="Q3"/>
      <c r="R3"/>
    </row>
    <row r="4" spans="1:18" ht="24" x14ac:dyDescent="0.3">
      <c r="B4" s="825"/>
      <c r="C4" s="325" t="s">
        <v>183</v>
      </c>
      <c r="D4" s="1" t="s">
        <v>184</v>
      </c>
      <c r="E4" s="325" t="s">
        <v>183</v>
      </c>
      <c r="F4" s="1" t="s">
        <v>184</v>
      </c>
      <c r="H4"/>
      <c r="I4"/>
      <c r="J4"/>
      <c r="K4"/>
      <c r="L4"/>
      <c r="M4"/>
      <c r="N4"/>
      <c r="O4"/>
      <c r="P4"/>
      <c r="Q4"/>
      <c r="R4"/>
    </row>
    <row r="5" spans="1:18" ht="14.4" x14ac:dyDescent="0.3">
      <c r="B5" s="519" t="s">
        <v>185</v>
      </c>
      <c r="C5" s="764">
        <v>8.52</v>
      </c>
      <c r="D5" s="764">
        <v>0.11</v>
      </c>
      <c r="E5" s="764">
        <v>6.38</v>
      </c>
      <c r="F5" s="764">
        <v>0.11</v>
      </c>
      <c r="G5" s="765"/>
      <c r="I5"/>
      <c r="J5"/>
      <c r="K5"/>
      <c r="L5"/>
      <c r="M5"/>
      <c r="N5"/>
      <c r="O5"/>
      <c r="P5"/>
      <c r="Q5"/>
      <c r="R5"/>
    </row>
    <row r="6" spans="1:18" ht="14.4" x14ac:dyDescent="0.3">
      <c r="B6" s="519" t="s">
        <v>186</v>
      </c>
      <c r="C6" s="764">
        <v>7.2</v>
      </c>
      <c r="D6" s="764">
        <v>0.43</v>
      </c>
      <c r="E6" s="764">
        <v>7.29</v>
      </c>
      <c r="F6" s="764">
        <v>0.28999999999999998</v>
      </c>
      <c r="G6" s="765"/>
      <c r="H6"/>
      <c r="I6"/>
      <c r="J6"/>
      <c r="K6"/>
      <c r="L6"/>
      <c r="M6"/>
      <c r="N6"/>
      <c r="O6"/>
      <c r="P6"/>
      <c r="Q6"/>
      <c r="R6"/>
    </row>
    <row r="7" spans="1:18" ht="14.4" x14ac:dyDescent="0.3">
      <c r="B7" s="519" t="s">
        <v>187</v>
      </c>
      <c r="C7" s="764">
        <v>7.04</v>
      </c>
      <c r="D7" s="764">
        <v>0.84</v>
      </c>
      <c r="E7" s="764">
        <v>7.47</v>
      </c>
      <c r="F7" s="764">
        <v>0.82</v>
      </c>
      <c r="G7" s="765"/>
      <c r="H7"/>
      <c r="I7"/>
      <c r="J7"/>
      <c r="K7"/>
      <c r="L7"/>
      <c r="M7"/>
      <c r="N7"/>
      <c r="O7"/>
      <c r="P7"/>
      <c r="Q7"/>
      <c r="R7"/>
    </row>
    <row r="8" spans="1:18" ht="14.4" x14ac:dyDescent="0.3">
      <c r="B8" s="519" t="s">
        <v>188</v>
      </c>
      <c r="C8" s="764">
        <v>6.31</v>
      </c>
      <c r="D8" s="764">
        <v>1.01</v>
      </c>
      <c r="E8" s="764">
        <v>6.21</v>
      </c>
      <c r="F8" s="764">
        <v>1.17</v>
      </c>
      <c r="G8" s="765"/>
      <c r="H8"/>
      <c r="I8"/>
      <c r="J8"/>
      <c r="K8"/>
      <c r="L8"/>
      <c r="M8"/>
      <c r="N8"/>
      <c r="O8"/>
      <c r="P8"/>
      <c r="Q8"/>
      <c r="R8"/>
    </row>
    <row r="9" spans="1:18" ht="14.4" x14ac:dyDescent="0.3">
      <c r="B9" s="519" t="s">
        <v>189</v>
      </c>
      <c r="C9" s="764">
        <v>5.85</v>
      </c>
      <c r="D9" s="764">
        <v>0.11</v>
      </c>
      <c r="E9" s="764">
        <v>5.99</v>
      </c>
      <c r="F9" s="764">
        <v>0.1</v>
      </c>
      <c r="G9" s="765"/>
      <c r="H9"/>
      <c r="I9"/>
      <c r="J9"/>
      <c r="K9"/>
      <c r="L9"/>
      <c r="M9"/>
      <c r="N9"/>
      <c r="O9"/>
      <c r="P9"/>
      <c r="Q9"/>
      <c r="R9"/>
    </row>
    <row r="10" spans="1:18" ht="14.4" x14ac:dyDescent="0.3">
      <c r="B10" s="519" t="s">
        <v>190</v>
      </c>
      <c r="C10" s="764">
        <v>5.62</v>
      </c>
      <c r="D10" s="764">
        <v>1.71</v>
      </c>
      <c r="E10" s="764">
        <v>4.84</v>
      </c>
      <c r="F10" s="764">
        <v>1.51</v>
      </c>
      <c r="G10" s="765"/>
      <c r="H10"/>
      <c r="I10"/>
      <c r="J10"/>
      <c r="K10"/>
      <c r="L10"/>
      <c r="M10"/>
      <c r="N10"/>
      <c r="O10"/>
      <c r="P10"/>
      <c r="Q10"/>
      <c r="R10"/>
    </row>
    <row r="11" spans="1:18" ht="14.4" x14ac:dyDescent="0.3">
      <c r="B11" s="766" t="s">
        <v>133</v>
      </c>
      <c r="C11" s="767">
        <v>5.42</v>
      </c>
      <c r="D11" s="767">
        <v>5.42</v>
      </c>
      <c r="E11" s="767">
        <v>5.18</v>
      </c>
      <c r="F11" s="767">
        <v>5.18</v>
      </c>
      <c r="G11" s="765"/>
      <c r="H11"/>
      <c r="I11"/>
      <c r="J11"/>
      <c r="K11"/>
      <c r="L11"/>
      <c r="M11"/>
      <c r="N11"/>
      <c r="O11"/>
      <c r="P11"/>
      <c r="Q11"/>
      <c r="R11"/>
    </row>
    <row r="12" spans="1:18" ht="14.4" x14ac:dyDescent="0.3">
      <c r="B12" s="519" t="s">
        <v>191</v>
      </c>
      <c r="C12" s="764">
        <v>5.3</v>
      </c>
      <c r="D12" s="764">
        <v>0.76</v>
      </c>
      <c r="E12" s="764">
        <v>5.05</v>
      </c>
      <c r="F12" s="764">
        <v>0.68</v>
      </c>
      <c r="G12" s="765"/>
      <c r="H12"/>
      <c r="I12"/>
      <c r="J12"/>
      <c r="K12"/>
      <c r="L12"/>
      <c r="M12"/>
      <c r="N12"/>
      <c r="O12"/>
      <c r="P12"/>
      <c r="Q12"/>
      <c r="R12"/>
    </row>
    <row r="13" spans="1:18" ht="14.4" x14ac:dyDescent="0.3">
      <c r="B13" s="519" t="s">
        <v>192</v>
      </c>
      <c r="C13" s="764">
        <v>4.3099999999999996</v>
      </c>
      <c r="D13" s="764">
        <v>0.22</v>
      </c>
      <c r="E13" s="764">
        <v>4.43</v>
      </c>
      <c r="F13" s="764">
        <v>0.23</v>
      </c>
      <c r="G13" s="765"/>
      <c r="H13"/>
      <c r="I13"/>
      <c r="J13"/>
      <c r="K13"/>
      <c r="L13"/>
      <c r="M13"/>
      <c r="N13"/>
      <c r="O13"/>
      <c r="P13"/>
      <c r="Q13"/>
      <c r="R13"/>
    </row>
    <row r="14" spans="1:18" ht="14.4" x14ac:dyDescent="0.3">
      <c r="B14" s="519" t="s">
        <v>193</v>
      </c>
      <c r="C14" s="764">
        <v>3.62</v>
      </c>
      <c r="D14" s="764">
        <v>0.15</v>
      </c>
      <c r="E14" s="764">
        <v>3.32</v>
      </c>
      <c r="F14" s="764">
        <v>0.13</v>
      </c>
      <c r="G14" s="765"/>
      <c r="H14"/>
      <c r="I14"/>
      <c r="J14"/>
      <c r="K14"/>
      <c r="L14"/>
      <c r="M14"/>
      <c r="N14"/>
      <c r="O14"/>
      <c r="P14"/>
      <c r="Q14"/>
      <c r="R14"/>
    </row>
    <row r="15" spans="1:18" ht="14.4" x14ac:dyDescent="0.3">
      <c r="B15" s="519" t="s">
        <v>194</v>
      </c>
      <c r="C15" s="764">
        <v>1.51</v>
      </c>
      <c r="D15" s="764">
        <v>0.05</v>
      </c>
      <c r="E15" s="764">
        <v>1.74</v>
      </c>
      <c r="F15" s="764">
        <v>0.06</v>
      </c>
      <c r="G15" s="765"/>
      <c r="H15"/>
      <c r="I15"/>
      <c r="J15"/>
      <c r="K15"/>
      <c r="L15"/>
      <c r="M15"/>
      <c r="N15"/>
      <c r="O15"/>
      <c r="P15"/>
      <c r="Q15"/>
      <c r="R15"/>
    </row>
    <row r="16" spans="1:18" ht="14.4" x14ac:dyDescent="0.3">
      <c r="B16" s="519" t="s">
        <v>137</v>
      </c>
      <c r="C16" s="764">
        <v>1.1000000000000001</v>
      </c>
      <c r="D16" s="764">
        <v>0.03</v>
      </c>
      <c r="E16" s="764">
        <v>2.15</v>
      </c>
      <c r="F16" s="764">
        <v>7.0000000000000007E-2</v>
      </c>
      <c r="G16" s="765"/>
      <c r="H16"/>
      <c r="I16"/>
      <c r="J16"/>
      <c r="K16"/>
      <c r="L16"/>
      <c r="M16"/>
      <c r="N16"/>
      <c r="O16"/>
      <c r="P16"/>
      <c r="Q16"/>
      <c r="R16"/>
    </row>
    <row r="17" spans="2:23" ht="14.4" x14ac:dyDescent="0.3">
      <c r="B17" s="526" t="s">
        <v>195</v>
      </c>
      <c r="C17" s="768">
        <v>-0.31</v>
      </c>
      <c r="D17" s="768">
        <v>-0.01</v>
      </c>
      <c r="E17" s="768">
        <v>0.55000000000000004</v>
      </c>
      <c r="F17" s="768">
        <v>0.01</v>
      </c>
      <c r="G17" s="765"/>
      <c r="H17"/>
      <c r="I17"/>
      <c r="J17"/>
      <c r="K17"/>
      <c r="L17"/>
      <c r="M17"/>
      <c r="N17"/>
      <c r="O17"/>
      <c r="P17"/>
      <c r="Q17"/>
      <c r="R17"/>
    </row>
    <row r="18" spans="2:23" ht="14.4" x14ac:dyDescent="0.3">
      <c r="H18"/>
      <c r="I18"/>
      <c r="J18"/>
      <c r="K18"/>
      <c r="L18"/>
      <c r="M18"/>
      <c r="N18"/>
      <c r="O18"/>
      <c r="P18"/>
      <c r="Q18"/>
      <c r="R18"/>
    </row>
    <row r="19" spans="2:23" s="534" customFormat="1" ht="14.4" x14ac:dyDescent="0.3">
      <c r="B19" s="769" t="s">
        <v>196</v>
      </c>
      <c r="C19" s="770"/>
      <c r="D19" s="771"/>
      <c r="H19" s="772"/>
      <c r="I19" s="772"/>
      <c r="J19"/>
      <c r="K19"/>
      <c r="L19"/>
      <c r="M19"/>
      <c r="N19"/>
      <c r="O19"/>
      <c r="P19"/>
      <c r="Q19"/>
      <c r="R19"/>
    </row>
    <row r="20" spans="2:23" ht="14.4" x14ac:dyDescent="0.3">
      <c r="G20"/>
      <c r="H20"/>
      <c r="I20"/>
      <c r="J20"/>
      <c r="K20"/>
      <c r="L20"/>
      <c r="M20"/>
      <c r="N20"/>
      <c r="O20"/>
      <c r="P20"/>
      <c r="Q20"/>
      <c r="R20"/>
    </row>
    <row r="21" spans="2:23" ht="14.4" x14ac:dyDescent="0.3">
      <c r="G21"/>
      <c r="H21"/>
      <c r="I21"/>
      <c r="J21"/>
      <c r="K21"/>
      <c r="L21"/>
      <c r="M21"/>
      <c r="N21"/>
      <c r="O21"/>
      <c r="P21"/>
      <c r="Q21"/>
      <c r="R21"/>
    </row>
    <row r="22" spans="2:23" ht="14.4" x14ac:dyDescent="0.3">
      <c r="G22"/>
      <c r="H22"/>
      <c r="I22"/>
      <c r="J22"/>
      <c r="K22"/>
      <c r="L22"/>
      <c r="M22"/>
      <c r="N22"/>
      <c r="O22"/>
      <c r="P22"/>
      <c r="Q22"/>
      <c r="R22"/>
      <c r="S22"/>
      <c r="T22"/>
      <c r="U22"/>
      <c r="V22"/>
      <c r="W22"/>
    </row>
    <row r="23" spans="2:23" ht="14.4" x14ac:dyDescent="0.3">
      <c r="G23"/>
      <c r="H23"/>
      <c r="I23"/>
      <c r="J23"/>
      <c r="K23"/>
      <c r="L23"/>
      <c r="M23"/>
      <c r="N23"/>
      <c r="O23"/>
      <c r="P23"/>
      <c r="Q23"/>
      <c r="R23"/>
      <c r="S23"/>
      <c r="T23"/>
      <c r="U23"/>
      <c r="V23"/>
      <c r="W23"/>
    </row>
    <row r="24" spans="2:23" ht="14.4" x14ac:dyDescent="0.3">
      <c r="G24"/>
      <c r="H24"/>
      <c r="I24"/>
      <c r="J24"/>
      <c r="K24"/>
      <c r="L24"/>
      <c r="M24"/>
      <c r="N24"/>
      <c r="O24"/>
      <c r="P24"/>
      <c r="Q24"/>
      <c r="R24"/>
      <c r="S24"/>
      <c r="T24"/>
      <c r="U24"/>
      <c r="V24"/>
      <c r="W24"/>
    </row>
    <row r="25" spans="2:23" ht="14.4" x14ac:dyDescent="0.3">
      <c r="G25"/>
      <c r="H25"/>
      <c r="I25"/>
      <c r="J25"/>
      <c r="K25"/>
      <c r="L25"/>
      <c r="M25"/>
      <c r="N25"/>
      <c r="O25"/>
      <c r="P25"/>
      <c r="Q25"/>
      <c r="R25"/>
    </row>
    <row r="26" spans="2:23" ht="14.4" x14ac:dyDescent="0.3">
      <c r="G26"/>
      <c r="H26"/>
      <c r="I26"/>
      <c r="J26"/>
      <c r="K26"/>
      <c r="L26"/>
      <c r="M26"/>
      <c r="N26"/>
      <c r="O26"/>
      <c r="P26"/>
      <c r="Q26"/>
      <c r="R26"/>
    </row>
    <row r="27" spans="2:23" ht="14.4" x14ac:dyDescent="0.3">
      <c r="G27"/>
      <c r="H27"/>
      <c r="I27"/>
      <c r="J27"/>
      <c r="K27"/>
      <c r="L27"/>
      <c r="M27"/>
      <c r="N27"/>
      <c r="O27"/>
      <c r="P27"/>
      <c r="Q27"/>
      <c r="R27"/>
    </row>
    <row r="28" spans="2:23" ht="14.4" x14ac:dyDescent="0.3">
      <c r="G28"/>
      <c r="H28"/>
      <c r="I28"/>
      <c r="J28"/>
      <c r="K28"/>
      <c r="L28"/>
      <c r="M28"/>
      <c r="N28"/>
      <c r="O28"/>
      <c r="P28"/>
      <c r="Q28"/>
      <c r="R28"/>
    </row>
    <row r="29" spans="2:23" ht="14.4" x14ac:dyDescent="0.3">
      <c r="G29"/>
      <c r="H29"/>
      <c r="I29"/>
      <c r="J29"/>
      <c r="K29"/>
      <c r="L29"/>
      <c r="M29"/>
      <c r="N29"/>
      <c r="O29"/>
      <c r="P29"/>
      <c r="Q29"/>
      <c r="R29"/>
    </row>
    <row r="30" spans="2:23" ht="14.4" x14ac:dyDescent="0.3">
      <c r="G30"/>
      <c r="H30"/>
      <c r="I30"/>
      <c r="J30"/>
      <c r="K30"/>
      <c r="L30"/>
      <c r="M30"/>
      <c r="N30"/>
      <c r="O30"/>
      <c r="P30"/>
      <c r="Q30"/>
      <c r="R30"/>
    </row>
    <row r="31" spans="2:23" ht="14.4" x14ac:dyDescent="0.3">
      <c r="G31"/>
      <c r="H31"/>
      <c r="I31"/>
      <c r="J31"/>
      <c r="K31"/>
      <c r="L31"/>
      <c r="M31"/>
      <c r="N31"/>
      <c r="O31"/>
      <c r="P31"/>
      <c r="Q31"/>
      <c r="R31"/>
    </row>
    <row r="32" spans="2:23" ht="14.4" x14ac:dyDescent="0.3">
      <c r="G32"/>
      <c r="H32"/>
      <c r="I32"/>
      <c r="J32"/>
      <c r="K32"/>
      <c r="L32"/>
      <c r="M32"/>
      <c r="N32"/>
      <c r="O32"/>
      <c r="P32"/>
      <c r="Q32"/>
      <c r="R32"/>
    </row>
    <row r="33" spans="7:18" ht="14.4" x14ac:dyDescent="0.3">
      <c r="G33"/>
      <c r="H33"/>
      <c r="I33"/>
      <c r="J33"/>
      <c r="K33"/>
      <c r="L33"/>
      <c r="M33"/>
      <c r="N33"/>
      <c r="O33"/>
      <c r="P33"/>
      <c r="Q33"/>
      <c r="R33"/>
    </row>
    <row r="34" spans="7:18" ht="14.4" x14ac:dyDescent="0.3">
      <c r="G34"/>
      <c r="H34"/>
      <c r="I34"/>
      <c r="J34"/>
      <c r="K34"/>
      <c r="L34"/>
      <c r="M34"/>
      <c r="N34"/>
      <c r="O34"/>
      <c r="P34"/>
      <c r="Q34"/>
      <c r="R34"/>
    </row>
    <row r="35" spans="7:18" ht="14.4" x14ac:dyDescent="0.3">
      <c r="I35"/>
      <c r="J35"/>
      <c r="K35"/>
      <c r="L35"/>
      <c r="M35"/>
      <c r="N35"/>
      <c r="O35"/>
      <c r="P35"/>
      <c r="Q35"/>
      <c r="R35"/>
    </row>
    <row r="36" spans="7:18" ht="14.4" x14ac:dyDescent="0.3">
      <c r="I36"/>
      <c r="J36"/>
      <c r="K36"/>
      <c r="L36"/>
      <c r="M36"/>
      <c r="N36"/>
      <c r="O36"/>
      <c r="P36"/>
      <c r="Q36"/>
      <c r="R36"/>
    </row>
    <row r="37" spans="7:18" ht="14.4" x14ac:dyDescent="0.3">
      <c r="I37"/>
      <c r="J37"/>
      <c r="K37"/>
      <c r="L37"/>
      <c r="M37"/>
      <c r="N37"/>
      <c r="O37"/>
      <c r="P37"/>
      <c r="Q37"/>
      <c r="R37"/>
    </row>
    <row r="38" spans="7:18" ht="14.4" x14ac:dyDescent="0.3">
      <c r="I38"/>
      <c r="J38"/>
      <c r="K38"/>
      <c r="L38"/>
      <c r="M38"/>
    </row>
    <row r="39" spans="7:18" ht="14.4" x14ac:dyDescent="0.3">
      <c r="I39"/>
      <c r="J39"/>
      <c r="K39"/>
      <c r="L39"/>
      <c r="M39"/>
    </row>
    <row r="40" spans="7:18" ht="14.4" x14ac:dyDescent="0.3">
      <c r="I40"/>
      <c r="J40"/>
      <c r="K40"/>
      <c r="L40"/>
      <c r="M40"/>
    </row>
    <row r="41" spans="7:18" ht="14.4" x14ac:dyDescent="0.3">
      <c r="I41"/>
      <c r="J41"/>
      <c r="K41"/>
      <c r="L41"/>
      <c r="M41"/>
    </row>
    <row r="42" spans="7:18" ht="14.4" x14ac:dyDescent="0.3">
      <c r="I42"/>
      <c r="J42"/>
      <c r="K42"/>
      <c r="L42"/>
      <c r="M42"/>
    </row>
  </sheetData>
  <mergeCells count="4">
    <mergeCell ref="B2:F2"/>
    <mergeCell ref="B3:B4"/>
    <mergeCell ref="C3:D3"/>
    <mergeCell ref="E3:F3"/>
  </mergeCells>
  <conditionalFormatting sqref="B3">
    <cfRule type="dataBar" priority="7">
      <dataBar>
        <cfvo type="min"/>
        <cfvo type="max"/>
        <color rgb="FF63C384"/>
      </dataBar>
      <extLst>
        <ext xmlns:x14="http://schemas.microsoft.com/office/spreadsheetml/2009/9/main" uri="{B025F937-C7B1-47D3-B67F-A62EFF666E3E}">
          <x14:id>{7CBF13FA-D388-454C-AEFA-2A7DC669F539}</x14:id>
        </ext>
      </extLst>
    </cfRule>
    <cfRule type="dataBar" priority="9">
      <dataBar>
        <cfvo type="min"/>
        <cfvo type="max"/>
        <color rgb="FF63C384"/>
      </dataBar>
      <extLst>
        <ext xmlns:x14="http://schemas.microsoft.com/office/spreadsheetml/2009/9/main" uri="{B025F937-C7B1-47D3-B67F-A62EFF666E3E}">
          <x14:id>{7CBF13FA-D388-454C-AEFA-2A7DC669F539}</x14:id>
        </ext>
      </extLst>
    </cfRule>
  </conditionalFormatting>
  <conditionalFormatting sqref="C3:C4">
    <cfRule type="dataBar" priority="8">
      <dataBar>
        <cfvo type="min"/>
        <cfvo type="max"/>
        <color rgb="FF63C384"/>
      </dataBar>
      <extLst>
        <ext xmlns:x14="http://schemas.microsoft.com/office/spreadsheetml/2009/9/main" uri="{B025F937-C7B1-47D3-B67F-A62EFF666E3E}">
          <x14:id>{E6401484-1618-4E94-AF14-4BDF346E00E5}</x14:id>
        </ext>
      </extLst>
    </cfRule>
    <cfRule type="dataBar" priority="10">
      <dataBar>
        <cfvo type="min"/>
        <cfvo type="max"/>
        <color rgb="FF63C384"/>
      </dataBar>
      <extLst>
        <ext xmlns:x14="http://schemas.microsoft.com/office/spreadsheetml/2009/9/main" uri="{B025F937-C7B1-47D3-B67F-A62EFF666E3E}">
          <x14:id>{E6401484-1618-4E94-AF14-4BDF346E00E5}</x14:id>
        </ext>
      </extLst>
    </cfRule>
  </conditionalFormatting>
  <conditionalFormatting sqref="C5:C17">
    <cfRule type="dataBar" priority="6">
      <dataBar>
        <cfvo type="min"/>
        <cfvo type="max"/>
        <color theme="0" tint="-0.249977111117893"/>
      </dataBar>
      <extLst>
        <ext xmlns:x14="http://schemas.microsoft.com/office/spreadsheetml/2009/9/main" uri="{B025F937-C7B1-47D3-B67F-A62EFF666E3E}">
          <x14:id>{CFDE2C4B-3452-41E9-A727-8CA466A40348}</x14:id>
        </ext>
      </extLst>
    </cfRule>
    <cfRule type="dataBar" priority="11">
      <dataBar>
        <cfvo type="min"/>
        <cfvo type="max"/>
        <color theme="0" tint="-0.249977111117893"/>
      </dataBar>
      <extLst>
        <ext xmlns:x14="http://schemas.microsoft.com/office/spreadsheetml/2009/9/main" uri="{B025F937-C7B1-47D3-B67F-A62EFF666E3E}">
          <x14:id>{CFDE2C4B-3452-41E9-A727-8CA466A40348}</x14:id>
        </ext>
      </extLst>
    </cfRule>
  </conditionalFormatting>
  <conditionalFormatting sqref="D5:D10 D12:D17">
    <cfRule type="dataBar" priority="4">
      <dataBar>
        <cfvo type="min"/>
        <cfvo type="max"/>
        <color theme="0" tint="-0.249977111117893"/>
      </dataBar>
      <extLst>
        <ext xmlns:x14="http://schemas.microsoft.com/office/spreadsheetml/2009/9/main" uri="{B025F937-C7B1-47D3-B67F-A62EFF666E3E}">
          <x14:id>{A5A25219-FE1C-479F-BB00-E7A7E054E211}</x14:id>
        </ext>
      </extLst>
    </cfRule>
    <cfRule type="dataBar" priority="12">
      <dataBar>
        <cfvo type="min"/>
        <cfvo type="max"/>
        <color theme="0" tint="-0.249977111117893"/>
      </dataBar>
      <extLst>
        <ext xmlns:x14="http://schemas.microsoft.com/office/spreadsheetml/2009/9/main" uri="{B025F937-C7B1-47D3-B67F-A62EFF666E3E}">
          <x14:id>{A5A25219-FE1C-479F-BB00-E7A7E054E211}</x14:id>
        </ext>
      </extLst>
    </cfRule>
  </conditionalFormatting>
  <conditionalFormatting sqref="E3">
    <cfRule type="dataBar" priority="1">
      <dataBar>
        <cfvo type="min"/>
        <cfvo type="max"/>
        <color rgb="FF63C384"/>
      </dataBar>
      <extLst>
        <ext xmlns:x14="http://schemas.microsoft.com/office/spreadsheetml/2009/9/main" uri="{B025F937-C7B1-47D3-B67F-A62EFF666E3E}">
          <x14:id>{63522E46-8622-4D62-9FC4-2DB845CDA4A3}</x14:id>
        </ext>
      </extLst>
    </cfRule>
    <cfRule type="dataBar" priority="13">
      <dataBar>
        <cfvo type="min"/>
        <cfvo type="max"/>
        <color rgb="FF63C384"/>
      </dataBar>
      <extLst>
        <ext xmlns:x14="http://schemas.microsoft.com/office/spreadsheetml/2009/9/main" uri="{B025F937-C7B1-47D3-B67F-A62EFF666E3E}">
          <x14:id>{63522E46-8622-4D62-9FC4-2DB845CDA4A3}</x14:id>
        </ext>
      </extLst>
    </cfRule>
  </conditionalFormatting>
  <conditionalFormatting sqref="E4">
    <cfRule type="dataBar" priority="5">
      <dataBar>
        <cfvo type="min"/>
        <cfvo type="max"/>
        <color rgb="FF63C384"/>
      </dataBar>
      <extLst>
        <ext xmlns:x14="http://schemas.microsoft.com/office/spreadsheetml/2009/9/main" uri="{B025F937-C7B1-47D3-B67F-A62EFF666E3E}">
          <x14:id>{F65F98A2-4115-411F-8E82-BFF5FC3CC3CC}</x14:id>
        </ext>
      </extLst>
    </cfRule>
    <cfRule type="dataBar" priority="14">
      <dataBar>
        <cfvo type="min"/>
        <cfvo type="max"/>
        <color rgb="FF63C384"/>
      </dataBar>
      <extLst>
        <ext xmlns:x14="http://schemas.microsoft.com/office/spreadsheetml/2009/9/main" uri="{B025F937-C7B1-47D3-B67F-A62EFF666E3E}">
          <x14:id>{F65F98A2-4115-411F-8E82-BFF5FC3CC3CC}</x14:id>
        </ext>
      </extLst>
    </cfRule>
  </conditionalFormatting>
  <conditionalFormatting sqref="E5:E17">
    <cfRule type="dataBar" priority="3">
      <dataBar>
        <cfvo type="min"/>
        <cfvo type="max"/>
        <color theme="0" tint="-0.249977111117893"/>
      </dataBar>
      <extLst>
        <ext xmlns:x14="http://schemas.microsoft.com/office/spreadsheetml/2009/9/main" uri="{B025F937-C7B1-47D3-B67F-A62EFF666E3E}">
          <x14:id>{369A776B-1AA2-4D7A-973C-D5908D9BD03B}</x14:id>
        </ext>
      </extLst>
    </cfRule>
    <cfRule type="dataBar" priority="15">
      <dataBar>
        <cfvo type="min"/>
        <cfvo type="max"/>
        <color theme="0" tint="-0.249977111117893"/>
      </dataBar>
      <extLst>
        <ext xmlns:x14="http://schemas.microsoft.com/office/spreadsheetml/2009/9/main" uri="{B025F937-C7B1-47D3-B67F-A62EFF666E3E}">
          <x14:id>{369A776B-1AA2-4D7A-973C-D5908D9BD03B}</x14:id>
        </ext>
      </extLst>
    </cfRule>
  </conditionalFormatting>
  <conditionalFormatting sqref="F5:F10 F12:F17">
    <cfRule type="dataBar" priority="2">
      <dataBar>
        <cfvo type="min"/>
        <cfvo type="max"/>
        <color theme="0" tint="-0.249977111117893"/>
      </dataBar>
      <extLst>
        <ext xmlns:x14="http://schemas.microsoft.com/office/spreadsheetml/2009/9/main" uri="{B025F937-C7B1-47D3-B67F-A62EFF666E3E}">
          <x14:id>{CAFF9543-9955-4ADC-9525-74B382A30689}</x14:id>
        </ext>
      </extLst>
    </cfRule>
    <cfRule type="dataBar" priority="16">
      <dataBar>
        <cfvo type="min"/>
        <cfvo type="max"/>
        <color theme="0" tint="-0.249977111117893"/>
      </dataBar>
      <extLst>
        <ext xmlns:x14="http://schemas.microsoft.com/office/spreadsheetml/2009/9/main" uri="{B025F937-C7B1-47D3-B67F-A62EFF666E3E}">
          <x14:id>{CAFF9543-9955-4ADC-9525-74B382A30689}</x14:id>
        </ext>
      </extLst>
    </cfRule>
  </conditionalFormatting>
  <hyperlinks>
    <hyperlink ref="A1" location="Índice!A1" display="Volver" xr:uid="{00000000-0004-0000-0A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7CBF13FA-D388-454C-AEFA-2A7DC669F539}">
            <x14:dataBar minLength="0" maxLength="100" negativeBarColorSameAsPositive="1" axisPosition="none">
              <x14:cfvo type="min"/>
              <x14:cfvo type="max"/>
            </x14:dataBar>
          </x14:cfRule>
          <x14:cfRule type="dataBar" id="{7CBF13FA-D388-454C-AEFA-2A7DC669F539}">
            <x14:dataBar minLength="0" maxLength="100" border="1" negativeBarBorderColorSameAsPositive="0">
              <x14:cfvo type="autoMin"/>
              <x14:cfvo type="autoMax"/>
              <x14:borderColor rgb="FF63C384"/>
              <x14:negativeFillColor rgb="FFFF0000"/>
              <x14:negativeBorderColor rgb="FFFF0000"/>
              <x14:axisColor rgb="FF000000"/>
            </x14:dataBar>
          </x14:cfRule>
          <xm:sqref>B3</xm:sqref>
        </x14:conditionalFormatting>
        <x14:conditionalFormatting xmlns:xm="http://schemas.microsoft.com/office/excel/2006/main">
          <x14:cfRule type="dataBar" id="{E6401484-1618-4E94-AF14-4BDF346E00E5}">
            <x14:dataBar minLength="0" maxLength="100" negativeBarColorSameAsPositive="1" axisPosition="none">
              <x14:cfvo type="min"/>
              <x14:cfvo type="max"/>
            </x14:dataBar>
          </x14:cfRule>
          <x14:cfRule type="dataBar" id="{E6401484-1618-4E94-AF14-4BDF346E00E5}">
            <x14:dataBar minLength="0" maxLength="100" border="1" negativeBarBorderColorSameAsPositive="0">
              <x14:cfvo type="autoMin"/>
              <x14:cfvo type="autoMax"/>
              <x14:borderColor rgb="FF63C384"/>
              <x14:negativeFillColor rgb="FFFF0000"/>
              <x14:negativeBorderColor rgb="FFFF0000"/>
              <x14:axisColor rgb="FF000000"/>
            </x14:dataBar>
          </x14:cfRule>
          <xm:sqref>C3:C4</xm:sqref>
        </x14:conditionalFormatting>
        <x14:conditionalFormatting xmlns:xm="http://schemas.microsoft.com/office/excel/2006/main">
          <x14:cfRule type="dataBar" id="{CFDE2C4B-3452-41E9-A727-8CA466A40348}">
            <x14:dataBar minLength="0" maxLength="100" negativeBarColorSameAsPositive="1" axisPosition="none">
              <x14:cfvo type="min"/>
              <x14:cfvo type="max"/>
            </x14:dataBar>
          </x14:cfRule>
          <x14:cfRule type="dataBar" id="{CFDE2C4B-3452-41E9-A727-8CA466A40348}">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C5:C17</xm:sqref>
        </x14:conditionalFormatting>
        <x14:conditionalFormatting xmlns:xm="http://schemas.microsoft.com/office/excel/2006/main">
          <x14:cfRule type="dataBar" id="{A5A25219-FE1C-479F-BB00-E7A7E054E211}">
            <x14:dataBar minLength="0" maxLength="100" negativeBarColorSameAsPositive="1" axisPosition="none">
              <x14:cfvo type="min"/>
              <x14:cfvo type="max"/>
            </x14:dataBar>
          </x14:cfRule>
          <x14:cfRule type="dataBar" id="{A5A25219-FE1C-479F-BB00-E7A7E054E211}">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D5:D10 D12:D17</xm:sqref>
        </x14:conditionalFormatting>
        <x14:conditionalFormatting xmlns:xm="http://schemas.microsoft.com/office/excel/2006/main">
          <x14:cfRule type="dataBar" id="{63522E46-8622-4D62-9FC4-2DB845CDA4A3}">
            <x14:dataBar minLength="0" maxLength="100" negativeBarColorSameAsPositive="1" axisPosition="none">
              <x14:cfvo type="min"/>
              <x14:cfvo type="max"/>
            </x14:dataBar>
          </x14:cfRule>
          <x14:cfRule type="dataBar" id="{63522E46-8622-4D62-9FC4-2DB845CDA4A3}">
            <x14:dataBar minLength="0" maxLength="100" border="1" negativeBarBorderColorSameAsPositive="0">
              <x14:cfvo type="autoMin"/>
              <x14:cfvo type="autoMax"/>
              <x14:borderColor rgb="FF63C384"/>
              <x14:negativeFillColor rgb="FFFF0000"/>
              <x14:negativeBorderColor rgb="FFFF0000"/>
              <x14:axisColor rgb="FF000000"/>
            </x14:dataBar>
          </x14:cfRule>
          <xm:sqref>E3</xm:sqref>
        </x14:conditionalFormatting>
        <x14:conditionalFormatting xmlns:xm="http://schemas.microsoft.com/office/excel/2006/main">
          <x14:cfRule type="dataBar" id="{F65F98A2-4115-411F-8E82-BFF5FC3CC3CC}">
            <x14:dataBar minLength="0" maxLength="100" negativeBarColorSameAsPositive="1" axisPosition="none">
              <x14:cfvo type="min"/>
              <x14:cfvo type="max"/>
            </x14:dataBar>
          </x14:cfRule>
          <x14:cfRule type="dataBar" id="{F65F98A2-4115-411F-8E82-BFF5FC3CC3CC}">
            <x14:dataBar minLength="0" maxLength="100" border="1" negativeBarBorderColorSameAsPositive="0">
              <x14:cfvo type="autoMin"/>
              <x14:cfvo type="autoMax"/>
              <x14:borderColor rgb="FF63C384"/>
              <x14:negativeFillColor rgb="FFFF0000"/>
              <x14:negativeBorderColor rgb="FFFF0000"/>
              <x14:axisColor rgb="FF000000"/>
            </x14:dataBar>
          </x14:cfRule>
          <xm:sqref>E4</xm:sqref>
        </x14:conditionalFormatting>
        <x14:conditionalFormatting xmlns:xm="http://schemas.microsoft.com/office/excel/2006/main">
          <x14:cfRule type="dataBar" id="{369A776B-1AA2-4D7A-973C-D5908D9BD03B}">
            <x14:dataBar minLength="0" maxLength="100" negativeBarColorSameAsPositive="1" axisPosition="none">
              <x14:cfvo type="min"/>
              <x14:cfvo type="max"/>
            </x14:dataBar>
          </x14:cfRule>
          <x14:cfRule type="dataBar" id="{369A776B-1AA2-4D7A-973C-D5908D9BD03B}">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E5:E17</xm:sqref>
        </x14:conditionalFormatting>
        <x14:conditionalFormatting xmlns:xm="http://schemas.microsoft.com/office/excel/2006/main">
          <x14:cfRule type="dataBar" id="{CAFF9543-9955-4ADC-9525-74B382A30689}">
            <x14:dataBar minLength="0" maxLength="100" negativeBarColorSameAsPositive="1" axisPosition="none">
              <x14:cfvo type="min"/>
              <x14:cfvo type="max"/>
            </x14:dataBar>
          </x14:cfRule>
          <x14:cfRule type="dataBar" id="{CAFF9543-9955-4ADC-9525-74B382A30689}">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F5:F10 F12:F17</xm:sqref>
        </x14:conditionalFormatting>
      </x14:conditionalFormattings>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K21"/>
  <sheetViews>
    <sheetView showGridLines="0" workbookViewId="0"/>
  </sheetViews>
  <sheetFormatPr baseColWidth="10" defaultColWidth="11.44140625" defaultRowHeight="11.4" x14ac:dyDescent="0.3"/>
  <cols>
    <col min="1" max="1" width="5.21875" style="45" customWidth="1"/>
    <col min="2" max="2" width="13.21875" style="45" customWidth="1"/>
    <col min="3" max="3" width="19" style="45" customWidth="1"/>
    <col min="4" max="4" width="13.77734375" style="45" customWidth="1"/>
    <col min="5" max="5" width="8.44140625" style="45" customWidth="1"/>
    <col min="6" max="9" width="11.44140625" style="45"/>
    <col min="10" max="10" width="31.77734375" style="45" customWidth="1"/>
    <col min="11" max="16384" width="11.44140625" style="45"/>
  </cols>
  <sheetData>
    <row r="1" spans="1:11" ht="12" x14ac:dyDescent="0.3">
      <c r="A1" s="145" t="s">
        <v>36</v>
      </c>
    </row>
    <row r="2" spans="1:11" s="89" customFormat="1" ht="13.8" x14ac:dyDescent="0.3">
      <c r="B2" s="814" t="s">
        <v>920</v>
      </c>
      <c r="C2" s="814"/>
      <c r="D2" s="814"/>
      <c r="E2" s="814"/>
      <c r="F2" s="814"/>
      <c r="G2" s="814"/>
      <c r="H2" s="814"/>
    </row>
    <row r="3" spans="1:11" s="89" customFormat="1" ht="14.4" x14ac:dyDescent="0.3">
      <c r="A3" s="280"/>
      <c r="B3" s="814" t="s">
        <v>921</v>
      </c>
      <c r="C3" s="814"/>
      <c r="D3" s="814"/>
      <c r="E3" s="814"/>
      <c r="F3" s="814"/>
      <c r="G3" s="814"/>
      <c r="H3" s="814"/>
    </row>
    <row r="4" spans="1:11" s="89" customFormat="1" ht="13.8" x14ac:dyDescent="0.3">
      <c r="B4" s="814" t="s">
        <v>922</v>
      </c>
      <c r="C4" s="814"/>
      <c r="D4" s="814"/>
      <c r="E4" s="814"/>
      <c r="F4" s="814"/>
      <c r="G4" s="814"/>
      <c r="H4" s="814"/>
    </row>
    <row r="5" spans="1:11" ht="12" x14ac:dyDescent="0.3">
      <c r="J5" s="390" t="s">
        <v>86</v>
      </c>
      <c r="K5" s="390" t="s">
        <v>923</v>
      </c>
    </row>
    <row r="6" spans="1:11" x14ac:dyDescent="0.3">
      <c r="J6" s="386" t="s">
        <v>787</v>
      </c>
      <c r="K6" s="391">
        <f>0.691089289211428*100</f>
        <v>69.108928921142791</v>
      </c>
    </row>
    <row r="7" spans="1:11" x14ac:dyDescent="0.3">
      <c r="J7" s="386" t="s">
        <v>837</v>
      </c>
      <c r="K7" s="391">
        <v>34.831955220648204</v>
      </c>
    </row>
    <row r="8" spans="1:11" x14ac:dyDescent="0.3">
      <c r="J8" s="386" t="s">
        <v>924</v>
      </c>
      <c r="K8" s="391">
        <v>9.6499572866077514</v>
      </c>
    </row>
    <row r="9" spans="1:11" x14ac:dyDescent="0.3">
      <c r="J9" s="386" t="s">
        <v>925</v>
      </c>
      <c r="K9" s="391">
        <v>1.821345583441649</v>
      </c>
    </row>
    <row r="10" spans="1:11" ht="12" x14ac:dyDescent="0.3">
      <c r="J10" s="392" t="s">
        <v>133</v>
      </c>
      <c r="K10" s="393">
        <f>SUM(K6:K9)</f>
        <v>115.41218701184042</v>
      </c>
    </row>
    <row r="20" spans="2:2" ht="409.6" x14ac:dyDescent="0.3">
      <c r="B20" s="164" t="s">
        <v>917</v>
      </c>
    </row>
    <row r="21" spans="2:2" ht="409.6" x14ac:dyDescent="0.3">
      <c r="B21" s="164" t="s">
        <v>769</v>
      </c>
    </row>
  </sheetData>
  <mergeCells count="3">
    <mergeCell ref="B2:H2"/>
    <mergeCell ref="B3:H3"/>
    <mergeCell ref="B4:H4"/>
  </mergeCells>
  <hyperlinks>
    <hyperlink ref="A1" location="Índice!A1" display="Volver" xr:uid="{00000000-0004-0000-6D00-000000000000}"/>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25"/>
  <sheetViews>
    <sheetView showGridLines="0" workbookViewId="0"/>
  </sheetViews>
  <sheetFormatPr baseColWidth="10" defaultColWidth="10.77734375" defaultRowHeight="11.4" x14ac:dyDescent="0.3"/>
  <cols>
    <col min="1" max="1" width="5.21875" style="45" customWidth="1"/>
    <col min="2" max="8" width="10.77734375" style="45"/>
    <col min="9" max="10" width="10.77734375" style="394"/>
    <col min="11" max="16384" width="10.77734375" style="386"/>
  </cols>
  <sheetData>
    <row r="1" spans="1:17" ht="12" x14ac:dyDescent="0.3">
      <c r="A1" s="145" t="s">
        <v>36</v>
      </c>
    </row>
    <row r="2" spans="1:17" s="396" customFormat="1" ht="13.8" x14ac:dyDescent="0.3">
      <c r="A2" s="89"/>
      <c r="B2" s="867" t="s">
        <v>926</v>
      </c>
      <c r="C2" s="867"/>
      <c r="D2" s="867"/>
      <c r="E2" s="867"/>
      <c r="F2" s="867"/>
      <c r="G2" s="867"/>
      <c r="H2" s="867"/>
      <c r="I2" s="395"/>
      <c r="J2" s="395"/>
    </row>
    <row r="3" spans="1:17" s="396" customFormat="1" ht="14.4" x14ac:dyDescent="0.3">
      <c r="A3" s="238"/>
      <c r="B3" s="867" t="s">
        <v>927</v>
      </c>
      <c r="C3" s="867"/>
      <c r="D3" s="867"/>
      <c r="E3" s="867"/>
      <c r="F3" s="867"/>
      <c r="G3" s="867"/>
      <c r="H3" s="867"/>
      <c r="I3" s="395"/>
      <c r="J3" s="395"/>
    </row>
    <row r="4" spans="1:17" s="396" customFormat="1" ht="13.8" x14ac:dyDescent="0.3">
      <c r="A4" s="89"/>
      <c r="B4" s="867" t="s">
        <v>160</v>
      </c>
      <c r="C4" s="867"/>
      <c r="D4" s="867"/>
      <c r="E4" s="867"/>
      <c r="F4" s="867"/>
      <c r="G4" s="867"/>
      <c r="H4" s="867"/>
      <c r="I4" s="395"/>
      <c r="J4" s="395"/>
    </row>
    <row r="5" spans="1:17" x14ac:dyDescent="0.3">
      <c r="B5" s="397"/>
      <c r="C5" s="397"/>
      <c r="D5" s="397"/>
      <c r="E5" s="397"/>
      <c r="F5" s="397"/>
      <c r="G5" s="397"/>
      <c r="H5" s="397"/>
    </row>
    <row r="6" spans="1:17" ht="12" x14ac:dyDescent="0.3">
      <c r="B6" s="397"/>
      <c r="C6" s="397"/>
      <c r="D6" s="397"/>
      <c r="E6" s="397"/>
      <c r="F6" s="397"/>
      <c r="G6" s="397"/>
      <c r="H6" s="397"/>
      <c r="P6" s="398" t="s">
        <v>928</v>
      </c>
      <c r="Q6" s="398" t="s">
        <v>923</v>
      </c>
    </row>
    <row r="7" spans="1:17" x14ac:dyDescent="0.3">
      <c r="B7" s="397"/>
      <c r="C7" s="397"/>
      <c r="D7" s="397"/>
      <c r="E7" s="397"/>
      <c r="F7" s="397"/>
      <c r="G7" s="397"/>
      <c r="H7" s="397"/>
      <c r="P7" s="386" t="s">
        <v>929</v>
      </c>
      <c r="Q7" s="391">
        <v>25.938343458142192</v>
      </c>
    </row>
    <row r="8" spans="1:17" x14ac:dyDescent="0.3">
      <c r="B8" s="397"/>
      <c r="C8" s="397"/>
      <c r="D8" s="397"/>
      <c r="E8" s="397"/>
      <c r="F8" s="397"/>
      <c r="G8" s="397"/>
      <c r="H8" s="397"/>
      <c r="P8" s="386" t="s">
        <v>930</v>
      </c>
      <c r="Q8" s="391">
        <v>24.017177206489848</v>
      </c>
    </row>
    <row r="9" spans="1:17" x14ac:dyDescent="0.3">
      <c r="B9" s="397"/>
      <c r="C9" s="397"/>
      <c r="D9" s="397"/>
      <c r="E9" s="397"/>
      <c r="F9" s="397"/>
      <c r="G9" s="397"/>
      <c r="H9" s="397"/>
      <c r="P9" s="386" t="s">
        <v>821</v>
      </c>
      <c r="Q9" s="391">
        <v>15.626423926543653</v>
      </c>
    </row>
    <row r="10" spans="1:17" x14ac:dyDescent="0.3">
      <c r="B10" s="397"/>
      <c r="C10" s="397"/>
      <c r="D10" s="397"/>
      <c r="E10" s="397"/>
      <c r="F10" s="397"/>
      <c r="G10" s="397"/>
      <c r="H10" s="397"/>
      <c r="P10" s="386" t="s">
        <v>931</v>
      </c>
      <c r="Q10" s="391">
        <v>15.063475914646531</v>
      </c>
    </row>
    <row r="11" spans="1:17" x14ac:dyDescent="0.3">
      <c r="B11" s="397"/>
      <c r="C11" s="397"/>
      <c r="D11" s="397"/>
      <c r="E11" s="397"/>
      <c r="F11" s="397"/>
      <c r="G11" s="397"/>
      <c r="H11" s="397"/>
      <c r="P11" s="386" t="s">
        <v>797</v>
      </c>
      <c r="Q11" s="391">
        <v>12.224153145716642</v>
      </c>
    </row>
    <row r="12" spans="1:17" x14ac:dyDescent="0.3">
      <c r="B12" s="397"/>
      <c r="C12" s="397"/>
      <c r="D12" s="397"/>
      <c r="E12" s="397"/>
      <c r="F12" s="397"/>
      <c r="G12" s="397"/>
      <c r="H12" s="397"/>
      <c r="P12" s="399" t="s">
        <v>799</v>
      </c>
      <c r="Q12" s="400">
        <v>7.1304263484611097</v>
      </c>
    </row>
    <row r="13" spans="1:17" x14ac:dyDescent="0.3">
      <c r="B13" s="397"/>
      <c r="C13" s="397"/>
      <c r="D13" s="397"/>
      <c r="E13" s="397"/>
      <c r="F13" s="397"/>
      <c r="G13" s="397"/>
      <c r="H13" s="397"/>
    </row>
    <row r="14" spans="1:17" x14ac:dyDescent="0.3">
      <c r="B14" s="397"/>
      <c r="C14" s="397"/>
      <c r="D14" s="397"/>
      <c r="E14" s="397"/>
      <c r="F14" s="397"/>
      <c r="G14" s="397"/>
      <c r="H14" s="397"/>
    </row>
    <row r="15" spans="1:17" x14ac:dyDescent="0.3">
      <c r="B15" s="397"/>
      <c r="C15" s="397"/>
      <c r="D15" s="397"/>
      <c r="E15" s="397"/>
      <c r="F15" s="397"/>
      <c r="G15" s="397"/>
      <c r="H15" s="397"/>
    </row>
    <row r="16" spans="1:17" x14ac:dyDescent="0.3">
      <c r="B16" s="397"/>
      <c r="C16" s="397"/>
      <c r="D16" s="397"/>
      <c r="E16" s="397"/>
      <c r="F16" s="397"/>
      <c r="G16" s="397"/>
      <c r="H16" s="397"/>
    </row>
    <row r="17" spans="2:8" x14ac:dyDescent="0.3">
      <c r="B17" s="397"/>
      <c r="C17" s="397"/>
      <c r="D17" s="397"/>
      <c r="E17" s="397"/>
      <c r="F17" s="397"/>
      <c r="G17" s="397"/>
      <c r="H17" s="397"/>
    </row>
    <row r="23" spans="2:8" x14ac:dyDescent="0.3">
      <c r="B23" s="849" t="s">
        <v>932</v>
      </c>
      <c r="C23" s="849"/>
      <c r="D23" s="849"/>
      <c r="E23" s="849"/>
      <c r="F23" s="849"/>
      <c r="G23" s="849"/>
      <c r="H23" s="849"/>
    </row>
    <row r="24" spans="2:8" ht="409.6" x14ac:dyDescent="0.3">
      <c r="B24" s="164" t="s">
        <v>917</v>
      </c>
    </row>
    <row r="25" spans="2:8" ht="409.6" x14ac:dyDescent="0.3">
      <c r="B25" s="164" t="s">
        <v>769</v>
      </c>
    </row>
  </sheetData>
  <mergeCells count="4">
    <mergeCell ref="B2:H2"/>
    <mergeCell ref="B3:H3"/>
    <mergeCell ref="B4:H4"/>
    <mergeCell ref="B23:H23"/>
  </mergeCells>
  <hyperlinks>
    <hyperlink ref="A1" location="Índice!A1" display="Volver" xr:uid="{00000000-0004-0000-6E00-000000000000}"/>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U24"/>
  <sheetViews>
    <sheetView showGridLines="0" workbookViewId="0"/>
  </sheetViews>
  <sheetFormatPr baseColWidth="10" defaultColWidth="11.44140625" defaultRowHeight="11.4" x14ac:dyDescent="0.3"/>
  <cols>
    <col min="1" max="1" width="5.21875" style="45" customWidth="1"/>
    <col min="2" max="9" width="11.44140625" style="45"/>
    <col min="10" max="16384" width="11.44140625" style="386"/>
  </cols>
  <sheetData>
    <row r="1" spans="1:21" ht="12" x14ac:dyDescent="0.3">
      <c r="A1" s="145" t="s">
        <v>36</v>
      </c>
    </row>
    <row r="2" spans="1:21" s="396" customFormat="1" ht="13.8" x14ac:dyDescent="0.3">
      <c r="A2" s="89"/>
      <c r="B2" s="814" t="s">
        <v>933</v>
      </c>
      <c r="C2" s="814"/>
      <c r="D2" s="814"/>
      <c r="E2" s="814"/>
      <c r="F2" s="814"/>
      <c r="G2" s="814"/>
      <c r="H2" s="814"/>
      <c r="I2" s="814"/>
    </row>
    <row r="3" spans="1:21" s="396" customFormat="1" ht="14.4" x14ac:dyDescent="0.3">
      <c r="A3" s="280"/>
      <c r="B3" s="814" t="s">
        <v>934</v>
      </c>
      <c r="C3" s="814"/>
      <c r="D3" s="814"/>
      <c r="E3" s="814"/>
      <c r="F3" s="814"/>
      <c r="G3" s="814"/>
      <c r="H3" s="814"/>
      <c r="I3" s="814"/>
    </row>
    <row r="4" spans="1:21" s="396" customFormat="1" ht="13.8" x14ac:dyDescent="0.3">
      <c r="A4" s="89"/>
      <c r="B4" s="814" t="s">
        <v>160</v>
      </c>
      <c r="C4" s="814"/>
      <c r="D4" s="814"/>
      <c r="E4" s="814"/>
      <c r="F4" s="814"/>
      <c r="G4" s="814"/>
      <c r="H4" s="814"/>
      <c r="I4" s="814"/>
    </row>
    <row r="5" spans="1:21" ht="12" x14ac:dyDescent="0.3">
      <c r="K5" s="398" t="s">
        <v>86</v>
      </c>
      <c r="L5" s="398">
        <v>2016</v>
      </c>
      <c r="M5" s="398">
        <f t="shared" ref="M5:R5" si="0">L5+1</f>
        <v>2017</v>
      </c>
      <c r="N5" s="398">
        <f t="shared" si="0"/>
        <v>2018</v>
      </c>
      <c r="O5" s="398">
        <f t="shared" si="0"/>
        <v>2019</v>
      </c>
      <c r="P5" s="398">
        <f t="shared" si="0"/>
        <v>2020</v>
      </c>
      <c r="Q5" s="398">
        <f t="shared" si="0"/>
        <v>2021</v>
      </c>
      <c r="R5" s="398">
        <f t="shared" si="0"/>
        <v>2022</v>
      </c>
      <c r="S5" s="398">
        <v>2023</v>
      </c>
      <c r="T5" s="398">
        <v>2024</v>
      </c>
      <c r="U5" s="398">
        <v>2025</v>
      </c>
    </row>
    <row r="6" spans="1:21" x14ac:dyDescent="0.3">
      <c r="K6" s="399" t="s">
        <v>935</v>
      </c>
      <c r="L6" s="401">
        <v>30.193717182053199</v>
      </c>
      <c r="M6" s="401">
        <v>31.577083224823298</v>
      </c>
      <c r="N6" s="401">
        <v>26.899111905792498</v>
      </c>
      <c r="O6" s="401">
        <v>27.541378800412087</v>
      </c>
      <c r="P6" s="401">
        <v>23.555606981673343</v>
      </c>
      <c r="Q6" s="401">
        <v>21.671742295228597</v>
      </c>
      <c r="R6" s="401">
        <v>20.018916528174486</v>
      </c>
      <c r="S6" s="401">
        <v>19.490851835822649</v>
      </c>
      <c r="T6" s="401">
        <v>21.327327932642</v>
      </c>
      <c r="U6" s="401">
        <v>19.653055346318098</v>
      </c>
    </row>
    <row r="7" spans="1:21" x14ac:dyDescent="0.3">
      <c r="K7" s="399" t="s">
        <v>486</v>
      </c>
      <c r="L7" s="401">
        <v>46.068556212546504</v>
      </c>
      <c r="M7" s="401">
        <v>44.201985265780529</v>
      </c>
      <c r="N7" s="401">
        <v>47.497488931899049</v>
      </c>
      <c r="O7" s="401">
        <v>40.759490606833232</v>
      </c>
      <c r="P7" s="401">
        <v>41.051890665204823</v>
      </c>
      <c r="Q7" s="401">
        <v>47.187263035880193</v>
      </c>
      <c r="R7" s="401">
        <v>43.697914598323678</v>
      </c>
      <c r="S7" s="401">
        <v>43.27684556558831</v>
      </c>
      <c r="T7" s="401">
        <v>43.726762670866698</v>
      </c>
      <c r="U7" s="401">
        <v>33.126828902167901</v>
      </c>
    </row>
    <row r="8" spans="1:21" x14ac:dyDescent="0.3">
      <c r="K8" s="399" t="s">
        <v>936</v>
      </c>
      <c r="L8" s="401">
        <v>23.737726605400301</v>
      </c>
      <c r="M8" s="401">
        <v>24.220931509396149</v>
      </c>
      <c r="N8" s="401">
        <v>25.603399162308442</v>
      </c>
      <c r="O8" s="401">
        <v>31.699130592754699</v>
      </c>
      <c r="P8" s="401">
        <v>35.392502353121834</v>
      </c>
      <c r="Q8" s="401">
        <v>31.140994668891231</v>
      </c>
      <c r="R8" s="401">
        <v>36.283168873501829</v>
      </c>
      <c r="S8" s="401">
        <v>37.23230259858903</v>
      </c>
      <c r="T8" s="401">
        <v>34.945909396491295</v>
      </c>
      <c r="U8" s="401">
        <v>47.220115751514101</v>
      </c>
    </row>
    <row r="11" spans="1:21" x14ac:dyDescent="0.3">
      <c r="A11" s="257"/>
    </row>
    <row r="12" spans="1:21" x14ac:dyDescent="0.3">
      <c r="A12" s="257"/>
    </row>
    <row r="22" spans="2:2" x14ac:dyDescent="0.3">
      <c r="B22" s="164" t="s">
        <v>937</v>
      </c>
    </row>
    <row r="23" spans="2:2" ht="409.6" x14ac:dyDescent="0.3">
      <c r="B23" s="164" t="s">
        <v>938</v>
      </c>
    </row>
    <row r="24" spans="2:2" ht="409.6" x14ac:dyDescent="0.3">
      <c r="B24" s="164" t="s">
        <v>769</v>
      </c>
    </row>
  </sheetData>
  <mergeCells count="3">
    <mergeCell ref="B2:I2"/>
    <mergeCell ref="B3:I3"/>
    <mergeCell ref="B4:I4"/>
  </mergeCells>
  <hyperlinks>
    <hyperlink ref="A1" location="Índice!A1" display="Volver" xr:uid="{00000000-0004-0000-6F00-000000000000}"/>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X35"/>
  <sheetViews>
    <sheetView showGridLines="0" workbookViewId="0"/>
  </sheetViews>
  <sheetFormatPr baseColWidth="10" defaultColWidth="11.44140625" defaultRowHeight="11.4" x14ac:dyDescent="0.3"/>
  <cols>
    <col min="1" max="1" width="5.21875" style="44" customWidth="1"/>
    <col min="2" max="2" width="14" style="44" customWidth="1"/>
    <col min="3" max="11" width="11.44140625" style="44"/>
    <col min="12" max="23" width="11.44140625" style="384"/>
    <col min="24" max="24" width="12.21875" style="384" customWidth="1"/>
    <col min="25" max="16384" width="11.44140625" style="384"/>
  </cols>
  <sheetData>
    <row r="1" spans="1:24" ht="12" x14ac:dyDescent="0.3">
      <c r="A1" s="145" t="s">
        <v>36</v>
      </c>
    </row>
    <row r="2" spans="1:24" s="385" customFormat="1" ht="13.8" x14ac:dyDescent="0.3">
      <c r="A2" s="69"/>
      <c r="B2" s="813" t="s">
        <v>939</v>
      </c>
      <c r="C2" s="813"/>
      <c r="D2" s="813"/>
      <c r="E2" s="813"/>
      <c r="F2" s="813"/>
      <c r="G2" s="813"/>
      <c r="H2" s="813"/>
      <c r="I2" s="813"/>
      <c r="J2" s="69"/>
      <c r="K2" s="69"/>
      <c r="M2" s="396"/>
    </row>
    <row r="3" spans="1:24" s="385" customFormat="1" ht="14.4" x14ac:dyDescent="0.3">
      <c r="A3" s="280"/>
      <c r="B3" s="813" t="s">
        <v>940</v>
      </c>
      <c r="C3" s="813"/>
      <c r="D3" s="813"/>
      <c r="E3" s="813"/>
      <c r="F3" s="813"/>
      <c r="G3" s="813"/>
      <c r="H3" s="813"/>
      <c r="I3" s="813"/>
      <c r="J3" s="69"/>
      <c r="K3" s="69"/>
    </row>
    <row r="4" spans="1:24" s="385" customFormat="1" ht="13.8" x14ac:dyDescent="0.3">
      <c r="A4" s="69"/>
      <c r="B4" s="813" t="s">
        <v>774</v>
      </c>
      <c r="C4" s="813"/>
      <c r="D4" s="813"/>
      <c r="E4" s="813"/>
      <c r="F4" s="813"/>
      <c r="G4" s="813"/>
      <c r="H4" s="813"/>
      <c r="I4" s="813"/>
      <c r="J4" s="69"/>
      <c r="K4" s="69"/>
    </row>
    <row r="5" spans="1:24" x14ac:dyDescent="0.3">
      <c r="M5" s="386"/>
      <c r="N5" s="868" t="s">
        <v>86</v>
      </c>
      <c r="O5" s="869">
        <v>2016</v>
      </c>
      <c r="P5" s="869">
        <v>2017</v>
      </c>
      <c r="Q5" s="869">
        <v>2018</v>
      </c>
      <c r="R5" s="869">
        <v>2019</v>
      </c>
      <c r="S5" s="869">
        <v>2020</v>
      </c>
      <c r="T5" s="869">
        <v>2021</v>
      </c>
      <c r="U5" s="869">
        <v>2022</v>
      </c>
      <c r="V5" s="869">
        <v>2023</v>
      </c>
      <c r="W5" s="869">
        <v>2024</v>
      </c>
      <c r="X5" s="869">
        <v>2025</v>
      </c>
    </row>
    <row r="6" spans="1:24" x14ac:dyDescent="0.3">
      <c r="M6" s="386"/>
      <c r="N6" s="868"/>
      <c r="O6" s="869"/>
      <c r="P6" s="869"/>
      <c r="Q6" s="869"/>
      <c r="R6" s="869"/>
      <c r="S6" s="869"/>
      <c r="T6" s="869"/>
      <c r="U6" s="869"/>
      <c r="V6" s="869"/>
      <c r="W6" s="869"/>
      <c r="X6" s="869"/>
    </row>
    <row r="7" spans="1:24" ht="12" x14ac:dyDescent="0.3">
      <c r="B7" s="870"/>
      <c r="C7" s="870"/>
      <c r="D7" s="870"/>
      <c r="E7" s="870"/>
      <c r="F7" s="870"/>
      <c r="M7" s="386"/>
      <c r="N7" s="402" t="s">
        <v>740</v>
      </c>
      <c r="O7" s="403">
        <v>-545609.75655280997</v>
      </c>
      <c r="P7" s="403">
        <v>-961430.92456566007</v>
      </c>
      <c r="Q7" s="403">
        <v>-350791.24499268975</v>
      </c>
      <c r="R7" s="403">
        <v>158793.14683387976</v>
      </c>
      <c r="S7" s="403">
        <v>-452812.88464699977</v>
      </c>
      <c r="T7" s="403">
        <v>-287629.80333699984</v>
      </c>
      <c r="U7" s="403">
        <v>-552216.07257500035</v>
      </c>
      <c r="V7" s="403">
        <v>-190681.79895200045</v>
      </c>
      <c r="W7" s="403">
        <v>-151858.63404700015</v>
      </c>
      <c r="X7" s="403">
        <v>-1187152.9111819991</v>
      </c>
    </row>
    <row r="8" spans="1:24" x14ac:dyDescent="0.3">
      <c r="B8" s="870"/>
      <c r="C8" s="870"/>
      <c r="D8" s="870"/>
      <c r="E8" s="870"/>
      <c r="F8" s="870"/>
      <c r="M8" s="386"/>
      <c r="N8" s="386" t="s">
        <v>941</v>
      </c>
      <c r="O8" s="404">
        <v>-41479.124508999994</v>
      </c>
      <c r="P8" s="404">
        <v>-14904.723801999993</v>
      </c>
      <c r="Q8" s="404">
        <v>-9356.3000356899865</v>
      </c>
      <c r="R8" s="404">
        <v>-15663.223527170005</v>
      </c>
      <c r="S8" s="404">
        <v>-10360.713989000003</v>
      </c>
      <c r="T8" s="404">
        <v>-2226.1724499999837</v>
      </c>
      <c r="U8" s="404">
        <v>3526.0344889999833</v>
      </c>
      <c r="V8" s="404">
        <v>864.90187099999457</v>
      </c>
      <c r="W8" s="404">
        <v>630.51531900001282</v>
      </c>
      <c r="X8" s="404">
        <v>-1692.3649999999907</v>
      </c>
    </row>
    <row r="9" spans="1:24" x14ac:dyDescent="0.3">
      <c r="B9" s="870"/>
      <c r="C9" s="870"/>
      <c r="D9" s="870"/>
      <c r="E9" s="870"/>
      <c r="F9" s="870"/>
      <c r="M9" s="386"/>
      <c r="N9" s="386" t="s">
        <v>796</v>
      </c>
      <c r="O9" s="404">
        <v>168775.89387299994</v>
      </c>
      <c r="P9" s="404">
        <v>180271.64885599993</v>
      </c>
      <c r="Q9" s="404">
        <v>-81742.484785500099</v>
      </c>
      <c r="R9" s="404">
        <v>162483.30754699989</v>
      </c>
      <c r="S9" s="404">
        <v>40707.293816999998</v>
      </c>
      <c r="T9" s="404">
        <v>23833.850266000023</v>
      </c>
      <c r="U9" s="404">
        <v>-129388.15455600002</v>
      </c>
      <c r="V9" s="404">
        <v>431118.70974900015</v>
      </c>
      <c r="W9" s="404">
        <v>56398.466434999951</v>
      </c>
      <c r="X9" s="404">
        <v>-172464.38399999996</v>
      </c>
    </row>
    <row r="10" spans="1:24" x14ac:dyDescent="0.3">
      <c r="B10" s="870"/>
      <c r="C10" s="870"/>
      <c r="D10" s="870"/>
      <c r="E10" s="870"/>
      <c r="F10" s="870"/>
      <c r="M10" s="386"/>
      <c r="N10" s="386" t="s">
        <v>797</v>
      </c>
      <c r="O10" s="404">
        <v>-216040.53497299994</v>
      </c>
      <c r="P10" s="404">
        <v>-160673.02322800015</v>
      </c>
      <c r="Q10" s="404">
        <v>12770.799767000135</v>
      </c>
      <c r="R10" s="404">
        <v>-88080.949109000154</v>
      </c>
      <c r="S10" s="404">
        <v>-167051.16704999981</v>
      </c>
      <c r="T10" s="404">
        <v>-67788.729030999821</v>
      </c>
      <c r="U10" s="404">
        <v>51129.788026999682</v>
      </c>
      <c r="V10" s="404">
        <v>79667.333652999718</v>
      </c>
      <c r="W10" s="404">
        <v>-19971.877272000071</v>
      </c>
      <c r="X10" s="404">
        <v>-123215.80715099908</v>
      </c>
    </row>
    <row r="11" spans="1:24" x14ac:dyDescent="0.3">
      <c r="B11" s="870"/>
      <c r="C11" s="870"/>
      <c r="D11" s="870"/>
      <c r="E11" s="870"/>
      <c r="F11" s="870"/>
      <c r="M11" s="386"/>
      <c r="N11" s="386" t="s">
        <v>942</v>
      </c>
      <c r="O11" s="404">
        <v>5401.247806970001</v>
      </c>
      <c r="P11" s="404">
        <v>152.94669580999971</v>
      </c>
      <c r="Q11" s="404">
        <v>311.40125461000025</v>
      </c>
      <c r="R11" s="404">
        <v>0</v>
      </c>
      <c r="S11" s="404">
        <v>0</v>
      </c>
      <c r="T11" s="404">
        <v>0</v>
      </c>
      <c r="U11" s="404">
        <v>0</v>
      </c>
      <c r="V11" s="404">
        <v>0</v>
      </c>
      <c r="W11" s="404">
        <v>0</v>
      </c>
      <c r="X11" s="404"/>
    </row>
    <row r="12" spans="1:24" x14ac:dyDescent="0.3">
      <c r="M12" s="386"/>
      <c r="N12" s="386" t="s">
        <v>943</v>
      </c>
      <c r="O12" s="404">
        <v>1184.6523930000003</v>
      </c>
      <c r="P12" s="404">
        <v>-2681.096907000001</v>
      </c>
      <c r="Q12" s="404">
        <v>56.936786000000211</v>
      </c>
      <c r="R12" s="404">
        <v>-1751.8690540000389</v>
      </c>
      <c r="S12" s="404">
        <v>-11378.249689</v>
      </c>
      <c r="T12" s="404">
        <v>-740.53079200000138</v>
      </c>
      <c r="U12" s="404">
        <v>1072.1971080000003</v>
      </c>
      <c r="V12" s="404">
        <v>-63.284537000003183</v>
      </c>
      <c r="W12" s="404">
        <v>18.3525899999986</v>
      </c>
      <c r="X12" s="404">
        <v>-78.444999999999709</v>
      </c>
    </row>
    <row r="13" spans="1:24" x14ac:dyDescent="0.3">
      <c r="N13" s="386" t="s">
        <v>799</v>
      </c>
      <c r="O13" s="404">
        <v>-261064.22974599991</v>
      </c>
      <c r="P13" s="404">
        <v>-579627.58049199998</v>
      </c>
      <c r="Q13" s="404">
        <v>-297183.99231499992</v>
      </c>
      <c r="R13" s="404">
        <v>251908.02997200005</v>
      </c>
      <c r="S13" s="404">
        <v>-182901.67810899997</v>
      </c>
      <c r="T13" s="404">
        <v>-131593.80880500004</v>
      </c>
      <c r="U13" s="404">
        <v>-393762.28387799999</v>
      </c>
      <c r="V13" s="404">
        <v>-476475.61654700036</v>
      </c>
      <c r="W13" s="404">
        <v>-152705.84641500004</v>
      </c>
      <c r="X13" s="404">
        <v>-613250.5410000002</v>
      </c>
    </row>
    <row r="14" spans="1:24" x14ac:dyDescent="0.3">
      <c r="N14" s="386" t="s">
        <v>800</v>
      </c>
      <c r="O14" s="404">
        <v>-6417.8745820000004</v>
      </c>
      <c r="P14" s="404">
        <v>-10518.410396999996</v>
      </c>
      <c r="Q14" s="404">
        <v>-76.231999999996333</v>
      </c>
      <c r="R14" s="404">
        <v>-613.5630930000043</v>
      </c>
      <c r="S14" s="404">
        <v>-603.20701299999928</v>
      </c>
      <c r="T14" s="404">
        <v>-119.7390000000014</v>
      </c>
      <c r="U14" s="404">
        <v>-62.70570599999337</v>
      </c>
      <c r="V14" s="404">
        <v>3.0468730000065989</v>
      </c>
      <c r="W14" s="404">
        <v>-281.465995999999</v>
      </c>
      <c r="X14" s="404">
        <v>0</v>
      </c>
    </row>
    <row r="15" spans="1:24" x14ac:dyDescent="0.3">
      <c r="N15" s="386" t="s">
        <v>944</v>
      </c>
      <c r="O15" s="404">
        <v>-10064.568401</v>
      </c>
      <c r="P15" s="404">
        <v>-2083.4642509999976</v>
      </c>
      <c r="Q15" s="404">
        <v>0</v>
      </c>
      <c r="R15" s="404">
        <v>0</v>
      </c>
      <c r="S15" s="404">
        <v>0</v>
      </c>
      <c r="T15" s="404">
        <v>3163.4318579999963</v>
      </c>
      <c r="U15" s="404">
        <v>-3458.8723769999997</v>
      </c>
      <c r="V15" s="404">
        <v>-516.29404200000135</v>
      </c>
      <c r="W15" s="404">
        <v>0</v>
      </c>
      <c r="X15" s="404">
        <v>0</v>
      </c>
    </row>
    <row r="16" spans="1:24" x14ac:dyDescent="0.3">
      <c r="N16" s="386" t="s">
        <v>802</v>
      </c>
      <c r="O16" s="404">
        <v>-19319.636937999996</v>
      </c>
      <c r="P16" s="404">
        <v>-18181.68316</v>
      </c>
      <c r="Q16" s="404">
        <v>3798.5379670000111</v>
      </c>
      <c r="R16" s="404">
        <v>-8337.4798719999817</v>
      </c>
      <c r="S16" s="404">
        <v>-6440.7340339999937</v>
      </c>
      <c r="T16" s="404">
        <v>-921.51447400002507</v>
      </c>
      <c r="U16" s="404">
        <v>-13046.446540999983</v>
      </c>
      <c r="V16" s="404">
        <v>-22554.705951000011</v>
      </c>
      <c r="W16" s="404">
        <v>5974.7653949999949</v>
      </c>
      <c r="X16" s="404">
        <v>-7628.0128239999758</v>
      </c>
    </row>
    <row r="17" spans="2:24" x14ac:dyDescent="0.3">
      <c r="N17" s="386" t="s">
        <v>803</v>
      </c>
      <c r="O17" s="404">
        <v>-7581.7716400000008</v>
      </c>
      <c r="P17" s="404">
        <v>-9930.4721419999951</v>
      </c>
      <c r="Q17" s="404">
        <v>-8115.044458999997</v>
      </c>
      <c r="R17" s="404">
        <v>-4115.7597569999998</v>
      </c>
      <c r="S17" s="404">
        <v>-17079.946519999998</v>
      </c>
      <c r="T17" s="404">
        <v>804.99392800000351</v>
      </c>
      <c r="U17" s="404">
        <v>-1691.6186709999965</v>
      </c>
      <c r="V17" s="404">
        <v>-4865.4353519999931</v>
      </c>
      <c r="W17" s="404">
        <v>-118.15377699999954</v>
      </c>
      <c r="X17" s="404">
        <v>-476.91029600000184</v>
      </c>
    </row>
    <row r="18" spans="2:24" x14ac:dyDescent="0.3">
      <c r="N18" s="386" t="s">
        <v>804</v>
      </c>
      <c r="O18" s="404">
        <v>0</v>
      </c>
      <c r="P18" s="404">
        <v>-10690.778264999999</v>
      </c>
      <c r="Q18" s="404">
        <v>0</v>
      </c>
      <c r="R18" s="404">
        <v>0</v>
      </c>
      <c r="S18" s="404">
        <v>219.7462899999955</v>
      </c>
      <c r="T18" s="404">
        <v>2.8393770000038785</v>
      </c>
      <c r="U18" s="404">
        <v>5.1107000006595626E-2</v>
      </c>
      <c r="V18" s="404">
        <v>5.354000000806991E-3</v>
      </c>
      <c r="W18" s="404">
        <v>0</v>
      </c>
      <c r="X18" s="404">
        <v>0</v>
      </c>
    </row>
    <row r="19" spans="2:24" x14ac:dyDescent="0.3">
      <c r="N19" s="386" t="s">
        <v>945</v>
      </c>
      <c r="O19" s="404">
        <v>-3318.6041850000001</v>
      </c>
      <c r="P19" s="404">
        <v>-4708.6605330000002</v>
      </c>
      <c r="Q19" s="404">
        <v>3.5572279999978491</v>
      </c>
      <c r="R19" s="404">
        <v>2.9245799999989686</v>
      </c>
      <c r="S19" s="404">
        <v>-3465.3982939999987</v>
      </c>
      <c r="T19" s="404">
        <v>3211.4673130000047</v>
      </c>
      <c r="U19" s="404">
        <v>0</v>
      </c>
      <c r="V19" s="404">
        <v>0</v>
      </c>
      <c r="W19" s="404">
        <v>1473.0031490000038</v>
      </c>
      <c r="X19" s="404">
        <v>0</v>
      </c>
    </row>
    <row r="20" spans="2:24" x14ac:dyDescent="0.3">
      <c r="N20" s="386" t="s">
        <v>806</v>
      </c>
      <c r="O20" s="404">
        <v>-26715.705335000006</v>
      </c>
      <c r="P20" s="404">
        <v>-26908.902000000002</v>
      </c>
      <c r="Q20" s="404">
        <v>-1040.4509899999975</v>
      </c>
      <c r="R20" s="404">
        <v>-26432.62507699999</v>
      </c>
      <c r="S20" s="404">
        <v>-32242.589009999996</v>
      </c>
      <c r="T20" s="404">
        <v>-15415.158033</v>
      </c>
      <c r="U20" s="404">
        <v>-24269.010691999996</v>
      </c>
      <c r="V20" s="404">
        <v>-23679.287871000008</v>
      </c>
      <c r="W20" s="404">
        <v>5942.2067240000033</v>
      </c>
      <c r="X20" s="404">
        <v>-91.448740000007092</v>
      </c>
    </row>
    <row r="21" spans="2:24" x14ac:dyDescent="0.3">
      <c r="N21" s="386" t="s">
        <v>807</v>
      </c>
      <c r="O21" s="404">
        <v>3033.7508570000064</v>
      </c>
      <c r="P21" s="404">
        <v>-177337.80065400005</v>
      </c>
      <c r="Q21" s="404">
        <v>-94677.02970399987</v>
      </c>
      <c r="R21" s="404">
        <v>-38113.469694999978</v>
      </c>
      <c r="S21" s="404">
        <v>-17793.314562999993</v>
      </c>
      <c r="T21" s="404">
        <v>7953.5406289999955</v>
      </c>
      <c r="U21" s="404">
        <v>-7917.2159319999628</v>
      </c>
      <c r="V21" s="404">
        <v>6372.7023439999903</v>
      </c>
      <c r="W21" s="404">
        <v>15537.396404999949</v>
      </c>
      <c r="X21" s="404">
        <v>-78693.915000000037</v>
      </c>
    </row>
    <row r="22" spans="2:24" ht="409.6" x14ac:dyDescent="0.3">
      <c r="B22" s="405" t="s">
        <v>917</v>
      </c>
      <c r="N22" s="386" t="s">
        <v>808</v>
      </c>
      <c r="O22" s="404">
        <v>-11681.823487000001</v>
      </c>
      <c r="P22" s="404">
        <v>-14487.634623999998</v>
      </c>
      <c r="Q22" s="404">
        <v>847.84532999999647</v>
      </c>
      <c r="R22" s="404">
        <v>-1974.6613509999952</v>
      </c>
      <c r="S22" s="404">
        <v>784.08515699999407</v>
      </c>
      <c r="T22" s="404">
        <v>4994.2422259999948</v>
      </c>
      <c r="U22" s="404">
        <v>-6131.7295970000123</v>
      </c>
      <c r="V22" s="404">
        <v>2090.0073469999988</v>
      </c>
      <c r="W22" s="404">
        <v>3405.6850229999982</v>
      </c>
      <c r="X22" s="404">
        <v>-2857.1811710000038</v>
      </c>
    </row>
    <row r="23" spans="2:24" ht="409.6" x14ac:dyDescent="0.3">
      <c r="B23" s="405" t="s">
        <v>769</v>
      </c>
      <c r="N23" s="386" t="s">
        <v>809</v>
      </c>
      <c r="O23" s="404">
        <v>-409.13966400000027</v>
      </c>
      <c r="P23" s="404">
        <v>-389.02332600000045</v>
      </c>
      <c r="Q23" s="404">
        <v>-59.983969000000798</v>
      </c>
      <c r="R23" s="404">
        <v>-3394.4234739999993</v>
      </c>
      <c r="S23" s="404">
        <v>-1726.6044340000008</v>
      </c>
      <c r="T23" s="404">
        <v>-1117.0364989999998</v>
      </c>
      <c r="U23" s="404">
        <v>-1440.2268550000008</v>
      </c>
      <c r="V23" s="404">
        <v>-1232.9761369999997</v>
      </c>
      <c r="W23" s="404">
        <v>57.205932000000757</v>
      </c>
      <c r="X23" s="404">
        <v>0</v>
      </c>
    </row>
    <row r="24" spans="2:24" x14ac:dyDescent="0.3">
      <c r="N24" s="386" t="s">
        <v>946</v>
      </c>
      <c r="O24" s="404">
        <v>-4805.4581079999989</v>
      </c>
      <c r="P24" s="404">
        <v>-4866.873094999999</v>
      </c>
      <c r="Q24" s="404">
        <v>510.38647199999832</v>
      </c>
      <c r="R24" s="404">
        <v>-6624.3435729999983</v>
      </c>
      <c r="S24" s="404">
        <v>-5100.6061609999961</v>
      </c>
      <c r="T24" s="404">
        <v>-26520.229248</v>
      </c>
      <c r="U24" s="404">
        <v>-1657.7771330000032</v>
      </c>
      <c r="V24" s="404">
        <v>-1293.2959120000014</v>
      </c>
      <c r="W24" s="404">
        <v>530.23785999999382</v>
      </c>
      <c r="X24" s="404">
        <v>-10</v>
      </c>
    </row>
    <row r="25" spans="2:24" x14ac:dyDescent="0.3">
      <c r="F25" s="44" t="s">
        <v>177</v>
      </c>
      <c r="N25" s="386" t="s">
        <v>947</v>
      </c>
      <c r="O25" s="404">
        <v>-19273.884292999999</v>
      </c>
      <c r="P25" s="404">
        <v>-4837.5685779999985</v>
      </c>
      <c r="Q25" s="404">
        <v>48.555403999998816</v>
      </c>
      <c r="R25" s="404">
        <v>70.819357000000309</v>
      </c>
      <c r="S25" s="404">
        <v>3390.2476010000028</v>
      </c>
      <c r="T25" s="404">
        <v>3554.9403159999929</v>
      </c>
      <c r="U25" s="404">
        <v>508.60287100000278</v>
      </c>
      <c r="V25" s="404">
        <v>-200.68655000001309</v>
      </c>
      <c r="W25" s="404">
        <v>-343.73306999998749</v>
      </c>
      <c r="X25" s="404">
        <v>-161.34500000000116</v>
      </c>
    </row>
    <row r="26" spans="2:24" x14ac:dyDescent="0.3">
      <c r="N26" s="386" t="s">
        <v>948</v>
      </c>
      <c r="O26" s="404">
        <v>-5483.6189097800016</v>
      </c>
      <c r="P26" s="404">
        <v>-6681.4654310199985</v>
      </c>
      <c r="Q26" s="404">
        <v>-8510.3998824899973</v>
      </c>
      <c r="R26" s="404">
        <v>208.27250799999456</v>
      </c>
      <c r="S26" s="404">
        <v>-1999.1334070000157</v>
      </c>
      <c r="T26" s="404">
        <v>-9728.2092189999821</v>
      </c>
      <c r="U26" s="404">
        <v>-3399.3554390000063</v>
      </c>
      <c r="V26" s="404">
        <v>163.86373000001186</v>
      </c>
      <c r="W26" s="404">
        <v>11367.182123000006</v>
      </c>
      <c r="X26" s="404">
        <v>0</v>
      </c>
    </row>
    <row r="27" spans="2:24" x14ac:dyDescent="0.3">
      <c r="N27" s="386" t="s">
        <v>949</v>
      </c>
      <c r="O27" s="404">
        <v>-40625.945724999998</v>
      </c>
      <c r="P27" s="404">
        <v>-59443.76989245</v>
      </c>
      <c r="Q27" s="404">
        <v>-8337.5988256200217</v>
      </c>
      <c r="R27" s="404">
        <v>-2612.9948789500049</v>
      </c>
      <c r="S27" s="404">
        <v>-39561.589403000005</v>
      </c>
      <c r="T27" s="404">
        <v>-55690.324379000012</v>
      </c>
      <c r="U27" s="404">
        <v>-10855.452135</v>
      </c>
      <c r="V27" s="404">
        <v>-4292.5315009999904</v>
      </c>
      <c r="W27" s="404">
        <v>-2154.1094610000146</v>
      </c>
      <c r="X27" s="404">
        <v>-7788.9219999999914</v>
      </c>
    </row>
    <row r="28" spans="2:24" x14ac:dyDescent="0.3">
      <c r="N28" s="386" t="s">
        <v>950</v>
      </c>
      <c r="O28" s="404">
        <v>-49723.38098700004</v>
      </c>
      <c r="P28" s="404">
        <v>-32902.589340000006</v>
      </c>
      <c r="Q28" s="404">
        <v>139960.25176500005</v>
      </c>
      <c r="R28" s="404">
        <v>-58164.844669000013</v>
      </c>
      <c r="S28" s="404">
        <v>-209.32583599997452</v>
      </c>
      <c r="T28" s="404">
        <v>-23287.657319999998</v>
      </c>
      <c r="U28" s="404">
        <v>-11371.896665000007</v>
      </c>
      <c r="V28" s="404">
        <v>-23548.046465999971</v>
      </c>
      <c r="W28" s="404">
        <v>-9136.8723179999506</v>
      </c>
      <c r="X28" s="404">
        <v>-28743.633999999904</v>
      </c>
    </row>
    <row r="29" spans="2:24" x14ac:dyDescent="0.3">
      <c r="N29" s="386" t="s">
        <v>951</v>
      </c>
      <c r="O29" s="404">
        <v>0</v>
      </c>
      <c r="P29" s="404">
        <v>0</v>
      </c>
      <c r="Q29" s="404">
        <v>0</v>
      </c>
      <c r="R29" s="404">
        <v>0</v>
      </c>
      <c r="S29" s="404">
        <v>0</v>
      </c>
      <c r="T29" s="404">
        <v>0</v>
      </c>
      <c r="U29" s="404">
        <v>0</v>
      </c>
      <c r="V29" s="404">
        <v>-152240.20900699997</v>
      </c>
      <c r="W29" s="404">
        <v>-68481.592692999984</v>
      </c>
      <c r="X29" s="404">
        <v>-150000</v>
      </c>
    </row>
    <row r="30" spans="2:24" ht="12" x14ac:dyDescent="0.3">
      <c r="N30" s="402" t="s">
        <v>952</v>
      </c>
      <c r="O30" s="406">
        <v>712359.65852299996</v>
      </c>
      <c r="P30" s="406">
        <v>653851.10036000004</v>
      </c>
      <c r="Q30" s="406">
        <v>792674.16625999997</v>
      </c>
      <c r="R30" s="406">
        <v>632910.59439500002</v>
      </c>
      <c r="S30" s="406">
        <v>943607.89303899999</v>
      </c>
      <c r="T30" s="406">
        <v>674449.38970499998</v>
      </c>
      <c r="U30" s="406">
        <v>905035.83483800001</v>
      </c>
      <c r="V30" s="406">
        <v>896179.53184800001</v>
      </c>
      <c r="W30" s="407">
        <v>1027563.589775</v>
      </c>
      <c r="X30" s="407">
        <v>918791.59072800004</v>
      </c>
    </row>
    <row r="31" spans="2:24" ht="12" x14ac:dyDescent="0.3">
      <c r="N31" s="402" t="s">
        <v>953</v>
      </c>
      <c r="O31" s="406">
        <v>8135115.5791374296</v>
      </c>
      <c r="P31" s="406">
        <v>8713632.8379637599</v>
      </c>
      <c r="Q31" s="406">
        <v>9423708.2294174209</v>
      </c>
      <c r="R31" s="406">
        <v>10168186.927060099</v>
      </c>
      <c r="S31" s="406">
        <v>9516226</v>
      </c>
      <c r="T31" s="406">
        <v>10499717.765001999</v>
      </c>
      <c r="U31" s="406">
        <v>16652734.2226</v>
      </c>
      <c r="V31" s="406">
        <v>20115818.528494</v>
      </c>
      <c r="W31" s="407">
        <v>21855386</v>
      </c>
      <c r="X31" s="407">
        <v>23879342.813035998</v>
      </c>
    </row>
    <row r="32" spans="2:24" ht="12" x14ac:dyDescent="0.3">
      <c r="N32" s="402" t="s">
        <v>954</v>
      </c>
      <c r="O32" s="406">
        <v>166749.90197019</v>
      </c>
      <c r="P32" s="406">
        <v>-307579.82420566003</v>
      </c>
      <c r="Q32" s="406">
        <v>441882.92126731022</v>
      </c>
      <c r="R32" s="406">
        <v>791703.74122887978</v>
      </c>
      <c r="S32" s="406">
        <v>490795.00839200022</v>
      </c>
      <c r="T32" s="406">
        <v>386819.58636800013</v>
      </c>
      <c r="U32" s="406">
        <v>352819.76226299966</v>
      </c>
      <c r="V32" s="406">
        <v>705497.73289599956</v>
      </c>
      <c r="W32" s="407">
        <v>875704.9557279998</v>
      </c>
      <c r="X32" s="407">
        <v>-268361.3204539991</v>
      </c>
    </row>
    <row r="33" spans="14:24" ht="24" x14ac:dyDescent="0.3">
      <c r="N33" s="408" t="s">
        <v>417</v>
      </c>
      <c r="O33" s="409">
        <v>-6.7068470170482968</v>
      </c>
      <c r="P33" s="409">
        <v>-11.033640531385203</v>
      </c>
      <c r="Q33" s="409">
        <v>-3.7224332126247912</v>
      </c>
      <c r="R33" s="409">
        <v>1.5616662830154244</v>
      </c>
      <c r="S33" s="409">
        <v>-4.7583241996039156</v>
      </c>
      <c r="T33" s="409">
        <v>-2.7394050942563126</v>
      </c>
      <c r="U33" s="409">
        <v>-3.3160684917769774</v>
      </c>
      <c r="V33" s="409">
        <v>-0.94791966174232589</v>
      </c>
      <c r="W33" s="409">
        <v>-0.69483391438156317</v>
      </c>
      <c r="X33" s="409">
        <f>X7/X31*100</f>
        <v>-4.9714639153884885</v>
      </c>
    </row>
    <row r="34" spans="14:24" ht="24" x14ac:dyDescent="0.3">
      <c r="N34" s="408" t="s">
        <v>952</v>
      </c>
      <c r="O34" s="409">
        <v>8.7566015699869357</v>
      </c>
      <c r="P34" s="409">
        <v>7.5037715327100578</v>
      </c>
      <c r="Q34" s="409">
        <v>8.411488842423589</v>
      </c>
      <c r="R34" s="409">
        <v>6.224419347668225</v>
      </c>
      <c r="S34" s="409">
        <v>9.9157785138667371</v>
      </c>
      <c r="T34" s="409">
        <v>6.4235001816248483</v>
      </c>
      <c r="U34" s="409">
        <v>5.4347581768869206</v>
      </c>
      <c r="V34" s="409">
        <v>4.4550985115448531</v>
      </c>
      <c r="W34" s="409">
        <v>4.7016492400317249</v>
      </c>
      <c r="X34" s="409">
        <f>X30/X31*100</f>
        <v>3.847641863185705</v>
      </c>
    </row>
    <row r="35" spans="14:24" ht="24" x14ac:dyDescent="0.3">
      <c r="N35" s="408" t="s">
        <v>955</v>
      </c>
      <c r="O35" s="408"/>
      <c r="P35" s="408"/>
      <c r="Q35" s="410"/>
      <c r="R35" s="410"/>
      <c r="S35" s="411"/>
      <c r="T35" s="411"/>
      <c r="U35" s="409"/>
      <c r="V35" s="409"/>
      <c r="W35" s="409"/>
      <c r="X35" s="409">
        <f>X34+X33</f>
        <v>-1.1238220522027835</v>
      </c>
    </row>
  </sheetData>
  <mergeCells count="15">
    <mergeCell ref="W5:W6"/>
    <mergeCell ref="X5:X6"/>
    <mergeCell ref="B7:F11"/>
    <mergeCell ref="Q5:Q6"/>
    <mergeCell ref="R5:R6"/>
    <mergeCell ref="S5:S6"/>
    <mergeCell ref="T5:T6"/>
    <mergeCell ref="U5:U6"/>
    <mergeCell ref="V5:V6"/>
    <mergeCell ref="P5:P6"/>
    <mergeCell ref="B2:I2"/>
    <mergeCell ref="B3:I3"/>
    <mergeCell ref="B4:I4"/>
    <mergeCell ref="N5:N6"/>
    <mergeCell ref="O5:O6"/>
  </mergeCells>
  <hyperlinks>
    <hyperlink ref="A1" location="Índice!A1" display="Volver" xr:uid="{00000000-0004-0000-7000-000000000000}"/>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AB28"/>
  <sheetViews>
    <sheetView showGridLines="0" workbookViewId="0"/>
  </sheetViews>
  <sheetFormatPr baseColWidth="10" defaultColWidth="11.44140625" defaultRowHeight="11.4" x14ac:dyDescent="0.3"/>
  <cols>
    <col min="1" max="1" width="5.21875" style="44" customWidth="1"/>
    <col min="2" max="10" width="11.44140625" style="44"/>
    <col min="11" max="16384" width="11.44140625" style="384"/>
  </cols>
  <sheetData>
    <row r="1" spans="1:28" ht="12" x14ac:dyDescent="0.3">
      <c r="A1" s="145" t="s">
        <v>36</v>
      </c>
    </row>
    <row r="2" spans="1:28" s="385" customFormat="1" ht="13.8" x14ac:dyDescent="0.3">
      <c r="A2" s="69"/>
      <c r="B2" s="871" t="s">
        <v>956</v>
      </c>
      <c r="C2" s="871"/>
      <c r="D2" s="871"/>
      <c r="E2" s="871"/>
      <c r="F2" s="871"/>
      <c r="G2" s="871"/>
      <c r="H2" s="871"/>
      <c r="I2" s="69"/>
      <c r="J2" s="69"/>
      <c r="M2" s="396"/>
      <c r="N2" s="396"/>
      <c r="O2" s="396"/>
      <c r="P2" s="396"/>
      <c r="Q2" s="396"/>
    </row>
    <row r="3" spans="1:28" s="385" customFormat="1" ht="14.4" x14ac:dyDescent="0.3">
      <c r="A3" s="280"/>
      <c r="B3" s="871" t="s">
        <v>957</v>
      </c>
      <c r="C3" s="871"/>
      <c r="D3" s="871"/>
      <c r="E3" s="871"/>
      <c r="F3" s="871"/>
      <c r="G3" s="871"/>
      <c r="H3" s="871"/>
      <c r="I3" s="69"/>
      <c r="J3" s="69"/>
    </row>
    <row r="4" spans="1:28" s="385" customFormat="1" ht="13.8" x14ac:dyDescent="0.3">
      <c r="A4" s="69"/>
      <c r="B4" s="871" t="s">
        <v>774</v>
      </c>
      <c r="C4" s="871"/>
      <c r="D4" s="871"/>
      <c r="E4" s="871"/>
      <c r="F4" s="871"/>
      <c r="G4" s="871"/>
      <c r="H4" s="871"/>
      <c r="I4" s="69"/>
      <c r="J4" s="69"/>
    </row>
    <row r="5" spans="1:28" x14ac:dyDescent="0.3">
      <c r="B5" s="872"/>
      <c r="C5" s="872"/>
      <c r="D5" s="872"/>
      <c r="E5" s="872"/>
      <c r="F5" s="872"/>
      <c r="G5" s="872"/>
      <c r="H5" s="872"/>
      <c r="M5" s="386"/>
      <c r="N5" s="386"/>
      <c r="O5" s="386"/>
      <c r="P5" s="386"/>
      <c r="Q5" s="386"/>
    </row>
    <row r="6" spans="1:28" x14ac:dyDescent="0.3">
      <c r="M6" s="386"/>
      <c r="N6" s="386"/>
      <c r="O6" s="386"/>
      <c r="P6" s="386"/>
      <c r="Q6" s="386"/>
    </row>
    <row r="7" spans="1:28" x14ac:dyDescent="0.3">
      <c r="M7" s="386"/>
      <c r="N7" s="386"/>
      <c r="O7" s="386"/>
      <c r="P7" s="386"/>
      <c r="Q7" s="386"/>
    </row>
    <row r="8" spans="1:28" x14ac:dyDescent="0.3">
      <c r="M8" s="386"/>
      <c r="N8" s="386"/>
      <c r="O8" s="386"/>
      <c r="P8" s="386"/>
      <c r="Q8" s="386"/>
    </row>
    <row r="9" spans="1:28" x14ac:dyDescent="0.3">
      <c r="M9" s="386"/>
      <c r="N9" s="386"/>
      <c r="O9" s="386"/>
      <c r="P9" s="386"/>
      <c r="Q9" s="386"/>
    </row>
    <row r="10" spans="1:28" x14ac:dyDescent="0.3">
      <c r="M10" s="386"/>
      <c r="N10" s="386"/>
      <c r="O10" s="386"/>
      <c r="P10" s="386"/>
      <c r="Q10" s="386"/>
    </row>
    <row r="11" spans="1:28" x14ac:dyDescent="0.3">
      <c r="M11" s="386"/>
    </row>
    <row r="12" spans="1:28" x14ac:dyDescent="0.3">
      <c r="M12" s="386"/>
    </row>
    <row r="14" spans="1:28" x14ac:dyDescent="0.3">
      <c r="R14" s="868" t="s">
        <v>86</v>
      </c>
      <c r="S14" s="868">
        <v>2016</v>
      </c>
      <c r="T14" s="868">
        <v>2017</v>
      </c>
      <c r="U14" s="868">
        <v>2018</v>
      </c>
      <c r="V14" s="868">
        <v>2019</v>
      </c>
      <c r="W14" s="868">
        <v>2020</v>
      </c>
      <c r="X14" s="868">
        <v>2021</v>
      </c>
      <c r="Y14" s="868">
        <v>2022</v>
      </c>
      <c r="Z14" s="868">
        <v>2023</v>
      </c>
      <c r="AA14" s="868">
        <v>2024</v>
      </c>
      <c r="AB14" s="868">
        <v>2025</v>
      </c>
    </row>
    <row r="15" spans="1:28" x14ac:dyDescent="0.3">
      <c r="R15" s="868"/>
      <c r="S15" s="868"/>
      <c r="T15" s="868"/>
      <c r="U15" s="868"/>
      <c r="V15" s="868"/>
      <c r="W15" s="868"/>
      <c r="X15" s="868"/>
      <c r="Y15" s="868"/>
      <c r="Z15" s="868"/>
      <c r="AA15" s="868"/>
      <c r="AB15" s="868"/>
    </row>
    <row r="16" spans="1:28" ht="12" x14ac:dyDescent="0.3">
      <c r="R16" s="398" t="s">
        <v>741</v>
      </c>
      <c r="S16" s="412">
        <v>-304597.27356599993</v>
      </c>
      <c r="T16" s="412">
        <v>-322217.0642030001</v>
      </c>
      <c r="U16" s="412">
        <v>-234787.01081699994</v>
      </c>
      <c r="V16" s="412">
        <v>36515.591296999999</v>
      </c>
      <c r="W16" s="412">
        <v>-195444.85788800003</v>
      </c>
      <c r="X16" s="412">
        <v>-852754.98919900006</v>
      </c>
      <c r="Y16" s="412">
        <v>-1129297.8539429998</v>
      </c>
      <c r="Z16" s="412">
        <v>-1302202.266303</v>
      </c>
      <c r="AA16" s="412">
        <v>-1120745.74321</v>
      </c>
      <c r="AB16" s="412">
        <v>-696600.01670700009</v>
      </c>
    </row>
    <row r="17" spans="2:28" ht="12" x14ac:dyDescent="0.3">
      <c r="R17" s="398"/>
      <c r="S17" s="412"/>
      <c r="T17" s="412"/>
      <c r="U17" s="412"/>
      <c r="V17" s="412"/>
      <c r="W17" s="412"/>
      <c r="X17" s="412"/>
      <c r="Y17" s="412"/>
      <c r="Z17" s="412"/>
      <c r="AA17" s="412"/>
      <c r="AB17" s="412"/>
    </row>
    <row r="18" spans="2:28" x14ac:dyDescent="0.3">
      <c r="R18" s="386" t="s">
        <v>958</v>
      </c>
      <c r="S18" s="406">
        <v>-72314.538694999996</v>
      </c>
      <c r="T18" s="406">
        <v>-81370.084059999965</v>
      </c>
      <c r="U18" s="406">
        <v>-36026.943143999961</v>
      </c>
      <c r="V18" s="406">
        <v>42428.302367999997</v>
      </c>
      <c r="W18" s="406">
        <v>-77712.518748999981</v>
      </c>
      <c r="X18" s="406">
        <v>-244483.41673000006</v>
      </c>
      <c r="Y18" s="406">
        <v>-397848.36730699998</v>
      </c>
      <c r="Z18" s="406">
        <v>-514170.89598500001</v>
      </c>
      <c r="AA18" s="406">
        <v>-525290.26316799992</v>
      </c>
      <c r="AB18" s="406">
        <v>-448797.01743300003</v>
      </c>
    </row>
    <row r="19" spans="2:28" x14ac:dyDescent="0.3">
      <c r="B19" s="227"/>
      <c r="R19" s="386" t="s">
        <v>959</v>
      </c>
      <c r="S19" s="406">
        <v>-72103.569833000016</v>
      </c>
      <c r="T19" s="406">
        <v>-88229.302347000048</v>
      </c>
      <c r="U19" s="406">
        <v>-75644.27882300003</v>
      </c>
      <c r="V19" s="406">
        <v>-7863.029235</v>
      </c>
      <c r="W19" s="406">
        <v>-35033.181192999997</v>
      </c>
      <c r="X19" s="406">
        <v>-110048.68322200002</v>
      </c>
      <c r="Y19" s="406">
        <v>-134652.23013500002</v>
      </c>
      <c r="Z19" s="406">
        <v>-176245.33477500005</v>
      </c>
      <c r="AA19" s="406">
        <v>-143955.83794200001</v>
      </c>
      <c r="AB19" s="406">
        <v>-35738.952581000049</v>
      </c>
    </row>
    <row r="20" spans="2:28" x14ac:dyDescent="0.3">
      <c r="R20" s="386" t="s">
        <v>960</v>
      </c>
      <c r="S20" s="406">
        <v>-75792.812468999968</v>
      </c>
      <c r="T20" s="406">
        <v>-98268.943587000074</v>
      </c>
      <c r="U20" s="406">
        <v>-68329.689408999984</v>
      </c>
      <c r="V20" s="406">
        <v>65063.397700000001</v>
      </c>
      <c r="W20" s="406">
        <v>27543.79016299994</v>
      </c>
      <c r="X20" s="406">
        <v>-322236.92237100005</v>
      </c>
      <c r="Y20" s="406">
        <v>-421120.57460199995</v>
      </c>
      <c r="Z20" s="406">
        <v>-443511.69349799998</v>
      </c>
      <c r="AA20" s="406">
        <v>-311412.99055100005</v>
      </c>
      <c r="AB20" s="406">
        <v>-174288.80250500003</v>
      </c>
    </row>
    <row r="21" spans="2:28" x14ac:dyDescent="0.3">
      <c r="R21" s="386" t="s">
        <v>961</v>
      </c>
      <c r="S21" s="406">
        <v>-84386.352568999951</v>
      </c>
      <c r="T21" s="406">
        <v>-54348.734209000017</v>
      </c>
      <c r="U21" s="406">
        <v>-54786.099440999969</v>
      </c>
      <c r="V21" s="406">
        <v>-63113.079535999997</v>
      </c>
      <c r="W21" s="406">
        <v>-110242.94810899999</v>
      </c>
      <c r="X21" s="406">
        <v>-175985.96687599993</v>
      </c>
      <c r="Y21" s="406">
        <v>-175676.68189900002</v>
      </c>
      <c r="Z21" s="406">
        <v>-168274.34204500006</v>
      </c>
      <c r="AA21" s="406">
        <v>-140086.65154900006</v>
      </c>
      <c r="AB21" s="406">
        <v>-37775.244187999982</v>
      </c>
    </row>
    <row r="22" spans="2:28" x14ac:dyDescent="0.3">
      <c r="B22" s="849" t="s">
        <v>962</v>
      </c>
      <c r="C22" s="849"/>
      <c r="D22" s="849"/>
      <c r="E22" s="849"/>
      <c r="F22" s="849"/>
      <c r="G22" s="849"/>
      <c r="H22" s="849"/>
      <c r="R22" s="399" t="s">
        <v>952</v>
      </c>
      <c r="S22" s="406">
        <v>71149.297772999998</v>
      </c>
      <c r="T22" s="406">
        <v>93662.719235000011</v>
      </c>
      <c r="U22" s="406">
        <v>123073.315608</v>
      </c>
      <c r="V22" s="406">
        <v>176523.94889999999</v>
      </c>
      <c r="W22" s="406">
        <v>469887.43953099998</v>
      </c>
      <c r="X22" s="406">
        <v>571789.81497800001</v>
      </c>
      <c r="Y22" s="406">
        <v>828186.28536099987</v>
      </c>
      <c r="Z22" s="406">
        <v>979333.70646400016</v>
      </c>
      <c r="AA22" s="406">
        <v>761655.704164</v>
      </c>
      <c r="AB22" s="406">
        <v>672284.83437399997</v>
      </c>
    </row>
    <row r="23" spans="2:28" ht="409.6" x14ac:dyDescent="0.3">
      <c r="B23" s="227" t="s">
        <v>769</v>
      </c>
      <c r="R23" s="399" t="s">
        <v>963</v>
      </c>
      <c r="S23" s="406">
        <v>8135116</v>
      </c>
      <c r="T23" s="406">
        <v>8713633</v>
      </c>
      <c r="U23" s="406">
        <v>9423708</v>
      </c>
      <c r="V23" s="406">
        <v>10168186.927060099</v>
      </c>
      <c r="W23" s="406">
        <v>9516226</v>
      </c>
      <c r="X23" s="406">
        <v>10499717.765001999</v>
      </c>
      <c r="Y23" s="406">
        <v>16652734.2226</v>
      </c>
      <c r="Z23" s="406">
        <v>20115818.528494</v>
      </c>
      <c r="AA23" s="406">
        <v>21855386</v>
      </c>
      <c r="AB23" s="406">
        <v>23879342.813035998</v>
      </c>
    </row>
    <row r="24" spans="2:28" x14ac:dyDescent="0.3">
      <c r="R24" s="399" t="s">
        <v>964</v>
      </c>
      <c r="S24" s="406">
        <v>714850</v>
      </c>
      <c r="T24" s="406">
        <v>765330</v>
      </c>
      <c r="U24" s="406">
        <v>633460</v>
      </c>
      <c r="V24" s="406">
        <v>507013.00435936998</v>
      </c>
      <c r="W24" s="406">
        <v>524265.47652136005</v>
      </c>
      <c r="X24" s="406">
        <v>529357.64853711007</v>
      </c>
      <c r="Y24" s="406">
        <v>347859.34538324003</v>
      </c>
      <c r="Z24" s="406">
        <v>408090.98696407001</v>
      </c>
      <c r="AA24" s="406">
        <v>558841.03530892998</v>
      </c>
      <c r="AB24" s="406">
        <v>650591.83795657998</v>
      </c>
    </row>
    <row r="25" spans="2:28" x14ac:dyDescent="0.3">
      <c r="R25" s="399" t="s">
        <v>965</v>
      </c>
      <c r="S25" s="406">
        <v>481402.02420700004</v>
      </c>
      <c r="T25" s="406">
        <v>536775.65503199992</v>
      </c>
      <c r="U25" s="406">
        <v>521746.30479100009</v>
      </c>
      <c r="V25" s="406">
        <v>720052.54455637001</v>
      </c>
      <c r="W25" s="406">
        <v>798708.05816436</v>
      </c>
      <c r="X25" s="406">
        <v>248392.47431611002</v>
      </c>
      <c r="Y25" s="406">
        <v>46747.776801240048</v>
      </c>
      <c r="Z25" s="406">
        <v>85222.427125070128</v>
      </c>
      <c r="AA25" s="406">
        <v>199750.99626292998</v>
      </c>
      <c r="AB25" s="406">
        <v>626276.65562357986</v>
      </c>
    </row>
    <row r="26" spans="2:28" x14ac:dyDescent="0.3">
      <c r="R26" s="413" t="s">
        <v>417</v>
      </c>
      <c r="S26" s="400">
        <v>-3.7442277844102025</v>
      </c>
      <c r="T26" s="400">
        <v>-3.6978498429185636</v>
      </c>
      <c r="U26" s="400">
        <v>-2.4914504016571812</v>
      </c>
      <c r="V26" s="400">
        <v>0.35911605047132683</v>
      </c>
      <c r="W26" s="400">
        <v>-2.0538063922399492</v>
      </c>
      <c r="X26" s="400">
        <v>-8.1216943948858393</v>
      </c>
      <c r="Y26" s="400">
        <v>-6.7814560590920312</v>
      </c>
      <c r="Z26" s="400">
        <v>-6.4735236324509202</v>
      </c>
      <c r="AA26" s="400">
        <v>-5.1280070880926099</v>
      </c>
      <c r="AB26" s="400">
        <v>-2.9200828661672777</v>
      </c>
    </row>
    <row r="27" spans="2:28" x14ac:dyDescent="0.3">
      <c r="R27" s="413" t="s">
        <v>952</v>
      </c>
      <c r="S27" s="400">
        <v>0.87459475406374054</v>
      </c>
      <c r="T27" s="400">
        <v>1.1000000000000001</v>
      </c>
      <c r="U27" s="400">
        <v>1.3059967011711315</v>
      </c>
      <c r="V27" s="400">
        <v>1.7360415398169502</v>
      </c>
      <c r="W27" s="400">
        <v>4.9377498971861318</v>
      </c>
      <c r="X27" s="400">
        <v>5.4457636650378207</v>
      </c>
      <c r="Y27" s="400">
        <v>4.9732751047995452</v>
      </c>
      <c r="Z27" s="400">
        <v>4.8684755486175053</v>
      </c>
      <c r="AA27" s="400">
        <v>3.4849794195536057</v>
      </c>
      <c r="AB27" s="400">
        <v>2.8181558698775384</v>
      </c>
    </row>
    <row r="28" spans="2:28" x14ac:dyDescent="0.3">
      <c r="R28" s="413" t="s">
        <v>965</v>
      </c>
      <c r="S28" s="400">
        <v>5.9175803296105434</v>
      </c>
      <c r="T28" s="400">
        <v>6.1601820392481521</v>
      </c>
      <c r="U28" s="400">
        <v>5.5365287718061733</v>
      </c>
      <c r="V28" s="400">
        <v>7.0814251323422202</v>
      </c>
      <c r="W28" s="400">
        <v>8.3931177986353003</v>
      </c>
      <c r="X28" s="400">
        <v>2.3657062015901027</v>
      </c>
      <c r="Y28" s="400">
        <v>0.28072132886020018</v>
      </c>
      <c r="Z28" s="400">
        <v>0.42365875892324639</v>
      </c>
      <c r="AA28" s="400">
        <v>0.91396691077856052</v>
      </c>
      <c r="AB28" s="400">
        <v>2.6252938382230488</v>
      </c>
    </row>
  </sheetData>
  <mergeCells count="16">
    <mergeCell ref="Z14:Z15"/>
    <mergeCell ref="AA14:AA15"/>
    <mergeCell ref="AB14:AB15"/>
    <mergeCell ref="B22:H22"/>
    <mergeCell ref="T14:T15"/>
    <mergeCell ref="U14:U15"/>
    <mergeCell ref="V14:V15"/>
    <mergeCell ref="W14:W15"/>
    <mergeCell ref="X14:X15"/>
    <mergeCell ref="Y14:Y15"/>
    <mergeCell ref="S14:S15"/>
    <mergeCell ref="B2:H2"/>
    <mergeCell ref="B3:H3"/>
    <mergeCell ref="B4:H4"/>
    <mergeCell ref="B5:H5"/>
    <mergeCell ref="R14:R15"/>
  </mergeCells>
  <hyperlinks>
    <hyperlink ref="A1" location="Índice!A1" display="Volver" xr:uid="{00000000-0004-0000-7100-000000000000}"/>
  </hyperlink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Y24"/>
  <sheetViews>
    <sheetView showGridLines="0" workbookViewId="0"/>
  </sheetViews>
  <sheetFormatPr baseColWidth="10" defaultColWidth="11.44140625" defaultRowHeight="11.4" x14ac:dyDescent="0.3"/>
  <cols>
    <col min="1" max="1" width="5.21875" style="44" customWidth="1"/>
    <col min="2" max="2" width="13.77734375" style="44" customWidth="1"/>
    <col min="3" max="3" width="13.21875" style="44" customWidth="1"/>
    <col min="4" max="4" width="12.44140625" style="44" customWidth="1"/>
    <col min="5" max="5" width="13.77734375" style="44" customWidth="1"/>
    <col min="6" max="13" width="11.44140625" style="44"/>
    <col min="14" max="16384" width="11.44140625" style="384"/>
  </cols>
  <sheetData>
    <row r="1" spans="1:25" ht="12" x14ac:dyDescent="0.3">
      <c r="A1" s="145" t="s">
        <v>36</v>
      </c>
      <c r="D1" s="273"/>
      <c r="E1" s="273"/>
      <c r="F1" s="273"/>
      <c r="G1" s="273"/>
      <c r="H1" s="273"/>
      <c r="I1" s="273"/>
      <c r="J1" s="273"/>
      <c r="K1" s="273"/>
      <c r="L1" s="273"/>
      <c r="M1" s="273"/>
    </row>
    <row r="2" spans="1:25" s="385" customFormat="1" ht="13.8" x14ac:dyDescent="0.3">
      <c r="A2" s="69"/>
      <c r="B2" s="813" t="s">
        <v>966</v>
      </c>
      <c r="C2" s="813"/>
      <c r="D2" s="813"/>
      <c r="E2" s="813"/>
      <c r="F2" s="813"/>
      <c r="G2" s="813"/>
      <c r="H2" s="813"/>
      <c r="I2" s="67"/>
      <c r="J2" s="67"/>
      <c r="K2" s="67"/>
      <c r="L2" s="67"/>
      <c r="M2" s="67"/>
    </row>
    <row r="3" spans="1:25" s="385" customFormat="1" ht="14.4" x14ac:dyDescent="0.3">
      <c r="A3" s="280"/>
      <c r="B3" s="813" t="s">
        <v>967</v>
      </c>
      <c r="C3" s="813"/>
      <c r="D3" s="813"/>
      <c r="E3" s="813"/>
      <c r="F3" s="813"/>
      <c r="G3" s="813"/>
      <c r="H3" s="813"/>
      <c r="I3" s="67"/>
      <c r="J3" s="67"/>
      <c r="K3" s="67"/>
      <c r="L3" s="67"/>
      <c r="M3" s="67"/>
    </row>
    <row r="4" spans="1:25" s="385" customFormat="1" ht="13.8" x14ac:dyDescent="0.3">
      <c r="A4" s="69"/>
      <c r="B4" s="813" t="s">
        <v>774</v>
      </c>
      <c r="C4" s="813"/>
      <c r="D4" s="813"/>
      <c r="E4" s="813"/>
      <c r="F4" s="813"/>
      <c r="G4" s="813"/>
      <c r="H4" s="813"/>
      <c r="I4" s="67"/>
      <c r="J4" s="67"/>
      <c r="K4" s="67"/>
      <c r="L4" s="67"/>
      <c r="M4" s="67"/>
    </row>
    <row r="5" spans="1:25" ht="12" x14ac:dyDescent="0.3">
      <c r="O5" s="398" t="s">
        <v>86</v>
      </c>
      <c r="P5" s="398">
        <v>2016</v>
      </c>
      <c r="Q5" s="398">
        <v>2017</v>
      </c>
      <c r="R5" s="398">
        <v>2018</v>
      </c>
      <c r="S5" s="398">
        <v>2019</v>
      </c>
      <c r="T5" s="398">
        <v>2020</v>
      </c>
      <c r="U5" s="398">
        <v>2021</v>
      </c>
      <c r="V5" s="398">
        <v>2022</v>
      </c>
      <c r="W5" s="398">
        <v>2023</v>
      </c>
      <c r="X5" s="398">
        <v>2024</v>
      </c>
      <c r="Y5" s="398">
        <v>2025</v>
      </c>
    </row>
    <row r="6" spans="1:25" ht="12" x14ac:dyDescent="0.3">
      <c r="C6" s="414"/>
      <c r="D6" s="414"/>
      <c r="E6" s="414"/>
      <c r="O6" s="402" t="s">
        <v>968</v>
      </c>
      <c r="P6" s="415">
        <v>-816572</v>
      </c>
      <c r="Q6" s="416">
        <v>-316230</v>
      </c>
      <c r="R6" s="416">
        <v>-739755</v>
      </c>
      <c r="S6" s="416">
        <v>-2628831.0702740005</v>
      </c>
      <c r="T6" s="416">
        <v>-3810027.9565199995</v>
      </c>
      <c r="U6" s="415">
        <v>-3352357.8331030002</v>
      </c>
      <c r="V6" s="403">
        <v>-4866310.4612349998</v>
      </c>
      <c r="W6" s="403">
        <v>-7277258.1074919999</v>
      </c>
      <c r="X6" s="403">
        <v>-6293014.603565</v>
      </c>
      <c r="Y6" s="403">
        <v>-18727953.112600002</v>
      </c>
    </row>
    <row r="7" spans="1:25" x14ac:dyDescent="0.3">
      <c r="C7" s="414"/>
      <c r="D7" s="414"/>
      <c r="E7" s="414"/>
      <c r="O7" s="386" t="s">
        <v>969</v>
      </c>
      <c r="P7" s="407">
        <v>-20547</v>
      </c>
      <c r="Q7" s="407">
        <v>-23890</v>
      </c>
      <c r="R7" s="407">
        <v>-24433</v>
      </c>
      <c r="S7" s="407">
        <v>-8808.6486250000016</v>
      </c>
      <c r="T7" s="407">
        <v>-22206.513612999996</v>
      </c>
      <c r="U7" s="407">
        <v>-15130.230295000001</v>
      </c>
      <c r="V7" s="407">
        <v>-14008.894501999996</v>
      </c>
      <c r="W7" s="407">
        <v>-19303.919216999988</v>
      </c>
      <c r="X7" s="407">
        <v>-4408.7449570000026</v>
      </c>
      <c r="Y7" s="407">
        <v>-24262.600000000006</v>
      </c>
    </row>
    <row r="8" spans="1:25" x14ac:dyDescent="0.3">
      <c r="C8" s="414"/>
      <c r="D8" s="414"/>
      <c r="E8" s="414"/>
      <c r="O8" s="386" t="s">
        <v>821</v>
      </c>
      <c r="P8" s="407">
        <v>-319297</v>
      </c>
      <c r="Q8" s="407">
        <v>-673141</v>
      </c>
      <c r="R8" s="407">
        <v>-699484</v>
      </c>
      <c r="S8" s="407">
        <v>-1280211.4886400001</v>
      </c>
      <c r="T8" s="407">
        <v>-1882512.3571589997</v>
      </c>
      <c r="U8" s="407">
        <v>-1206356.6442860002</v>
      </c>
      <c r="V8" s="407">
        <v>-2032672.6065639998</v>
      </c>
      <c r="W8" s="407">
        <v>-2072838.1334520001</v>
      </c>
      <c r="X8" s="407">
        <v>-1736203.8187319995</v>
      </c>
      <c r="Y8" s="407">
        <v>-3184843.9612770001</v>
      </c>
    </row>
    <row r="9" spans="1:25" x14ac:dyDescent="0.3">
      <c r="C9" s="414"/>
      <c r="D9" s="414"/>
      <c r="E9" s="414"/>
      <c r="O9" s="386" t="s">
        <v>822</v>
      </c>
      <c r="P9" s="407">
        <v>-4747</v>
      </c>
      <c r="Q9" s="407">
        <v>-6693</v>
      </c>
      <c r="R9" s="407">
        <v>-7156</v>
      </c>
      <c r="S9" s="407">
        <v>-2425.2041490000047</v>
      </c>
      <c r="T9" s="407">
        <v>-7750.3133090000047</v>
      </c>
      <c r="U9" s="407">
        <v>-7540.4165549999962</v>
      </c>
      <c r="V9" s="407">
        <v>-11131.571185999994</v>
      </c>
      <c r="W9" s="407">
        <v>-12619.547587999994</v>
      </c>
      <c r="X9" s="407">
        <v>-12550.993738999998</v>
      </c>
      <c r="Y9" s="407">
        <v>-9756.2011579999962</v>
      </c>
    </row>
    <row r="10" spans="1:25" x14ac:dyDescent="0.3">
      <c r="C10" s="414"/>
      <c r="D10" s="414"/>
      <c r="E10" s="414"/>
      <c r="O10" s="386" t="s">
        <v>970</v>
      </c>
      <c r="P10" s="407">
        <v>-64325</v>
      </c>
      <c r="Q10" s="407">
        <v>-46700</v>
      </c>
      <c r="R10" s="407">
        <v>-123027</v>
      </c>
      <c r="S10" s="407">
        <v>-2585.0564160000067</v>
      </c>
      <c r="T10" s="407">
        <v>-19016.505563000013</v>
      </c>
      <c r="U10" s="407">
        <v>-31135.206464000003</v>
      </c>
      <c r="V10" s="407">
        <v>32131.99391499997</v>
      </c>
      <c r="W10" s="407">
        <v>38637.868834999972</v>
      </c>
      <c r="X10" s="407">
        <v>-35545.830544999975</v>
      </c>
      <c r="Y10" s="407">
        <v>-434528.51724000007</v>
      </c>
    </row>
    <row r="11" spans="1:25" x14ac:dyDescent="0.3">
      <c r="C11" s="414"/>
      <c r="D11" s="414"/>
      <c r="E11" s="414"/>
      <c r="O11" s="386" t="s">
        <v>824</v>
      </c>
      <c r="P11" s="407">
        <v>-403730</v>
      </c>
      <c r="Q11" s="407">
        <v>-606249</v>
      </c>
      <c r="R11" s="407">
        <v>-183997</v>
      </c>
      <c r="S11" s="407">
        <v>-1038017.4293600002</v>
      </c>
      <c r="T11" s="407">
        <v>-1366105.8675439996</v>
      </c>
      <c r="U11" s="407">
        <v>-1080165.0646620002</v>
      </c>
      <c r="V11" s="407">
        <v>-1656938.6951400004</v>
      </c>
      <c r="W11" s="407">
        <v>-3021097.8461950002</v>
      </c>
      <c r="X11" s="407">
        <v>-2693744.758831</v>
      </c>
      <c r="Y11" s="407">
        <v>-9359074.4360540006</v>
      </c>
    </row>
    <row r="12" spans="1:25" x14ac:dyDescent="0.3">
      <c r="O12" s="386" t="s">
        <v>971</v>
      </c>
      <c r="P12" s="407">
        <v>-3926</v>
      </c>
      <c r="Q12" s="407">
        <v>-3717</v>
      </c>
      <c r="R12" s="407">
        <v>3926</v>
      </c>
      <c r="S12" s="407">
        <v>-3166.4933639999945</v>
      </c>
      <c r="T12" s="407">
        <v>952.60537199999817</v>
      </c>
      <c r="U12" s="407">
        <v>-2718.233647999994</v>
      </c>
      <c r="V12" s="407">
        <v>-1860.0883949999989</v>
      </c>
      <c r="W12" s="407">
        <v>9864.0707590000093</v>
      </c>
      <c r="X12" s="407">
        <v>6759.2855060000002</v>
      </c>
      <c r="Y12" s="407">
        <v>-23391.108747999999</v>
      </c>
    </row>
    <row r="13" spans="1:25" x14ac:dyDescent="0.3">
      <c r="O13" s="386" t="s">
        <v>826</v>
      </c>
      <c r="P13" s="407">
        <v>0</v>
      </c>
      <c r="Q13" s="407">
        <v>1044160</v>
      </c>
      <c r="R13" s="407">
        <v>294416</v>
      </c>
      <c r="S13" s="407">
        <v>-293616.74972000008</v>
      </c>
      <c r="T13" s="407">
        <v>-513389.00470400002</v>
      </c>
      <c r="U13" s="407">
        <v>-1009312.0371930001</v>
      </c>
      <c r="V13" s="407">
        <v>-1181830.5993629999</v>
      </c>
      <c r="W13" s="407">
        <v>-2199900.6006339998</v>
      </c>
      <c r="X13" s="407">
        <v>-1817319.742267</v>
      </c>
      <c r="Y13" s="407">
        <v>-5692096.2881230004</v>
      </c>
    </row>
    <row r="14" spans="1:25" x14ac:dyDescent="0.3">
      <c r="O14" s="386" t="s">
        <v>972</v>
      </c>
      <c r="P14" s="417">
        <v>1275317.1759506501</v>
      </c>
      <c r="Q14" s="418">
        <v>1382109.9740890001</v>
      </c>
      <c r="R14" s="418">
        <v>2671844.1129860003</v>
      </c>
      <c r="S14" s="407">
        <v>4357859</v>
      </c>
      <c r="T14" s="418">
        <v>4207535.7021110002</v>
      </c>
      <c r="U14" s="407">
        <v>3830885.2538859998</v>
      </c>
      <c r="V14" s="417">
        <v>4122789.186272</v>
      </c>
      <c r="W14" s="407">
        <v>5669445.5441669999</v>
      </c>
      <c r="X14" s="407">
        <v>6161844.0967089999</v>
      </c>
      <c r="Y14" s="407">
        <v>6855317.8983389996</v>
      </c>
    </row>
    <row r="15" spans="1:25" ht="12" x14ac:dyDescent="0.3">
      <c r="H15" s="419"/>
      <c r="I15" s="419"/>
      <c r="J15" s="419"/>
      <c r="K15" s="419"/>
      <c r="L15" s="419"/>
      <c r="M15" s="419"/>
      <c r="O15" s="386" t="s">
        <v>954</v>
      </c>
      <c r="P15" s="407">
        <v>458745.17595065013</v>
      </c>
      <c r="Q15" s="420">
        <v>1065879.9740890001</v>
      </c>
      <c r="R15" s="407">
        <v>1932089.1129860003</v>
      </c>
      <c r="S15" s="407">
        <v>1729027.9297259995</v>
      </c>
      <c r="T15" s="407">
        <v>397507.74559100065</v>
      </c>
      <c r="U15" s="407">
        <v>478527.4207829996</v>
      </c>
      <c r="V15" s="407">
        <v>-743521.27496299986</v>
      </c>
      <c r="W15" s="407">
        <v>-1607812.563325</v>
      </c>
      <c r="X15" s="407">
        <v>-131170.50685600005</v>
      </c>
      <c r="Y15" s="407">
        <v>-11872635.214261003</v>
      </c>
    </row>
    <row r="16" spans="1:25" ht="12" x14ac:dyDescent="0.3">
      <c r="H16" s="419"/>
      <c r="I16" s="419"/>
      <c r="J16" s="419"/>
      <c r="K16" s="419"/>
      <c r="L16" s="419"/>
      <c r="M16" s="419"/>
      <c r="O16" s="386" t="s">
        <v>973</v>
      </c>
      <c r="P16" s="417">
        <v>8135116</v>
      </c>
      <c r="Q16" s="418">
        <v>8713633</v>
      </c>
      <c r="R16" s="407">
        <v>9423708</v>
      </c>
      <c r="S16" s="417">
        <v>10168186.927060099</v>
      </c>
      <c r="T16" s="417">
        <v>9516226</v>
      </c>
      <c r="U16" s="417">
        <v>10499717.765001999</v>
      </c>
      <c r="V16" s="417">
        <v>16652734.2226</v>
      </c>
      <c r="W16" s="421">
        <v>20115818.528494</v>
      </c>
      <c r="X16" s="421">
        <v>22050799.285319</v>
      </c>
      <c r="Y16" s="421">
        <v>23879342.813035998</v>
      </c>
    </row>
    <row r="17" spans="2:25" ht="12" x14ac:dyDescent="0.3">
      <c r="H17" s="419"/>
      <c r="I17" s="419"/>
      <c r="J17" s="419"/>
      <c r="K17" s="419"/>
      <c r="L17" s="419"/>
      <c r="M17" s="419"/>
      <c r="O17" s="386" t="s">
        <v>974</v>
      </c>
      <c r="P17" s="391">
        <v>-10.037619623371075</v>
      </c>
      <c r="Q17" s="422">
        <v>-3.6291406810454374</v>
      </c>
      <c r="R17" s="391">
        <v>-7.8499355030949598</v>
      </c>
      <c r="S17" s="391">
        <v>-25.853488818916386</v>
      </c>
      <c r="T17" s="391">
        <v>-40.037173943956347</v>
      </c>
      <c r="U17" s="391">
        <v>-31.928075669587884</v>
      </c>
      <c r="V17" s="391">
        <v>-29.222291043537833</v>
      </c>
      <c r="W17" s="391">
        <v>-36.17679338866467</v>
      </c>
      <c r="X17" s="391">
        <v>-28.538714275789395</v>
      </c>
      <c r="Y17" s="391">
        <f>Y6/Y16*100</f>
        <v>-78.427422644044469</v>
      </c>
    </row>
    <row r="18" spans="2:25" ht="12" x14ac:dyDescent="0.3">
      <c r="H18" s="419"/>
      <c r="I18" s="419"/>
      <c r="J18" s="419"/>
      <c r="K18" s="419"/>
      <c r="L18" s="419"/>
      <c r="M18" s="419"/>
      <c r="O18" s="386" t="s">
        <v>972</v>
      </c>
      <c r="P18" s="423">
        <v>15.676693189754765</v>
      </c>
      <c r="Q18" s="422">
        <v>15.861466441024083</v>
      </c>
      <c r="R18" s="391">
        <v>28.352365257773272</v>
      </c>
      <c r="S18" s="424">
        <v>42.857778198418465</v>
      </c>
      <c r="T18" s="424">
        <v>44.214331417843589</v>
      </c>
      <c r="U18" s="425">
        <v>36.485602181186536</v>
      </c>
      <c r="V18" s="424">
        <v>24.757431008998033</v>
      </c>
      <c r="W18" s="424">
        <v>28.184016156917728</v>
      </c>
      <c r="X18" s="424">
        <v>27.94385825647344</v>
      </c>
      <c r="Y18" s="426">
        <f>Y14/Y16*100</f>
        <v>28.708151442914104</v>
      </c>
    </row>
    <row r="19" spans="2:25" ht="12" x14ac:dyDescent="0.3">
      <c r="H19" s="419"/>
      <c r="I19" s="419"/>
      <c r="J19" s="419"/>
      <c r="K19" s="419"/>
      <c r="L19" s="419"/>
      <c r="M19" s="419"/>
      <c r="O19" s="386" t="s">
        <v>954</v>
      </c>
      <c r="P19" s="391">
        <v>5.6390735663836891</v>
      </c>
      <c r="Q19" s="391">
        <v>12.232325759978647</v>
      </c>
      <c r="R19" s="391">
        <v>20.50242975467831</v>
      </c>
      <c r="S19" s="391">
        <v>17.00428937950208</v>
      </c>
      <c r="T19" s="391">
        <v>4.177157473887239</v>
      </c>
      <c r="U19" s="391"/>
      <c r="V19" s="391"/>
      <c r="W19" s="391"/>
      <c r="X19" s="391"/>
      <c r="Y19" s="391"/>
    </row>
    <row r="20" spans="2:25" ht="12" x14ac:dyDescent="0.3">
      <c r="H20" s="419"/>
      <c r="I20" s="419"/>
      <c r="J20" s="419"/>
      <c r="K20" s="419"/>
      <c r="L20" s="419"/>
      <c r="M20" s="419"/>
      <c r="O20" s="413" t="s">
        <v>954</v>
      </c>
      <c r="P20" s="391"/>
      <c r="Q20" s="391"/>
      <c r="R20" s="391"/>
      <c r="S20" s="391"/>
      <c r="T20" s="391"/>
      <c r="U20" s="391"/>
      <c r="V20" s="391">
        <v>-4.4648600345398002</v>
      </c>
      <c r="W20" s="391">
        <v>-7.9927772317469419</v>
      </c>
      <c r="X20" s="391">
        <v>-0.59485601931595511</v>
      </c>
      <c r="Y20" s="391">
        <f>Y18+Y17</f>
        <v>-49.719271201130368</v>
      </c>
    </row>
    <row r="21" spans="2:25" ht="12" x14ac:dyDescent="0.3">
      <c r="H21" s="419"/>
      <c r="I21" s="419"/>
      <c r="J21" s="419"/>
      <c r="K21" s="419"/>
      <c r="L21" s="419"/>
      <c r="M21" s="419"/>
    </row>
    <row r="22" spans="2:25" ht="12" x14ac:dyDescent="0.3">
      <c r="H22" s="419"/>
      <c r="I22" s="419"/>
      <c r="J22" s="419"/>
      <c r="K22" s="419"/>
      <c r="L22" s="419"/>
      <c r="M22" s="419"/>
    </row>
    <row r="23" spans="2:25" ht="409.6" x14ac:dyDescent="0.3">
      <c r="B23" s="164" t="s">
        <v>917</v>
      </c>
    </row>
    <row r="24" spans="2:25" ht="409.6" x14ac:dyDescent="0.3">
      <c r="B24" s="164" t="s">
        <v>769</v>
      </c>
    </row>
  </sheetData>
  <mergeCells count="3">
    <mergeCell ref="B2:H2"/>
    <mergeCell ref="B3:H3"/>
    <mergeCell ref="B4:H4"/>
  </mergeCells>
  <hyperlinks>
    <hyperlink ref="A1" location="Índice!A1" display="Volver" xr:uid="{00000000-0004-0000-7200-000000000000}"/>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AL24"/>
  <sheetViews>
    <sheetView showGridLines="0" workbookViewId="0"/>
  </sheetViews>
  <sheetFormatPr baseColWidth="10" defaultColWidth="10.77734375" defaultRowHeight="11.4" x14ac:dyDescent="0.3"/>
  <cols>
    <col min="1" max="1" width="5.21875" style="45" customWidth="1"/>
    <col min="2" max="13" width="10.77734375" style="45"/>
    <col min="14" max="38" width="10.77734375" style="394"/>
    <col min="39" max="16384" width="10.77734375" style="45"/>
  </cols>
  <sheetData>
    <row r="1" spans="1:38" ht="12" x14ac:dyDescent="0.3">
      <c r="A1" s="145" t="s">
        <v>36</v>
      </c>
    </row>
    <row r="2" spans="1:38" s="89" customFormat="1" ht="13.8" x14ac:dyDescent="0.3">
      <c r="B2" s="813" t="s">
        <v>975</v>
      </c>
      <c r="C2" s="813"/>
      <c r="D2" s="813"/>
      <c r="E2" s="813"/>
      <c r="F2" s="813"/>
      <c r="G2" s="813"/>
      <c r="H2" s="813"/>
      <c r="I2" s="813"/>
      <c r="J2" s="813"/>
      <c r="K2" s="813"/>
      <c r="L2" s="813"/>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row>
    <row r="3" spans="1:38" s="89" customFormat="1" ht="14.4" x14ac:dyDescent="0.3">
      <c r="A3" s="280"/>
      <c r="B3" s="813" t="s">
        <v>976</v>
      </c>
      <c r="C3" s="813"/>
      <c r="D3" s="813"/>
      <c r="E3" s="813"/>
      <c r="F3" s="813"/>
      <c r="G3" s="813"/>
      <c r="H3" s="813"/>
      <c r="I3" s="813"/>
      <c r="J3" s="813"/>
      <c r="K3" s="813"/>
      <c r="L3" s="813"/>
      <c r="N3" s="395"/>
      <c r="O3" s="395"/>
      <c r="P3" s="395"/>
      <c r="Q3" s="395"/>
      <c r="R3" s="395"/>
      <c r="S3" s="395"/>
      <c r="T3" s="395"/>
      <c r="U3" s="395"/>
      <c r="V3" s="395"/>
      <c r="W3" s="395"/>
      <c r="X3" s="395"/>
      <c r="Y3" s="395"/>
      <c r="Z3" s="395"/>
      <c r="AA3" s="395"/>
      <c r="AB3" s="395"/>
      <c r="AC3" s="395"/>
      <c r="AD3" s="395"/>
      <c r="AE3" s="395"/>
      <c r="AF3" s="395"/>
      <c r="AG3" s="395"/>
      <c r="AH3" s="395"/>
      <c r="AI3" s="395"/>
      <c r="AJ3" s="395"/>
      <c r="AK3" s="395"/>
      <c r="AL3" s="395"/>
    </row>
    <row r="4" spans="1:38" s="89" customFormat="1" ht="13.8" x14ac:dyDescent="0.3">
      <c r="B4" s="813" t="s">
        <v>977</v>
      </c>
      <c r="C4" s="813"/>
      <c r="D4" s="813"/>
      <c r="E4" s="813"/>
      <c r="F4" s="813"/>
      <c r="G4" s="813"/>
      <c r="H4" s="813"/>
      <c r="I4" s="813"/>
      <c r="J4" s="813"/>
      <c r="K4" s="813"/>
      <c r="L4" s="813"/>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row>
    <row r="23" spans="2:12" ht="409.6" x14ac:dyDescent="0.3">
      <c r="B23" s="873" t="s">
        <v>978</v>
      </c>
      <c r="C23" s="873"/>
      <c r="D23" s="873"/>
      <c r="E23" s="873"/>
      <c r="F23" s="873"/>
      <c r="G23" s="873"/>
      <c r="H23" s="873"/>
      <c r="I23" s="873"/>
      <c r="J23" s="873"/>
      <c r="K23" s="873"/>
      <c r="L23" s="873"/>
    </row>
    <row r="24" spans="2:12" ht="409.6" x14ac:dyDescent="0.3">
      <c r="B24" s="873" t="s">
        <v>979</v>
      </c>
      <c r="C24" s="873"/>
      <c r="D24" s="873"/>
      <c r="E24" s="873"/>
      <c r="F24" s="873"/>
      <c r="G24" s="873"/>
      <c r="H24" s="873"/>
      <c r="I24" s="873"/>
      <c r="J24" s="873"/>
      <c r="K24" s="873"/>
      <c r="L24" s="873"/>
    </row>
  </sheetData>
  <mergeCells count="5">
    <mergeCell ref="B2:L2"/>
    <mergeCell ref="B3:L3"/>
    <mergeCell ref="B4:L4"/>
    <mergeCell ref="B23:L23"/>
    <mergeCell ref="B24:L24"/>
  </mergeCells>
  <hyperlinks>
    <hyperlink ref="A1" location="Índice!A1" display="Volver" xr:uid="{00000000-0004-0000-7300-000000000000}"/>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K22"/>
  <sheetViews>
    <sheetView showGridLines="0" workbookViewId="0"/>
  </sheetViews>
  <sheetFormatPr baseColWidth="10" defaultColWidth="11.44140625" defaultRowHeight="11.4" x14ac:dyDescent="0.3"/>
  <cols>
    <col min="1" max="1" width="5.21875" style="427" customWidth="1"/>
    <col min="2" max="16384" width="11.44140625" style="427"/>
  </cols>
  <sheetData>
    <row r="1" spans="1:11" ht="12" x14ac:dyDescent="0.3">
      <c r="A1" s="145" t="s">
        <v>36</v>
      </c>
    </row>
    <row r="2" spans="1:11" s="428" customFormat="1" ht="13.8" x14ac:dyDescent="0.3">
      <c r="B2" s="841" t="s">
        <v>980</v>
      </c>
      <c r="C2" s="841"/>
      <c r="D2" s="841"/>
      <c r="E2" s="841"/>
      <c r="F2" s="841"/>
      <c r="G2" s="841"/>
      <c r="H2" s="841"/>
      <c r="I2" s="841"/>
      <c r="J2" s="841"/>
      <c r="K2" s="89"/>
    </row>
    <row r="3" spans="1:11" s="428" customFormat="1" ht="14.4" x14ac:dyDescent="0.3">
      <c r="A3" s="280"/>
      <c r="B3" s="841" t="s">
        <v>981</v>
      </c>
      <c r="C3" s="841"/>
      <c r="D3" s="841"/>
      <c r="E3" s="841"/>
      <c r="F3" s="841"/>
      <c r="G3" s="841"/>
      <c r="H3" s="841"/>
      <c r="I3" s="841"/>
      <c r="J3" s="841"/>
    </row>
    <row r="4" spans="1:11" s="428" customFormat="1" ht="13.8" x14ac:dyDescent="0.3">
      <c r="B4" s="841" t="s">
        <v>982</v>
      </c>
      <c r="C4" s="841"/>
      <c r="D4" s="841"/>
      <c r="E4" s="841"/>
      <c r="F4" s="841"/>
      <c r="G4" s="841"/>
      <c r="H4" s="841"/>
      <c r="I4" s="841"/>
      <c r="J4" s="841"/>
    </row>
    <row r="5" spans="1:11" x14ac:dyDescent="0.3">
      <c r="K5" s="45"/>
    </row>
    <row r="6" spans="1:11" x14ac:dyDescent="0.3">
      <c r="K6" s="45"/>
    </row>
    <row r="7" spans="1:11" x14ac:dyDescent="0.3">
      <c r="K7" s="45"/>
    </row>
    <row r="8" spans="1:11" x14ac:dyDescent="0.3">
      <c r="K8" s="45"/>
    </row>
    <row r="9" spans="1:11" x14ac:dyDescent="0.3">
      <c r="K9" s="45"/>
    </row>
    <row r="10" spans="1:11" x14ac:dyDescent="0.3">
      <c r="K10" s="45"/>
    </row>
    <row r="11" spans="1:11" x14ac:dyDescent="0.3">
      <c r="K11" s="45"/>
    </row>
    <row r="12" spans="1:11" x14ac:dyDescent="0.3">
      <c r="K12" s="45"/>
    </row>
    <row r="21" spans="2:10" ht="409.6" x14ac:dyDescent="0.3">
      <c r="B21" s="874" t="s">
        <v>978</v>
      </c>
      <c r="C21" s="874"/>
      <c r="D21" s="874"/>
      <c r="E21" s="874"/>
      <c r="F21" s="874"/>
      <c r="G21" s="874"/>
      <c r="H21" s="874"/>
      <c r="I21" s="874"/>
      <c r="J21" s="874"/>
    </row>
    <row r="22" spans="2:10" ht="409.6" x14ac:dyDescent="0.3">
      <c r="B22" s="874" t="s">
        <v>979</v>
      </c>
      <c r="C22" s="874"/>
      <c r="D22" s="874"/>
      <c r="E22" s="874"/>
      <c r="F22" s="874"/>
      <c r="G22" s="874"/>
      <c r="H22" s="874"/>
      <c r="I22" s="874"/>
      <c r="J22" s="874"/>
    </row>
  </sheetData>
  <mergeCells count="5">
    <mergeCell ref="B2:J2"/>
    <mergeCell ref="B3:J3"/>
    <mergeCell ref="B4:J4"/>
    <mergeCell ref="B21:J21"/>
    <mergeCell ref="B22:J22"/>
  </mergeCells>
  <hyperlinks>
    <hyperlink ref="A1" location="Índice!A1" display="Volver" xr:uid="{00000000-0004-0000-7400-000000000000}"/>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M20"/>
  <sheetViews>
    <sheetView showGridLines="0" workbookViewId="0"/>
  </sheetViews>
  <sheetFormatPr baseColWidth="10" defaultColWidth="11.44140625" defaultRowHeight="11.4" x14ac:dyDescent="0.3"/>
  <cols>
    <col min="1" max="1" width="5.21875" style="427" customWidth="1"/>
    <col min="2" max="2" width="27.44140625" style="427" customWidth="1"/>
    <col min="3" max="5" width="11.21875" style="427" customWidth="1"/>
    <col min="6" max="16384" width="11.44140625" style="427"/>
  </cols>
  <sheetData>
    <row r="1" spans="1:13" ht="12" x14ac:dyDescent="0.3">
      <c r="A1" s="145" t="s">
        <v>36</v>
      </c>
    </row>
    <row r="2" spans="1:13" s="428" customFormat="1" ht="13.8" x14ac:dyDescent="0.3">
      <c r="B2" s="843" t="s">
        <v>983</v>
      </c>
      <c r="C2" s="843"/>
      <c r="D2" s="843"/>
      <c r="E2" s="843"/>
      <c r="F2" s="843"/>
      <c r="G2" s="843"/>
      <c r="H2" s="843"/>
    </row>
    <row r="3" spans="1:13" s="428" customFormat="1" ht="13.8" x14ac:dyDescent="0.3">
      <c r="B3" s="843" t="s">
        <v>984</v>
      </c>
      <c r="C3" s="843"/>
      <c r="D3" s="843"/>
      <c r="E3" s="843"/>
      <c r="F3" s="843"/>
      <c r="G3" s="843"/>
      <c r="H3" s="843"/>
    </row>
    <row r="4" spans="1:13" s="428" customFormat="1" ht="13.8" x14ac:dyDescent="0.3">
      <c r="B4" s="843" t="s">
        <v>985</v>
      </c>
      <c r="C4" s="843"/>
      <c r="D4" s="843"/>
      <c r="E4" s="843"/>
      <c r="F4" s="843"/>
      <c r="G4" s="843"/>
      <c r="H4" s="843"/>
    </row>
    <row r="5" spans="1:13" ht="60" x14ac:dyDescent="0.3">
      <c r="B5" s="263" t="s">
        <v>986</v>
      </c>
      <c r="C5" s="263" t="s">
        <v>987</v>
      </c>
      <c r="D5" s="263" t="s">
        <v>988</v>
      </c>
      <c r="E5" s="263" t="s">
        <v>989</v>
      </c>
      <c r="F5" s="263" t="s">
        <v>990</v>
      </c>
      <c r="G5" s="263" t="s">
        <v>991</v>
      </c>
      <c r="H5" s="263" t="s">
        <v>992</v>
      </c>
    </row>
    <row r="6" spans="1:13" x14ac:dyDescent="0.3">
      <c r="B6" s="429" t="s">
        <v>993</v>
      </c>
      <c r="C6" s="430">
        <v>17874</v>
      </c>
      <c r="D6" s="430">
        <v>10581</v>
      </c>
      <c r="E6" s="430">
        <v>10474</v>
      </c>
      <c r="F6" s="60">
        <f>19940.3491801301*1000000000</f>
        <v>19940349180130.098</v>
      </c>
      <c r="G6" s="60">
        <f>18812.0185059772*1000000000</f>
        <v>18812018505977.199</v>
      </c>
      <c r="H6" s="60">
        <f>2895.68729039629*1000000000</f>
        <v>2895687290396.29</v>
      </c>
      <c r="I6" s="431"/>
    </row>
    <row r="7" spans="1:13" x14ac:dyDescent="0.3">
      <c r="B7" s="427" t="s">
        <v>994</v>
      </c>
      <c r="C7" s="430">
        <v>20606</v>
      </c>
      <c r="D7" s="430">
        <v>9691</v>
      </c>
      <c r="E7" s="430">
        <v>9605</v>
      </c>
      <c r="F7" s="60">
        <f>20891.9160163918*1000000000</f>
        <v>20891916016391.797</v>
      </c>
      <c r="G7" s="60">
        <f>19290.7270286571*1000000000</f>
        <v>19290727028657.102</v>
      </c>
      <c r="H7" s="60">
        <f>2831.3344134628*1000000000</f>
        <v>2831334413462.8003</v>
      </c>
      <c r="I7" s="431"/>
    </row>
    <row r="8" spans="1:13" x14ac:dyDescent="0.3">
      <c r="B8" s="429" t="s">
        <v>995</v>
      </c>
      <c r="C8" s="430">
        <v>22339</v>
      </c>
      <c r="D8" s="430">
        <v>10164</v>
      </c>
      <c r="E8" s="430">
        <v>10069</v>
      </c>
      <c r="F8" s="60">
        <f>20402.8754345219*1000000000</f>
        <v>20402875434521.898</v>
      </c>
      <c r="G8" s="60">
        <f>19325.0026237726*1000000000</f>
        <v>19325002623772.602</v>
      </c>
      <c r="H8" s="60">
        <f>2909.39740108593*1000000000</f>
        <v>2909397401085.9302</v>
      </c>
      <c r="I8" s="431"/>
      <c r="J8" s="432"/>
      <c r="K8" s="432"/>
      <c r="L8" s="432"/>
      <c r="M8" s="432"/>
    </row>
    <row r="9" spans="1:13" x14ac:dyDescent="0.3">
      <c r="B9" s="427" t="s">
        <v>996</v>
      </c>
      <c r="C9" s="433">
        <f>(C8-C7)/C7</f>
        <v>8.4101717946229254E-2</v>
      </c>
      <c r="D9" s="433">
        <f>(D8-D7)/D7</f>
        <v>4.8808172531214528E-2</v>
      </c>
      <c r="E9" s="433">
        <f>(E8-E7)/E7</f>
        <v>4.8308172826652784E-2</v>
      </c>
      <c r="F9" s="433">
        <f>(F8/F7-1)</f>
        <v>-2.3408125012861269E-2</v>
      </c>
      <c r="G9" s="433">
        <f>(G8/G7-1)</f>
        <v>1.776791256471677E-3</v>
      </c>
      <c r="H9" s="433">
        <f>(H8/H7-1)</f>
        <v>2.7571094128600926E-2</v>
      </c>
    </row>
    <row r="10" spans="1:13" x14ac:dyDescent="0.3">
      <c r="B10" s="434" t="s">
        <v>997</v>
      </c>
      <c r="C10" s="435">
        <f>(C8-C6)/C6</f>
        <v>0.24980418484950206</v>
      </c>
      <c r="D10" s="435">
        <f>(D8-D6)/D6</f>
        <v>-3.9410263680181461E-2</v>
      </c>
      <c r="E10" s="435">
        <f>(E8-E6)/E6</f>
        <v>-3.8667175864044299E-2</v>
      </c>
      <c r="F10" s="435">
        <f>(F8/F6-1)</f>
        <v>2.3195494232001401E-2</v>
      </c>
      <c r="G10" s="435">
        <f>(G8/G6-1)</f>
        <v>2.7268956684919798E-2</v>
      </c>
      <c r="H10" s="435">
        <f>(H8/H6-1)</f>
        <v>4.7346654920614739E-3</v>
      </c>
    </row>
    <row r="12" spans="1:13" ht="409.6" x14ac:dyDescent="0.3">
      <c r="B12" s="436" t="s">
        <v>998</v>
      </c>
    </row>
    <row r="13" spans="1:13" ht="409.6" x14ac:dyDescent="0.3">
      <c r="B13" s="436" t="s">
        <v>677</v>
      </c>
    </row>
    <row r="18" spans="2:2" ht="12" x14ac:dyDescent="0.3">
      <c r="B18" s="437"/>
    </row>
    <row r="19" spans="2:2" ht="12" x14ac:dyDescent="0.3">
      <c r="B19" s="437"/>
    </row>
    <row r="20" spans="2:2" x14ac:dyDescent="0.3">
      <c r="B20" s="438"/>
    </row>
  </sheetData>
  <mergeCells count="3">
    <mergeCell ref="B2:H2"/>
    <mergeCell ref="B3:H3"/>
    <mergeCell ref="B4:H4"/>
  </mergeCells>
  <hyperlinks>
    <hyperlink ref="A1" location="Índice!A1" display="Volver" xr:uid="{00000000-0004-0000-7500-000000000000}"/>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J18"/>
  <sheetViews>
    <sheetView showGridLines="0" workbookViewId="0"/>
  </sheetViews>
  <sheetFormatPr baseColWidth="10" defaultColWidth="11.44140625" defaultRowHeight="11.4" x14ac:dyDescent="0.3"/>
  <cols>
    <col min="1" max="1" width="5.21875" style="427" customWidth="1"/>
    <col min="2" max="2" width="18.77734375" style="427" customWidth="1"/>
    <col min="3" max="3" width="8.77734375" style="427" customWidth="1"/>
    <col min="4" max="4" width="11.44140625" style="427" customWidth="1"/>
    <col min="5" max="5" width="8.21875" style="427" customWidth="1"/>
    <col min="6" max="6" width="11.44140625" style="427"/>
    <col min="7" max="7" width="10.21875" style="427" customWidth="1"/>
    <col min="8" max="8" width="10.5546875" style="427" customWidth="1"/>
    <col min="9" max="9" width="8.5546875" style="427" customWidth="1"/>
    <col min="10" max="16384" width="11.44140625" style="427"/>
  </cols>
  <sheetData>
    <row r="1" spans="1:10" ht="12" x14ac:dyDescent="0.3">
      <c r="A1" s="145" t="s">
        <v>36</v>
      </c>
    </row>
    <row r="2" spans="1:10" s="428" customFormat="1" ht="13.8" x14ac:dyDescent="0.3">
      <c r="B2" s="843" t="s">
        <v>999</v>
      </c>
      <c r="C2" s="843"/>
      <c r="D2" s="843"/>
      <c r="E2" s="843"/>
      <c r="F2" s="843"/>
      <c r="G2" s="843"/>
      <c r="H2" s="843"/>
      <c r="I2" s="843"/>
      <c r="J2" s="843"/>
    </row>
    <row r="3" spans="1:10" s="428" customFormat="1" ht="13.8" x14ac:dyDescent="0.3">
      <c r="B3" s="843" t="s">
        <v>1000</v>
      </c>
      <c r="C3" s="843"/>
      <c r="D3" s="843"/>
      <c r="E3" s="843"/>
      <c r="F3" s="843"/>
      <c r="G3" s="843"/>
      <c r="H3" s="843"/>
      <c r="I3" s="843"/>
      <c r="J3" s="843"/>
    </row>
    <row r="4" spans="1:10" s="428" customFormat="1" ht="13.8" x14ac:dyDescent="0.3">
      <c r="B4" s="843" t="s">
        <v>388</v>
      </c>
      <c r="C4" s="843"/>
      <c r="D4" s="843"/>
      <c r="E4" s="843"/>
      <c r="F4" s="843"/>
      <c r="G4" s="843"/>
      <c r="H4" s="843"/>
      <c r="I4" s="843"/>
      <c r="J4" s="843"/>
    </row>
    <row r="5" spans="1:10" ht="12" x14ac:dyDescent="0.3">
      <c r="B5" s="821" t="s">
        <v>1001</v>
      </c>
      <c r="C5" s="821" t="s">
        <v>1002</v>
      </c>
      <c r="D5" s="821"/>
      <c r="E5" s="821"/>
      <c r="F5" s="821"/>
      <c r="G5" s="821" t="s">
        <v>1003</v>
      </c>
      <c r="H5" s="821"/>
      <c r="I5" s="821"/>
      <c r="J5" s="821"/>
    </row>
    <row r="6" spans="1:10" ht="36" x14ac:dyDescent="0.3">
      <c r="B6" s="821"/>
      <c r="C6" s="263" t="s">
        <v>1004</v>
      </c>
      <c r="D6" s="263" t="s">
        <v>1005</v>
      </c>
      <c r="E6" s="263" t="s">
        <v>878</v>
      </c>
      <c r="F6" s="263" t="s">
        <v>1006</v>
      </c>
      <c r="G6" s="263" t="s">
        <v>1004</v>
      </c>
      <c r="H6" s="263" t="s">
        <v>1005</v>
      </c>
      <c r="I6" s="263" t="s">
        <v>878</v>
      </c>
      <c r="J6" s="263" t="s">
        <v>1006</v>
      </c>
    </row>
    <row r="7" spans="1:10" x14ac:dyDescent="0.3">
      <c r="B7" s="439" t="s">
        <v>1007</v>
      </c>
      <c r="C7" s="430">
        <v>8249</v>
      </c>
      <c r="D7" s="60">
        <v>15390782786558.6</v>
      </c>
      <c r="E7" s="433">
        <v>0.26823327009518177</v>
      </c>
      <c r="F7" s="60">
        <v>1807952343119.9399</v>
      </c>
      <c r="G7" s="430">
        <v>8695</v>
      </c>
      <c r="H7" s="60">
        <v>15465021971905.133</v>
      </c>
      <c r="I7" s="433">
        <v>0.30264943073581319</v>
      </c>
      <c r="J7" s="60">
        <v>1875621373505.6221</v>
      </c>
    </row>
    <row r="8" spans="1:10" x14ac:dyDescent="0.3">
      <c r="B8" s="439" t="s">
        <v>1008</v>
      </c>
      <c r="C8" s="430">
        <v>957</v>
      </c>
      <c r="D8" s="60">
        <v>125662629584.618</v>
      </c>
      <c r="E8" s="433">
        <v>0.32959278843321183</v>
      </c>
      <c r="F8" s="60">
        <v>14879106731.6441</v>
      </c>
      <c r="G8" s="430">
        <v>953</v>
      </c>
      <c r="H8" s="60">
        <v>120813738437.29016</v>
      </c>
      <c r="I8" s="433">
        <v>0.25669372291463227</v>
      </c>
      <c r="J8" s="60">
        <v>12289301062.929689</v>
      </c>
    </row>
    <row r="9" spans="1:10" x14ac:dyDescent="0.3">
      <c r="B9" s="439" t="s">
        <v>1009</v>
      </c>
      <c r="C9" s="430">
        <v>231</v>
      </c>
      <c r="D9" s="60">
        <v>3111519040.5</v>
      </c>
      <c r="E9" s="433">
        <v>0</v>
      </c>
      <c r="F9" s="60">
        <v>106120787.574765</v>
      </c>
      <c r="G9" s="430">
        <v>260</v>
      </c>
      <c r="H9" s="60">
        <v>3109072044</v>
      </c>
      <c r="I9" s="433">
        <v>0</v>
      </c>
      <c r="J9" s="60">
        <v>100249889.21311</v>
      </c>
    </row>
    <row r="10" spans="1:10" x14ac:dyDescent="0.3">
      <c r="B10" s="439" t="s">
        <v>1010</v>
      </c>
      <c r="C10" s="430">
        <v>189</v>
      </c>
      <c r="D10" s="60">
        <v>141625897175.13</v>
      </c>
      <c r="E10" s="433">
        <v>0.39952330258438429</v>
      </c>
      <c r="F10" s="60">
        <v>31072219841.488098</v>
      </c>
      <c r="G10" s="430">
        <v>187</v>
      </c>
      <c r="H10" s="60">
        <v>143188553226.21536</v>
      </c>
      <c r="I10" s="433">
        <v>0.32697418650891358</v>
      </c>
      <c r="J10" s="60">
        <v>31749818247.179695</v>
      </c>
    </row>
    <row r="11" spans="1:10" x14ac:dyDescent="0.3">
      <c r="B11" s="439" t="s">
        <v>1011</v>
      </c>
      <c r="C11" s="430">
        <v>41</v>
      </c>
      <c r="D11" s="60">
        <v>3629544196298.3301</v>
      </c>
      <c r="E11" s="433">
        <v>0</v>
      </c>
      <c r="F11" s="60">
        <v>977324622982.14099</v>
      </c>
      <c r="G11" s="430">
        <v>45</v>
      </c>
      <c r="H11" s="60">
        <v>3592869288159.8936</v>
      </c>
      <c r="I11" s="433">
        <v>0</v>
      </c>
      <c r="J11" s="60">
        <v>989636658380.98364</v>
      </c>
    </row>
    <row r="12" spans="1:10" x14ac:dyDescent="0.3">
      <c r="B12" s="439" t="s">
        <v>1012</v>
      </c>
      <c r="C12" s="430">
        <v>23</v>
      </c>
      <c r="D12" s="60">
        <v>0</v>
      </c>
      <c r="E12" s="433">
        <v>0</v>
      </c>
      <c r="F12" s="60">
        <v>0</v>
      </c>
      <c r="G12" s="430">
        <v>23</v>
      </c>
      <c r="H12" s="60">
        <v>0</v>
      </c>
      <c r="I12" s="433">
        <v>0</v>
      </c>
      <c r="J12" s="60">
        <v>0</v>
      </c>
    </row>
    <row r="13" spans="1:10" ht="22.8" x14ac:dyDescent="0.3">
      <c r="B13" s="439" t="s">
        <v>1013</v>
      </c>
      <c r="C13" s="430">
        <v>1</v>
      </c>
      <c r="D13" s="60">
        <v>0</v>
      </c>
      <c r="E13" s="433">
        <v>0</v>
      </c>
      <c r="F13" s="60">
        <v>0</v>
      </c>
      <c r="G13" s="430">
        <v>1</v>
      </c>
      <c r="H13" s="60">
        <v>0</v>
      </c>
      <c r="I13" s="433">
        <v>0</v>
      </c>
      <c r="J13" s="60">
        <v>0</v>
      </c>
    </row>
    <row r="14" spans="1:10" x14ac:dyDescent="0.3">
      <c r="B14" s="439" t="s">
        <v>1014</v>
      </c>
      <c r="C14" s="430">
        <v>0</v>
      </c>
      <c r="D14" s="60">
        <v>0</v>
      </c>
      <c r="E14" s="433">
        <v>0</v>
      </c>
      <c r="F14" s="60">
        <v>0</v>
      </c>
      <c r="G14" s="430">
        <v>0</v>
      </c>
      <c r="H14" s="60">
        <v>0</v>
      </c>
      <c r="I14" s="433">
        <v>0</v>
      </c>
      <c r="J14" s="60">
        <v>0</v>
      </c>
    </row>
    <row r="15" spans="1:10" ht="12" x14ac:dyDescent="0.3">
      <c r="B15" s="366" t="s">
        <v>133</v>
      </c>
      <c r="C15" s="440">
        <f>SUM(C7:C14)</f>
        <v>9691</v>
      </c>
      <c r="D15" s="61">
        <f>SUM(D7:D14)</f>
        <v>19290727028657.18</v>
      </c>
      <c r="E15" s="441"/>
      <c r="F15" s="61">
        <f t="shared" ref="F15:H15" si="0">SUM(F7:F14)</f>
        <v>2831334413462.7876</v>
      </c>
      <c r="G15" s="440">
        <f t="shared" si="0"/>
        <v>10164</v>
      </c>
      <c r="H15" s="61">
        <f t="shared" si="0"/>
        <v>19325002623772.531</v>
      </c>
      <c r="I15" s="441"/>
      <c r="J15" s="61">
        <f>SUM(J7:J14)</f>
        <v>2909397401085.9282</v>
      </c>
    </row>
    <row r="17" spans="2:2" ht="409.6" x14ac:dyDescent="0.3">
      <c r="B17" s="436" t="s">
        <v>1015</v>
      </c>
    </row>
    <row r="18" spans="2:2" ht="409.6" x14ac:dyDescent="0.3">
      <c r="B18" s="436" t="s">
        <v>499</v>
      </c>
    </row>
  </sheetData>
  <mergeCells count="6">
    <mergeCell ref="B2:J2"/>
    <mergeCell ref="B3:J3"/>
    <mergeCell ref="B4:J4"/>
    <mergeCell ref="B5:B6"/>
    <mergeCell ref="C5:F5"/>
    <mergeCell ref="G5:J5"/>
  </mergeCells>
  <hyperlinks>
    <hyperlink ref="A1" location="Índice!A1" display="Volver" xr:uid="{00000000-0004-0000-76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5"/>
  <sheetViews>
    <sheetView showGridLines="0" workbookViewId="0"/>
  </sheetViews>
  <sheetFormatPr baseColWidth="10" defaultColWidth="11.44140625" defaultRowHeight="13.8" x14ac:dyDescent="0.25"/>
  <cols>
    <col min="1" max="1" width="5.21875" style="539" customWidth="1"/>
    <col min="2" max="4" width="18.21875" style="539" customWidth="1"/>
    <col min="5" max="16384" width="11.44140625" style="539"/>
  </cols>
  <sheetData>
    <row r="1" spans="1:14" x14ac:dyDescent="0.25">
      <c r="A1" s="145" t="s">
        <v>36</v>
      </c>
    </row>
    <row r="2" spans="1:14" x14ac:dyDescent="0.25">
      <c r="A2" s="541"/>
    </row>
    <row r="3" spans="1:14" x14ac:dyDescent="0.25">
      <c r="C3" s="566"/>
      <c r="G3" s="827" t="s">
        <v>197</v>
      </c>
      <c r="H3" s="827"/>
      <c r="I3" s="827"/>
      <c r="J3" s="827"/>
      <c r="K3" s="827"/>
      <c r="L3" s="827"/>
      <c r="M3" s="827"/>
      <c r="N3" s="827"/>
    </row>
    <row r="4" spans="1:14" x14ac:dyDescent="0.25">
      <c r="G4" s="827"/>
      <c r="H4" s="827"/>
      <c r="I4" s="827"/>
      <c r="J4" s="827"/>
      <c r="K4" s="827"/>
      <c r="L4" s="827"/>
      <c r="M4" s="827"/>
      <c r="N4" s="827"/>
    </row>
    <row r="6" spans="1:14" x14ac:dyDescent="0.25">
      <c r="B6" s="2" t="s">
        <v>198</v>
      </c>
      <c r="C6" s="2" t="s">
        <v>199</v>
      </c>
      <c r="D6" s="2" t="s">
        <v>200</v>
      </c>
    </row>
    <row r="7" spans="1:14" x14ac:dyDescent="0.25">
      <c r="B7" s="568">
        <v>2015</v>
      </c>
      <c r="C7" s="569">
        <v>804.69200000000001</v>
      </c>
      <c r="D7" s="570">
        <v>2.9559013752752598E-2</v>
      </c>
      <c r="E7" s="571"/>
    </row>
    <row r="8" spans="1:14" x14ac:dyDescent="0.25">
      <c r="B8" s="572">
        <v>2016</v>
      </c>
      <c r="C8" s="573">
        <v>821.48900000000015</v>
      </c>
      <c r="D8" s="574">
        <v>2.0873825016279657E-2</v>
      </c>
      <c r="E8" s="575"/>
    </row>
    <row r="9" spans="1:14" x14ac:dyDescent="0.25">
      <c r="B9" s="568">
        <v>2017</v>
      </c>
      <c r="C9" s="569">
        <v>832.65600000000006</v>
      </c>
      <c r="D9" s="570">
        <v>1.359360867887438E-2</v>
      </c>
      <c r="E9" s="575"/>
    </row>
    <row r="10" spans="1:14" x14ac:dyDescent="0.25">
      <c r="B10" s="572">
        <v>2018</v>
      </c>
      <c r="C10" s="573">
        <v>854.00800000000004</v>
      </c>
      <c r="D10" s="574">
        <v>2.5643242827770418E-2</v>
      </c>
      <c r="E10" s="575"/>
    </row>
    <row r="11" spans="1:14" x14ac:dyDescent="0.25">
      <c r="B11" s="568">
        <v>2019</v>
      </c>
      <c r="C11" s="569">
        <v>881.22400000000005</v>
      </c>
      <c r="D11" s="570">
        <v>3.1868553924553344E-2</v>
      </c>
      <c r="E11" s="575"/>
    </row>
    <row r="12" spans="1:14" x14ac:dyDescent="0.25">
      <c r="B12" s="572">
        <v>2020</v>
      </c>
      <c r="C12" s="573">
        <v>817.89999999999975</v>
      </c>
      <c r="D12" s="574">
        <v>-7.1859141376086288E-2</v>
      </c>
      <c r="E12" s="575"/>
    </row>
    <row r="13" spans="1:14" x14ac:dyDescent="0.25">
      <c r="B13" s="568">
        <v>2021</v>
      </c>
      <c r="C13" s="569">
        <v>906.24299999999994</v>
      </c>
      <c r="D13" s="570">
        <v>0.1080119819048786</v>
      </c>
      <c r="E13" s="575"/>
    </row>
    <row r="14" spans="1:14" x14ac:dyDescent="0.25">
      <c r="B14" s="572">
        <v>2022</v>
      </c>
      <c r="C14" s="573">
        <v>972.65499999999997</v>
      </c>
      <c r="D14" s="574">
        <v>7.3282772942797836E-2</v>
      </c>
      <c r="E14" s="575"/>
    </row>
    <row r="15" spans="1:14" x14ac:dyDescent="0.25">
      <c r="B15" s="576" t="s">
        <v>87</v>
      </c>
      <c r="C15" s="577">
        <v>979.58399999999983</v>
      </c>
      <c r="D15" s="578">
        <v>7.1238003197431343E-3</v>
      </c>
      <c r="E15" s="575"/>
    </row>
    <row r="16" spans="1:14" x14ac:dyDescent="0.25">
      <c r="B16" s="132" t="s">
        <v>88</v>
      </c>
      <c r="C16" s="573">
        <v>995.24051329762858</v>
      </c>
      <c r="D16" s="579">
        <v>1.5982818520544173E-2</v>
      </c>
      <c r="E16" s="575"/>
    </row>
    <row r="17" spans="2:7" x14ac:dyDescent="0.25">
      <c r="B17" s="572"/>
      <c r="C17" s="580"/>
      <c r="D17" s="581"/>
      <c r="E17" s="571"/>
    </row>
    <row r="18" spans="2:7" x14ac:dyDescent="0.25">
      <c r="C18" s="566"/>
    </row>
    <row r="19" spans="2:7" x14ac:dyDescent="0.25">
      <c r="B19" s="534" t="s">
        <v>201</v>
      </c>
      <c r="C19" s="582"/>
    </row>
    <row r="20" spans="2:7" x14ac:dyDescent="0.25">
      <c r="B20" s="534" t="s">
        <v>100</v>
      </c>
    </row>
    <row r="25" spans="2:7" x14ac:dyDescent="0.25">
      <c r="G25" s="534"/>
    </row>
    <row r="26" spans="2:7" ht="14.4" x14ac:dyDescent="0.3">
      <c r="C26" s="583"/>
      <c r="D26" s="571"/>
    </row>
    <row r="27" spans="2:7" ht="14.4" x14ac:dyDescent="0.3">
      <c r="C27" s="583"/>
      <c r="D27" s="571"/>
    </row>
    <row r="28" spans="2:7" ht="14.4" x14ac:dyDescent="0.3">
      <c r="C28" s="583"/>
      <c r="D28" s="571"/>
      <c r="G28" s="534"/>
    </row>
    <row r="29" spans="2:7" ht="14.4" x14ac:dyDescent="0.3">
      <c r="C29" s="583"/>
      <c r="D29" s="571"/>
      <c r="G29" s="534"/>
    </row>
    <row r="30" spans="2:7" ht="14.4" x14ac:dyDescent="0.3">
      <c r="C30" s="583"/>
      <c r="D30" s="571"/>
    </row>
    <row r="31" spans="2:7" ht="14.4" x14ac:dyDescent="0.3">
      <c r="C31" s="583"/>
      <c r="D31" s="571"/>
    </row>
    <row r="32" spans="2:7" ht="14.4" x14ac:dyDescent="0.3">
      <c r="C32" s="583"/>
      <c r="D32" s="571"/>
    </row>
    <row r="33" spans="3:4" ht="14.4" x14ac:dyDescent="0.3">
      <c r="C33" s="583"/>
      <c r="D33" s="571"/>
    </row>
    <row r="34" spans="3:4" ht="14.4" x14ac:dyDescent="0.3">
      <c r="C34" s="583"/>
      <c r="D34" s="571"/>
    </row>
    <row r="35" spans="3:4" ht="14.4" x14ac:dyDescent="0.3">
      <c r="C35" s="583"/>
      <c r="D35" s="571"/>
    </row>
  </sheetData>
  <mergeCells count="1">
    <mergeCell ref="G3:N4"/>
  </mergeCells>
  <hyperlinks>
    <hyperlink ref="A1" location="Índice!A1" display="Volver" xr:uid="{00000000-0004-0000-0B00-000000000000}"/>
  </hyperlinks>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K27"/>
  <sheetViews>
    <sheetView showGridLines="0" workbookViewId="0"/>
  </sheetViews>
  <sheetFormatPr baseColWidth="10" defaultColWidth="11.44140625" defaultRowHeight="11.4" x14ac:dyDescent="0.3"/>
  <cols>
    <col min="1" max="1" width="5.21875" style="427" customWidth="1"/>
    <col min="2" max="2" width="23.77734375" style="427" customWidth="1"/>
    <col min="3" max="3" width="8.44140625" style="427" customWidth="1"/>
    <col min="4" max="4" width="8.5546875" style="427" customWidth="1"/>
    <col min="5" max="11" width="8.44140625" style="427" customWidth="1"/>
    <col min="12" max="16384" width="11.44140625" style="427"/>
  </cols>
  <sheetData>
    <row r="1" spans="1:11" ht="12" x14ac:dyDescent="0.3">
      <c r="A1" s="145" t="s">
        <v>36</v>
      </c>
    </row>
    <row r="2" spans="1:11" s="428" customFormat="1" ht="13.8" x14ac:dyDescent="0.3">
      <c r="B2" s="843" t="s">
        <v>1016</v>
      </c>
      <c r="C2" s="843"/>
      <c r="D2" s="843"/>
      <c r="E2" s="843"/>
      <c r="F2" s="843"/>
      <c r="G2" s="843"/>
      <c r="H2" s="843"/>
      <c r="I2" s="843"/>
      <c r="J2" s="843"/>
      <c r="K2" s="843"/>
    </row>
    <row r="3" spans="1:11" s="428" customFormat="1" ht="13.8" x14ac:dyDescent="0.3">
      <c r="B3" s="843" t="s">
        <v>1017</v>
      </c>
      <c r="C3" s="843"/>
      <c r="D3" s="843"/>
      <c r="E3" s="843"/>
      <c r="F3" s="843"/>
      <c r="G3" s="843"/>
      <c r="H3" s="843"/>
      <c r="I3" s="843"/>
      <c r="J3" s="843"/>
      <c r="K3" s="843"/>
    </row>
    <row r="4" spans="1:11" s="428" customFormat="1" ht="13.8" x14ac:dyDescent="0.3">
      <c r="B4" s="843" t="s">
        <v>1018</v>
      </c>
      <c r="C4" s="843"/>
      <c r="D4" s="843"/>
      <c r="E4" s="843"/>
      <c r="F4" s="843"/>
      <c r="G4" s="843"/>
      <c r="H4" s="843"/>
      <c r="I4" s="843"/>
      <c r="J4" s="843"/>
      <c r="K4" s="843"/>
    </row>
    <row r="5" spans="1:11" ht="12" x14ac:dyDescent="0.3">
      <c r="B5" s="864" t="s">
        <v>1019</v>
      </c>
      <c r="C5" s="864" t="s">
        <v>1020</v>
      </c>
      <c r="D5" s="864"/>
      <c r="E5" s="864"/>
      <c r="F5" s="864" t="s">
        <v>1021</v>
      </c>
      <c r="G5" s="864"/>
      <c r="H5" s="864"/>
      <c r="I5" s="864" t="s">
        <v>1022</v>
      </c>
      <c r="J5" s="864"/>
      <c r="K5" s="864"/>
    </row>
    <row r="6" spans="1:11" ht="24" x14ac:dyDescent="0.3">
      <c r="B6" s="864"/>
      <c r="C6" s="351" t="s">
        <v>1023</v>
      </c>
      <c r="D6" s="351" t="s">
        <v>1024</v>
      </c>
      <c r="E6" s="351" t="s">
        <v>1025</v>
      </c>
      <c r="F6" s="351" t="s">
        <v>1023</v>
      </c>
      <c r="G6" s="351" t="s">
        <v>1024</v>
      </c>
      <c r="H6" s="351" t="s">
        <v>1025</v>
      </c>
      <c r="I6" s="351" t="s">
        <v>1023</v>
      </c>
      <c r="J6" s="351" t="s">
        <v>1024</v>
      </c>
      <c r="K6" s="351" t="s">
        <v>1025</v>
      </c>
    </row>
    <row r="7" spans="1:11" x14ac:dyDescent="0.3">
      <c r="B7" s="442" t="s">
        <v>1026</v>
      </c>
      <c r="C7" s="430">
        <v>3098</v>
      </c>
      <c r="D7" s="430">
        <v>3030</v>
      </c>
      <c r="E7" s="443">
        <f>D7-C7</f>
        <v>-68</v>
      </c>
      <c r="F7" s="60">
        <v>4751522319908.4336</v>
      </c>
      <c r="G7" s="60">
        <v>4688263067156.2021</v>
      </c>
      <c r="H7" s="60">
        <f>G7-F7</f>
        <v>-63259252752.231445</v>
      </c>
      <c r="I7" s="60">
        <v>652298268464.65149</v>
      </c>
      <c r="J7" s="60">
        <v>656165485182.67932</v>
      </c>
      <c r="K7" s="60">
        <f>J7-I7</f>
        <v>3867216718.027832</v>
      </c>
    </row>
    <row r="8" spans="1:11" x14ac:dyDescent="0.3">
      <c r="B8" s="439" t="s">
        <v>1027</v>
      </c>
      <c r="C8" s="430">
        <v>1268</v>
      </c>
      <c r="D8" s="430">
        <v>1263</v>
      </c>
      <c r="E8" s="443">
        <f t="shared" ref="E8:E23" si="0">D8-C8</f>
        <v>-5</v>
      </c>
      <c r="F8" s="60">
        <v>4018047454092.3931</v>
      </c>
      <c r="G8" s="60">
        <v>4007496514528.1982</v>
      </c>
      <c r="H8" s="60">
        <f t="shared" ref="H8:H23" si="1">G8-F8</f>
        <v>-10550939564.194824</v>
      </c>
      <c r="I8" s="60">
        <v>749420440644.37366</v>
      </c>
      <c r="J8" s="60">
        <v>787784395211.68372</v>
      </c>
      <c r="K8" s="60">
        <f t="shared" ref="K8:K23" si="2">J8-I8</f>
        <v>38363954567.310059</v>
      </c>
    </row>
    <row r="9" spans="1:11" x14ac:dyDescent="0.3">
      <c r="B9" s="442" t="s">
        <v>1028</v>
      </c>
      <c r="C9" s="430">
        <v>216</v>
      </c>
      <c r="D9" s="430">
        <v>211</v>
      </c>
      <c r="E9" s="443">
        <f t="shared" si="0"/>
        <v>-5</v>
      </c>
      <c r="F9" s="60">
        <v>1889800949747.1208</v>
      </c>
      <c r="G9" s="60">
        <v>1866256548534.1458</v>
      </c>
      <c r="H9" s="60">
        <f t="shared" si="1"/>
        <v>-23544401212.975098</v>
      </c>
      <c r="I9" s="60">
        <v>184591918824.17084</v>
      </c>
      <c r="J9" s="60">
        <v>178426486108.53256</v>
      </c>
      <c r="K9" s="60">
        <f t="shared" si="2"/>
        <v>-6165432715.6382751</v>
      </c>
    </row>
    <row r="10" spans="1:11" x14ac:dyDescent="0.3">
      <c r="B10" s="439" t="s">
        <v>1029</v>
      </c>
      <c r="C10" s="430">
        <v>285</v>
      </c>
      <c r="D10" s="430">
        <v>282</v>
      </c>
      <c r="E10" s="443">
        <f t="shared" si="0"/>
        <v>-3</v>
      </c>
      <c r="F10" s="60">
        <v>1593470613961.0146</v>
      </c>
      <c r="G10" s="60">
        <v>1469147501749.2351</v>
      </c>
      <c r="H10" s="60">
        <f t="shared" si="1"/>
        <v>-124323112211.77954</v>
      </c>
      <c r="I10" s="60">
        <v>310524831227.59198</v>
      </c>
      <c r="J10" s="60">
        <v>260720354589.99341</v>
      </c>
      <c r="K10" s="60">
        <f t="shared" si="2"/>
        <v>-49804476637.598572</v>
      </c>
    </row>
    <row r="11" spans="1:11" x14ac:dyDescent="0.3">
      <c r="B11" s="442" t="s">
        <v>1030</v>
      </c>
      <c r="C11" s="430">
        <v>1104</v>
      </c>
      <c r="D11" s="430">
        <v>1088</v>
      </c>
      <c r="E11" s="443">
        <f t="shared" si="0"/>
        <v>-16</v>
      </c>
      <c r="F11" s="60">
        <v>3044540226628.2393</v>
      </c>
      <c r="G11" s="60">
        <v>3468258338298.686</v>
      </c>
      <c r="H11" s="60">
        <f t="shared" si="1"/>
        <v>423718111670.44678</v>
      </c>
      <c r="I11" s="60">
        <v>309095617899.40253</v>
      </c>
      <c r="J11" s="60">
        <v>369152055460.98041</v>
      </c>
      <c r="K11" s="60">
        <f t="shared" si="2"/>
        <v>60056437561.577881</v>
      </c>
    </row>
    <row r="12" spans="1:11" x14ac:dyDescent="0.3">
      <c r="B12" s="439" t="s">
        <v>1031</v>
      </c>
      <c r="C12" s="430">
        <v>877</v>
      </c>
      <c r="D12" s="430">
        <v>871</v>
      </c>
      <c r="E12" s="443">
        <f t="shared" si="0"/>
        <v>-6</v>
      </c>
      <c r="F12" s="60">
        <v>1160951899883.5657</v>
      </c>
      <c r="G12" s="60">
        <v>1251574216861.9094</v>
      </c>
      <c r="H12" s="60">
        <f t="shared" si="1"/>
        <v>90622316978.34375</v>
      </c>
      <c r="I12" s="60">
        <v>274039885425.91559</v>
      </c>
      <c r="J12" s="60">
        <v>344599849522.05402</v>
      </c>
      <c r="K12" s="60">
        <f t="shared" si="2"/>
        <v>70559964096.138428</v>
      </c>
    </row>
    <row r="13" spans="1:11" x14ac:dyDescent="0.3">
      <c r="B13" s="442" t="s">
        <v>1032</v>
      </c>
      <c r="C13" s="430">
        <v>177</v>
      </c>
      <c r="D13" s="430">
        <v>175</v>
      </c>
      <c r="E13" s="443">
        <f t="shared" si="0"/>
        <v>-2</v>
      </c>
      <c r="F13" s="60">
        <v>93764482367.48822</v>
      </c>
      <c r="G13" s="60">
        <v>88521616719.817062</v>
      </c>
      <c r="H13" s="60">
        <f t="shared" si="1"/>
        <v>-5242865647.6711578</v>
      </c>
      <c r="I13" s="60">
        <v>15705233430.829025</v>
      </c>
      <c r="J13" s="60">
        <v>15743791366.997604</v>
      </c>
      <c r="K13" s="60">
        <f t="shared" si="2"/>
        <v>38557936.168579102</v>
      </c>
    </row>
    <row r="14" spans="1:11" x14ac:dyDescent="0.3">
      <c r="B14" s="439" t="s">
        <v>186</v>
      </c>
      <c r="C14" s="430">
        <v>1473</v>
      </c>
      <c r="D14" s="430">
        <v>1508</v>
      </c>
      <c r="E14" s="443">
        <f t="shared" si="0"/>
        <v>35</v>
      </c>
      <c r="F14" s="60">
        <v>409980693933.80548</v>
      </c>
      <c r="G14" s="60">
        <v>409582264444.95917</v>
      </c>
      <c r="H14" s="60">
        <f t="shared" si="1"/>
        <v>-398429488.84631348</v>
      </c>
      <c r="I14" s="60">
        <v>68670819147.090965</v>
      </c>
      <c r="J14" s="60">
        <v>68839607042.46022</v>
      </c>
      <c r="K14" s="60">
        <f t="shared" si="2"/>
        <v>168787895.36925507</v>
      </c>
    </row>
    <row r="15" spans="1:11" x14ac:dyDescent="0.3">
      <c r="B15" s="442" t="s">
        <v>189</v>
      </c>
      <c r="C15" s="430">
        <v>2654</v>
      </c>
      <c r="D15" s="430">
        <v>2631</v>
      </c>
      <c r="E15" s="443">
        <f t="shared" si="0"/>
        <v>-23</v>
      </c>
      <c r="F15" s="60">
        <v>669012612095.88538</v>
      </c>
      <c r="G15" s="60">
        <v>604690709583.87305</v>
      </c>
      <c r="H15" s="60">
        <f t="shared" si="1"/>
        <v>-64321902512.012329</v>
      </c>
      <c r="I15" s="60">
        <v>51838568272.940575</v>
      </c>
      <c r="J15" s="60">
        <v>44514531920.899078</v>
      </c>
      <c r="K15" s="60">
        <f t="shared" si="2"/>
        <v>-7324036352.0414963</v>
      </c>
    </row>
    <row r="16" spans="1:11" x14ac:dyDescent="0.3">
      <c r="B16" s="439" t="s">
        <v>1033</v>
      </c>
      <c r="C16" s="430">
        <v>473</v>
      </c>
      <c r="D16" s="430">
        <v>469</v>
      </c>
      <c r="E16" s="443">
        <f t="shared" si="0"/>
        <v>-4</v>
      </c>
      <c r="F16" s="60">
        <v>6780130.5</v>
      </c>
      <c r="G16" s="60">
        <v>4407156</v>
      </c>
      <c r="H16" s="60">
        <f t="shared" si="1"/>
        <v>-2372974.5</v>
      </c>
      <c r="I16" s="60">
        <v>0</v>
      </c>
      <c r="J16" s="60">
        <v>0</v>
      </c>
      <c r="K16" s="60">
        <f t="shared" si="2"/>
        <v>0</v>
      </c>
    </row>
    <row r="17" spans="2:11" ht="22.8" x14ac:dyDescent="0.3">
      <c r="B17" s="442" t="s">
        <v>1034</v>
      </c>
      <c r="C17" s="430">
        <v>172</v>
      </c>
      <c r="D17" s="430">
        <v>159</v>
      </c>
      <c r="E17" s="443">
        <f t="shared" si="0"/>
        <v>-13</v>
      </c>
      <c r="F17" s="60">
        <v>541421844342.61267</v>
      </c>
      <c r="G17" s="60">
        <v>544403495154.92712</v>
      </c>
      <c r="H17" s="60">
        <f t="shared" si="1"/>
        <v>2981650812.3144531</v>
      </c>
      <c r="I17" s="60">
        <v>17018089051.364119</v>
      </c>
      <c r="J17" s="60">
        <v>17139874823.352333</v>
      </c>
      <c r="K17" s="60">
        <f t="shared" si="2"/>
        <v>121785771.98821449</v>
      </c>
    </row>
    <row r="18" spans="2:11" ht="22.8" x14ac:dyDescent="0.3">
      <c r="B18" s="439" t="s">
        <v>1035</v>
      </c>
      <c r="C18" s="430">
        <v>211</v>
      </c>
      <c r="D18" s="430">
        <v>208</v>
      </c>
      <c r="E18" s="443">
        <f t="shared" si="0"/>
        <v>-3</v>
      </c>
      <c r="F18" s="60">
        <v>138875950012.99084</v>
      </c>
      <c r="G18" s="60">
        <v>138379578912.69565</v>
      </c>
      <c r="H18" s="60">
        <f t="shared" si="1"/>
        <v>-496371100.29519653</v>
      </c>
      <c r="I18" s="60">
        <v>25301594975.413643</v>
      </c>
      <c r="J18" s="60">
        <v>23776080408.895279</v>
      </c>
      <c r="K18" s="60">
        <f t="shared" si="2"/>
        <v>-1525514566.518364</v>
      </c>
    </row>
    <row r="19" spans="2:11" x14ac:dyDescent="0.3">
      <c r="B19" s="442" t="s">
        <v>1036</v>
      </c>
      <c r="C19" s="430">
        <v>136</v>
      </c>
      <c r="D19" s="430">
        <v>131</v>
      </c>
      <c r="E19" s="443">
        <f t="shared" si="0"/>
        <v>-5</v>
      </c>
      <c r="F19" s="60">
        <v>57630370206.247749</v>
      </c>
      <c r="G19" s="60">
        <v>53239556867.650879</v>
      </c>
      <c r="H19" s="60">
        <f t="shared" si="1"/>
        <v>-4390813338.5968704</v>
      </c>
      <c r="I19" s="60">
        <v>5310684514.9329834</v>
      </c>
      <c r="J19" s="60">
        <v>5278233578.2018023</v>
      </c>
      <c r="K19" s="60">
        <f t="shared" si="2"/>
        <v>-32450936.731181145</v>
      </c>
    </row>
    <row r="20" spans="2:11" x14ac:dyDescent="0.3">
      <c r="B20" s="439" t="s">
        <v>1037</v>
      </c>
      <c r="C20" s="430">
        <v>805</v>
      </c>
      <c r="D20" s="430">
        <v>800</v>
      </c>
      <c r="E20" s="443">
        <f t="shared" si="0"/>
        <v>-5</v>
      </c>
      <c r="F20" s="60">
        <v>428993450731.21259</v>
      </c>
      <c r="G20" s="60">
        <v>242912037923.13846</v>
      </c>
      <c r="H20" s="60">
        <f t="shared" si="1"/>
        <v>-186081412808.07413</v>
      </c>
      <c r="I20" s="60">
        <v>72747275503.733765</v>
      </c>
      <c r="J20" s="60">
        <v>42745287524.437347</v>
      </c>
      <c r="K20" s="60">
        <f t="shared" si="2"/>
        <v>-30001987979.296417</v>
      </c>
    </row>
    <row r="21" spans="2:11" ht="22.8" x14ac:dyDescent="0.3">
      <c r="B21" s="442" t="s">
        <v>1038</v>
      </c>
      <c r="C21" s="430">
        <v>72</v>
      </c>
      <c r="D21" s="430">
        <v>69</v>
      </c>
      <c r="E21" s="443">
        <f t="shared" si="0"/>
        <v>-3</v>
      </c>
      <c r="F21" s="60">
        <v>450030736679.96771</v>
      </c>
      <c r="G21" s="60">
        <v>449583523506.64502</v>
      </c>
      <c r="H21" s="60">
        <f t="shared" si="1"/>
        <v>-447213173.32269287</v>
      </c>
      <c r="I21" s="60">
        <v>88497366104.304779</v>
      </c>
      <c r="J21" s="60">
        <v>88302382530.904312</v>
      </c>
      <c r="K21" s="60">
        <f t="shared" si="2"/>
        <v>-194983573.40046692</v>
      </c>
    </row>
    <row r="22" spans="2:11" x14ac:dyDescent="0.3">
      <c r="B22" s="439" t="s">
        <v>1039</v>
      </c>
      <c r="C22" s="430">
        <v>154</v>
      </c>
      <c r="D22" s="430">
        <v>144</v>
      </c>
      <c r="E22" s="443">
        <f t="shared" si="0"/>
        <v>-10</v>
      </c>
      <c r="F22" s="60">
        <v>36893212710.125023</v>
      </c>
      <c r="G22" s="60">
        <v>36878709592.298805</v>
      </c>
      <c r="H22" s="60">
        <f t="shared" si="1"/>
        <v>-14503117.826217651</v>
      </c>
      <c r="I22" s="60">
        <v>4518871483.8537235</v>
      </c>
      <c r="J22" s="60">
        <v>4467549025.6550941</v>
      </c>
      <c r="K22" s="60">
        <f t="shared" si="2"/>
        <v>-51322458.198629379</v>
      </c>
    </row>
    <row r="23" spans="2:11" x14ac:dyDescent="0.3">
      <c r="B23" s="442" t="s">
        <v>1040</v>
      </c>
      <c r="C23" s="430">
        <v>7</v>
      </c>
      <c r="D23" s="430">
        <v>8</v>
      </c>
      <c r="E23" s="443">
        <f t="shared" si="0"/>
        <v>1</v>
      </c>
      <c r="F23" s="60">
        <v>5783431225.5403852</v>
      </c>
      <c r="G23" s="60">
        <v>5810536782.2209654</v>
      </c>
      <c r="H23" s="60">
        <f t="shared" si="1"/>
        <v>27105556.680580139</v>
      </c>
      <c r="I23" s="60">
        <v>1754948492.2229631</v>
      </c>
      <c r="J23" s="60">
        <v>1741436788.2040772</v>
      </c>
      <c r="K23" s="60">
        <f t="shared" si="2"/>
        <v>-13511704.018885851</v>
      </c>
    </row>
    <row r="24" spans="2:11" ht="12" x14ac:dyDescent="0.3">
      <c r="B24" s="444" t="s">
        <v>133</v>
      </c>
      <c r="C24" s="445">
        <f t="shared" ref="C24:D24" si="3">SUM(C7:C23)</f>
        <v>13182</v>
      </c>
      <c r="D24" s="445">
        <f t="shared" si="3"/>
        <v>13047</v>
      </c>
      <c r="E24" s="446">
        <f>SUM(E7:E23)</f>
        <v>-135</v>
      </c>
      <c r="F24" s="447">
        <f t="shared" ref="F24:G24" si="4">SUM(F7:F23)</f>
        <v>19290727028657.141</v>
      </c>
      <c r="G24" s="447">
        <f t="shared" si="4"/>
        <v>19325002623772.598</v>
      </c>
      <c r="H24" s="447">
        <f>SUM(H7:H23)</f>
        <v>34275595115.45977</v>
      </c>
      <c r="I24" s="447">
        <f t="shared" ref="I24:K24" si="5">SUM(I7:I23)</f>
        <v>2831334413462.7925</v>
      </c>
      <c r="J24" s="447">
        <f t="shared" si="5"/>
        <v>2909397401085.9312</v>
      </c>
      <c r="K24" s="447">
        <f t="shared" si="5"/>
        <v>78062987623.137955</v>
      </c>
    </row>
    <row r="26" spans="2:11" ht="409.6" x14ac:dyDescent="0.3">
      <c r="B26" s="436" t="s">
        <v>1041</v>
      </c>
    </row>
    <row r="27" spans="2:11" ht="409.6" x14ac:dyDescent="0.3">
      <c r="B27" s="436" t="s">
        <v>499</v>
      </c>
    </row>
  </sheetData>
  <mergeCells count="7">
    <mergeCell ref="B2:K2"/>
    <mergeCell ref="B3:K3"/>
    <mergeCell ref="B4:K4"/>
    <mergeCell ref="B5:B6"/>
    <mergeCell ref="C5:E5"/>
    <mergeCell ref="F5:H5"/>
    <mergeCell ref="I5:K5"/>
  </mergeCells>
  <hyperlinks>
    <hyperlink ref="A1" location="Índice!A1" display="Volver" xr:uid="{00000000-0004-0000-7700-000000000000}"/>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I27"/>
  <sheetViews>
    <sheetView showGridLines="0" workbookViewId="0"/>
  </sheetViews>
  <sheetFormatPr baseColWidth="10" defaultColWidth="11.44140625" defaultRowHeight="11.4" x14ac:dyDescent="0.3"/>
  <cols>
    <col min="1" max="1" width="5.21875" style="427" customWidth="1"/>
    <col min="2" max="2" width="27" style="427" customWidth="1"/>
    <col min="3" max="3" width="11.77734375" style="427" customWidth="1"/>
    <col min="4" max="4" width="8.77734375" style="427" customWidth="1"/>
    <col min="5" max="5" width="6.21875" style="427" customWidth="1"/>
    <col min="6" max="6" width="11.44140625" style="427" customWidth="1"/>
    <col min="7" max="7" width="8.77734375" style="427" customWidth="1"/>
    <col min="8" max="8" width="6.21875" style="427" customWidth="1"/>
    <col min="9" max="9" width="9.21875" style="427" customWidth="1"/>
    <col min="10" max="16384" width="11.44140625" style="427"/>
  </cols>
  <sheetData>
    <row r="1" spans="1:9" ht="12" x14ac:dyDescent="0.3">
      <c r="A1" s="145" t="s">
        <v>36</v>
      </c>
    </row>
    <row r="2" spans="1:9" s="428" customFormat="1" ht="13.8" x14ac:dyDescent="0.3">
      <c r="B2" s="843" t="s">
        <v>1042</v>
      </c>
      <c r="C2" s="843"/>
      <c r="D2" s="843"/>
      <c r="E2" s="843"/>
      <c r="F2" s="843"/>
      <c r="G2" s="843"/>
      <c r="H2" s="843"/>
      <c r="I2" s="843"/>
    </row>
    <row r="3" spans="1:9" s="428" customFormat="1" ht="13.8" x14ac:dyDescent="0.3">
      <c r="B3" s="843" t="s">
        <v>1043</v>
      </c>
      <c r="C3" s="843"/>
      <c r="D3" s="843"/>
      <c r="E3" s="843"/>
      <c r="F3" s="843"/>
      <c r="G3" s="843"/>
      <c r="H3" s="843"/>
      <c r="I3" s="843"/>
    </row>
    <row r="4" spans="1:9" s="428" customFormat="1" ht="13.8" x14ac:dyDescent="0.3">
      <c r="B4" s="843" t="s">
        <v>985</v>
      </c>
      <c r="C4" s="843"/>
      <c r="D4" s="843"/>
      <c r="E4" s="843"/>
      <c r="F4" s="843"/>
      <c r="G4" s="843"/>
      <c r="H4" s="843"/>
      <c r="I4" s="843"/>
    </row>
    <row r="5" spans="1:9" ht="12" x14ac:dyDescent="0.3">
      <c r="B5" s="864" t="s">
        <v>928</v>
      </c>
      <c r="C5" s="864" t="s">
        <v>1044</v>
      </c>
      <c r="D5" s="864"/>
      <c r="E5" s="864"/>
      <c r="F5" s="864" t="s">
        <v>1045</v>
      </c>
      <c r="G5" s="864"/>
      <c r="H5" s="864"/>
      <c r="I5" s="864" t="s">
        <v>1046</v>
      </c>
    </row>
    <row r="6" spans="1:9" ht="36" x14ac:dyDescent="0.3">
      <c r="B6" s="864"/>
      <c r="C6" s="351" t="s">
        <v>1006</v>
      </c>
      <c r="D6" s="351" t="s">
        <v>1004</v>
      </c>
      <c r="E6" s="351" t="s">
        <v>878</v>
      </c>
      <c r="F6" s="351" t="s">
        <v>1006</v>
      </c>
      <c r="G6" s="351" t="s">
        <v>1004</v>
      </c>
      <c r="H6" s="351" t="s">
        <v>878</v>
      </c>
      <c r="I6" s="864"/>
    </row>
    <row r="7" spans="1:9" x14ac:dyDescent="0.3">
      <c r="B7" s="439" t="s">
        <v>1047</v>
      </c>
      <c r="C7" s="60">
        <v>124840269135.75264</v>
      </c>
      <c r="D7" s="430">
        <v>284</v>
      </c>
      <c r="E7" s="433">
        <v>6.4340766258970311E-2</v>
      </c>
      <c r="F7" s="60">
        <v>147748896685.00208</v>
      </c>
      <c r="G7" s="430">
        <v>292</v>
      </c>
      <c r="H7" s="433">
        <v>6.3088661840471252E-2</v>
      </c>
      <c r="I7" s="60">
        <f>F7-C7</f>
        <v>22908627549.249435</v>
      </c>
    </row>
    <row r="8" spans="1:9" x14ac:dyDescent="0.3">
      <c r="B8" s="439" t="s">
        <v>903</v>
      </c>
      <c r="C8" s="60">
        <v>404947354294.42499</v>
      </c>
      <c r="D8" s="430">
        <v>768</v>
      </c>
      <c r="E8" s="433">
        <v>0.17593240508086339</v>
      </c>
      <c r="F8" s="60">
        <v>403219202440.06635</v>
      </c>
      <c r="G8" s="430">
        <v>764</v>
      </c>
      <c r="H8" s="433">
        <v>0.15944327716540657</v>
      </c>
      <c r="I8" s="60">
        <f t="shared" ref="I8:I24" si="0">F8-C8</f>
        <v>-1728151854.3586426</v>
      </c>
    </row>
    <row r="9" spans="1:9" ht="22.8" x14ac:dyDescent="0.3">
      <c r="B9" s="439" t="s">
        <v>1048</v>
      </c>
      <c r="C9" s="60">
        <v>8143267231.5879917</v>
      </c>
      <c r="D9" s="430">
        <v>100</v>
      </c>
      <c r="E9" s="433">
        <v>1.6120737997631678E-2</v>
      </c>
      <c r="F9" s="60">
        <v>8470876642.2804928</v>
      </c>
      <c r="G9" s="430">
        <v>99</v>
      </c>
      <c r="H9" s="433">
        <v>1.5091814420626654E-2</v>
      </c>
      <c r="I9" s="60">
        <f t="shared" si="0"/>
        <v>327609410.69250107</v>
      </c>
    </row>
    <row r="10" spans="1:9" ht="22.8" x14ac:dyDescent="0.3">
      <c r="B10" s="439" t="s">
        <v>1049</v>
      </c>
      <c r="C10" s="60">
        <v>405521721123.94586</v>
      </c>
      <c r="D10" s="430">
        <v>444</v>
      </c>
      <c r="E10" s="433">
        <v>0.15726761853359428</v>
      </c>
      <c r="F10" s="60">
        <v>455266292569.09399</v>
      </c>
      <c r="G10" s="430">
        <v>455</v>
      </c>
      <c r="H10" s="433">
        <v>0.14312770740601372</v>
      </c>
      <c r="I10" s="60">
        <f t="shared" si="0"/>
        <v>49744571445.148132</v>
      </c>
    </row>
    <row r="11" spans="1:9" x14ac:dyDescent="0.3">
      <c r="B11" s="439" t="s">
        <v>1050</v>
      </c>
      <c r="C11" s="60">
        <v>184591918824.17084</v>
      </c>
      <c r="D11" s="430">
        <v>210</v>
      </c>
      <c r="E11" s="433">
        <v>0.13635695410867665</v>
      </c>
      <c r="F11" s="60">
        <v>178426486108.53256</v>
      </c>
      <c r="G11" s="430">
        <v>206</v>
      </c>
      <c r="H11" s="433">
        <v>0.12843920049981186</v>
      </c>
      <c r="I11" s="60">
        <f t="shared" si="0"/>
        <v>-6165432715.6382751</v>
      </c>
    </row>
    <row r="12" spans="1:9" x14ac:dyDescent="0.3">
      <c r="B12" s="439" t="s">
        <v>1051</v>
      </c>
      <c r="C12" s="60">
        <v>75199114608.1418</v>
      </c>
      <c r="D12" s="430">
        <v>492</v>
      </c>
      <c r="E12" s="433">
        <v>1.0353132471958876E-2</v>
      </c>
      <c r="F12" s="60">
        <v>73928790599.849716</v>
      </c>
      <c r="G12" s="430">
        <v>498</v>
      </c>
      <c r="H12" s="433">
        <v>1.0500594227804336E-2</v>
      </c>
      <c r="I12" s="60">
        <f t="shared" si="0"/>
        <v>-1270324008.2920837</v>
      </c>
    </row>
    <row r="13" spans="1:9" x14ac:dyDescent="0.3">
      <c r="B13" s="439" t="s">
        <v>1052</v>
      </c>
      <c r="C13" s="60">
        <v>44187639989.538628</v>
      </c>
      <c r="D13" s="430">
        <v>1343</v>
      </c>
      <c r="E13" s="433">
        <v>2.3783768866430244E-2</v>
      </c>
      <c r="F13" s="60">
        <v>43811526391.240608</v>
      </c>
      <c r="G13" s="430">
        <v>1352</v>
      </c>
      <c r="H13" s="433">
        <v>2.0905118765024419E-2</v>
      </c>
      <c r="I13" s="60">
        <f t="shared" si="0"/>
        <v>-376113598.29801941</v>
      </c>
    </row>
    <row r="14" spans="1:9" x14ac:dyDescent="0.3">
      <c r="B14" s="439" t="s">
        <v>1053</v>
      </c>
      <c r="C14" s="60">
        <v>4660873123.581336</v>
      </c>
      <c r="D14" s="430">
        <v>63</v>
      </c>
      <c r="E14" s="433">
        <v>1.4945367152498774E-3</v>
      </c>
      <c r="F14" s="60">
        <v>4769090023.1244249</v>
      </c>
      <c r="G14" s="430">
        <v>66</v>
      </c>
      <c r="H14" s="433">
        <v>8.8744698058445973E-4</v>
      </c>
      <c r="I14" s="60">
        <f t="shared" si="0"/>
        <v>108216899.54308891</v>
      </c>
    </row>
    <row r="15" spans="1:9" ht="34.200000000000003" x14ac:dyDescent="0.3">
      <c r="B15" s="439" t="s">
        <v>1054</v>
      </c>
      <c r="C15" s="60">
        <v>234811783882.8045</v>
      </c>
      <c r="D15" s="430">
        <v>62</v>
      </c>
      <c r="E15" s="433">
        <v>7.0963471694425628E-2</v>
      </c>
      <c r="F15" s="60">
        <v>184755679742.88968</v>
      </c>
      <c r="G15" s="430">
        <v>63</v>
      </c>
      <c r="H15" s="433">
        <v>4.7466487517760662E-2</v>
      </c>
      <c r="I15" s="60">
        <f t="shared" si="0"/>
        <v>-50056104139.914825</v>
      </c>
    </row>
    <row r="16" spans="1:9" ht="22.8" x14ac:dyDescent="0.3">
      <c r="B16" s="439" t="s">
        <v>1055</v>
      </c>
      <c r="C16" s="60">
        <v>72523322328.319656</v>
      </c>
      <c r="D16" s="430">
        <v>45</v>
      </c>
      <c r="E16" s="433">
        <v>1.1007304475616892E-2</v>
      </c>
      <c r="F16" s="60">
        <v>68775814286.896088</v>
      </c>
      <c r="G16" s="430">
        <v>42</v>
      </c>
      <c r="H16" s="433">
        <v>1.0832993855740516E-2</v>
      </c>
      <c r="I16" s="60">
        <f t="shared" si="0"/>
        <v>-3747508041.4235687</v>
      </c>
    </row>
    <row r="17" spans="2:9" x14ac:dyDescent="0.3">
      <c r="B17" s="439" t="s">
        <v>1056</v>
      </c>
      <c r="C17" s="60">
        <v>118244165278.37494</v>
      </c>
      <c r="D17" s="430">
        <v>283</v>
      </c>
      <c r="E17" s="433">
        <v>4.6856008903281503E-2</v>
      </c>
      <c r="F17" s="60">
        <v>113407429431.73502</v>
      </c>
      <c r="G17" s="430">
        <v>279</v>
      </c>
      <c r="H17" s="433">
        <v>4.230447725936716E-2</v>
      </c>
      <c r="I17" s="60">
        <f t="shared" si="0"/>
        <v>-4836735846.6399231</v>
      </c>
    </row>
    <row r="18" spans="2:9" ht="22.8" x14ac:dyDescent="0.3">
      <c r="B18" s="439" t="s">
        <v>885</v>
      </c>
      <c r="C18" s="60">
        <v>99404697576.474564</v>
      </c>
      <c r="D18" s="430">
        <v>103</v>
      </c>
      <c r="E18" s="433">
        <v>2.3912890794130656E-2</v>
      </c>
      <c r="F18" s="60">
        <v>98169539798.597946</v>
      </c>
      <c r="G18" s="430">
        <v>100</v>
      </c>
      <c r="H18" s="433">
        <v>2.2265376124669087E-2</v>
      </c>
      <c r="I18" s="60">
        <f t="shared" si="0"/>
        <v>-1235157777.8766174</v>
      </c>
    </row>
    <row r="19" spans="2:9" x14ac:dyDescent="0.3">
      <c r="B19" s="439" t="s">
        <v>396</v>
      </c>
      <c r="C19" s="60">
        <v>74416187761.843765</v>
      </c>
      <c r="D19" s="430">
        <v>170</v>
      </c>
      <c r="E19" s="433">
        <v>5.4218727527606377E-2</v>
      </c>
      <c r="F19" s="60">
        <v>74170478017.2995</v>
      </c>
      <c r="G19" s="430">
        <v>167</v>
      </c>
      <c r="H19" s="433">
        <v>5.0855375539067146E-2</v>
      </c>
      <c r="I19" s="60">
        <f t="shared" si="0"/>
        <v>-245709744.54426575</v>
      </c>
    </row>
    <row r="20" spans="2:9" ht="22.8" x14ac:dyDescent="0.3">
      <c r="B20" s="439" t="s">
        <v>1057</v>
      </c>
      <c r="C20" s="60">
        <v>214231975706.25754</v>
      </c>
      <c r="D20" s="430">
        <v>9</v>
      </c>
      <c r="E20" s="433">
        <v>8.4699356826461E-2</v>
      </c>
      <c r="F20" s="60">
        <v>287061584160.31335</v>
      </c>
      <c r="G20" s="430">
        <v>11</v>
      </c>
      <c r="H20" s="433">
        <v>0.12210594694721812</v>
      </c>
      <c r="I20" s="60">
        <f t="shared" si="0"/>
        <v>72829608454.055817</v>
      </c>
    </row>
    <row r="21" spans="2:9" x14ac:dyDescent="0.3">
      <c r="B21" s="439" t="s">
        <v>1058</v>
      </c>
      <c r="C21" s="60">
        <v>317744410.20596558</v>
      </c>
      <c r="D21" s="430">
        <v>75</v>
      </c>
      <c r="E21" s="433">
        <v>2.9241822942580914E-3</v>
      </c>
      <c r="F21" s="60">
        <v>227225452.63070124</v>
      </c>
      <c r="G21" s="430">
        <v>70</v>
      </c>
      <c r="H21" s="433">
        <v>2.6359310871095702E-3</v>
      </c>
      <c r="I21" s="60">
        <f t="shared" si="0"/>
        <v>-90518957.575264335</v>
      </c>
    </row>
    <row r="22" spans="2:9" x14ac:dyDescent="0.3">
      <c r="B22" s="439" t="s">
        <v>393</v>
      </c>
      <c r="C22" s="60">
        <v>110466781487.96745</v>
      </c>
      <c r="D22" s="430">
        <v>1870</v>
      </c>
      <c r="E22" s="433">
        <v>2.6735244614911335E-2</v>
      </c>
      <c r="F22" s="60">
        <v>96434347417.936508</v>
      </c>
      <c r="G22" s="430">
        <v>1796</v>
      </c>
      <c r="H22" s="433">
        <v>2.451972200788961E-2</v>
      </c>
      <c r="I22" s="60">
        <f t="shared" si="0"/>
        <v>-14032434070.030945</v>
      </c>
    </row>
    <row r="23" spans="2:9" x14ac:dyDescent="0.3">
      <c r="B23" s="439" t="s">
        <v>1059</v>
      </c>
      <c r="C23" s="60">
        <v>654825596699.39746</v>
      </c>
      <c r="D23" s="430">
        <v>6861</v>
      </c>
      <c r="E23" s="433" t="s">
        <v>177</v>
      </c>
      <c r="F23" s="60">
        <v>670754141318.44678</v>
      </c>
      <c r="G23" s="430">
        <v>6787</v>
      </c>
      <c r="H23" s="433" t="s">
        <v>177</v>
      </c>
      <c r="I23" s="60">
        <f t="shared" si="0"/>
        <v>15928544619.049316</v>
      </c>
    </row>
    <row r="24" spans="2:9" ht="12" x14ac:dyDescent="0.3">
      <c r="B24" s="366" t="s">
        <v>133</v>
      </c>
      <c r="C24" s="61">
        <f>SUM(C7:C23)</f>
        <v>2831334413462.79</v>
      </c>
      <c r="D24" s="440">
        <f>SUM(D7:D23)</f>
        <v>13182</v>
      </c>
      <c r="E24" s="61" t="s">
        <v>177</v>
      </c>
      <c r="F24" s="61">
        <f>SUM(F7:F23)</f>
        <v>2909397401085.9355</v>
      </c>
      <c r="G24" s="440">
        <f>SUM(G7:G23)</f>
        <v>13047</v>
      </c>
      <c r="H24" s="448" t="s">
        <v>177</v>
      </c>
      <c r="I24" s="61">
        <f t="shared" si="0"/>
        <v>78062987623.145508</v>
      </c>
    </row>
    <row r="26" spans="2:9" ht="409.6" x14ac:dyDescent="0.3">
      <c r="B26" s="436" t="s">
        <v>1060</v>
      </c>
    </row>
    <row r="27" spans="2:9" ht="409.6" x14ac:dyDescent="0.3">
      <c r="B27" s="436" t="s">
        <v>1061</v>
      </c>
    </row>
  </sheetData>
  <mergeCells count="7">
    <mergeCell ref="B2:I2"/>
    <mergeCell ref="B3:I3"/>
    <mergeCell ref="B4:I4"/>
    <mergeCell ref="B5:B6"/>
    <mergeCell ref="C5:E5"/>
    <mergeCell ref="F5:H5"/>
    <mergeCell ref="I5:I6"/>
  </mergeCells>
  <hyperlinks>
    <hyperlink ref="A1" location="Índice!A1" display="Volver" xr:uid="{00000000-0004-0000-7800-000000000000}"/>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L23"/>
  <sheetViews>
    <sheetView showGridLines="0" workbookViewId="0"/>
  </sheetViews>
  <sheetFormatPr baseColWidth="10" defaultColWidth="11.44140625" defaultRowHeight="11.4" x14ac:dyDescent="0.3"/>
  <cols>
    <col min="1" max="1" width="5.21875" style="427" customWidth="1"/>
    <col min="2" max="2" width="22.5546875" style="427" customWidth="1"/>
    <col min="3" max="4" width="11.44140625" style="427"/>
    <col min="5" max="5" width="13.21875" style="427" customWidth="1"/>
    <col min="6" max="6" width="11.44140625" style="427"/>
    <col min="7" max="7" width="13.21875" style="427" customWidth="1"/>
    <col min="8" max="8" width="9.21875" style="427" customWidth="1"/>
    <col min="9" max="11" width="11.44140625" style="427"/>
    <col min="12" max="12" width="17.77734375" style="427" customWidth="1"/>
    <col min="13" max="16384" width="11.44140625" style="427"/>
  </cols>
  <sheetData>
    <row r="1" spans="1:12" ht="12" x14ac:dyDescent="0.3">
      <c r="A1" s="145" t="s">
        <v>36</v>
      </c>
    </row>
    <row r="2" spans="1:12" s="428" customFormat="1" ht="13.8" x14ac:dyDescent="0.3">
      <c r="A2" s="449"/>
      <c r="B2" s="875" t="s">
        <v>1062</v>
      </c>
      <c r="C2" s="875"/>
      <c r="D2" s="875"/>
      <c r="E2" s="875"/>
      <c r="F2" s="875"/>
      <c r="G2" s="875"/>
      <c r="H2" s="875"/>
    </row>
    <row r="3" spans="1:12" s="428" customFormat="1" ht="13.8" x14ac:dyDescent="0.3">
      <c r="A3" s="449"/>
      <c r="B3" s="875" t="s">
        <v>1063</v>
      </c>
      <c r="C3" s="875"/>
      <c r="D3" s="875"/>
      <c r="E3" s="875"/>
      <c r="F3" s="875"/>
      <c r="G3" s="875"/>
      <c r="H3" s="875"/>
    </row>
    <row r="4" spans="1:12" s="428" customFormat="1" ht="13.8" x14ac:dyDescent="0.3">
      <c r="B4" s="875" t="s">
        <v>388</v>
      </c>
      <c r="C4" s="875"/>
      <c r="D4" s="875"/>
      <c r="E4" s="875"/>
      <c r="F4" s="875"/>
      <c r="G4" s="875"/>
      <c r="H4" s="875"/>
    </row>
    <row r="5" spans="1:12" ht="24" x14ac:dyDescent="0.3">
      <c r="B5" s="450" t="s">
        <v>1064</v>
      </c>
      <c r="C5" s="263" t="s">
        <v>1065</v>
      </c>
      <c r="D5" s="263" t="s">
        <v>1066</v>
      </c>
      <c r="E5" s="263" t="s">
        <v>1067</v>
      </c>
      <c r="F5" s="263" t="s">
        <v>1068</v>
      </c>
      <c r="G5" s="263" t="s">
        <v>1069</v>
      </c>
      <c r="H5" s="263" t="s">
        <v>1004</v>
      </c>
    </row>
    <row r="6" spans="1:12" x14ac:dyDescent="0.3">
      <c r="B6" s="439" t="s">
        <v>1070</v>
      </c>
      <c r="C6" s="451">
        <v>0.53371488202247164</v>
      </c>
      <c r="D6" s="452">
        <f>SUM(D7:D9)</f>
        <v>9295804757.0728531</v>
      </c>
      <c r="E6" s="451">
        <f t="shared" ref="E6" si="0">D6/$D$20</f>
        <v>4.8102476041258954E-4</v>
      </c>
      <c r="F6" s="452">
        <f>SUM(F7:F9)</f>
        <v>2461036798.6452608</v>
      </c>
      <c r="G6" s="451">
        <f>F6/$F$20</f>
        <v>8.4589227918010861E-4</v>
      </c>
      <c r="H6" s="453">
        <f>SUM(H7:H9)</f>
        <v>75</v>
      </c>
    </row>
    <row r="7" spans="1:12" x14ac:dyDescent="0.3">
      <c r="B7" s="442" t="s">
        <v>1071</v>
      </c>
      <c r="C7" s="433">
        <v>0.52175550000000004</v>
      </c>
      <c r="D7" s="60">
        <v>14235000</v>
      </c>
      <c r="E7" s="433">
        <f>D7/$D$20</f>
        <v>7.3661050801043065E-7</v>
      </c>
      <c r="F7" s="60">
        <v>0</v>
      </c>
      <c r="G7" s="433">
        <f t="shared" ref="G7:G19" si="1">F7/$F$20</f>
        <v>0</v>
      </c>
      <c r="H7" s="430">
        <v>1</v>
      </c>
      <c r="L7" s="454"/>
    </row>
    <row r="8" spans="1:12" x14ac:dyDescent="0.3">
      <c r="B8" s="439" t="s">
        <v>1072</v>
      </c>
      <c r="C8" s="433">
        <v>0.53403000000000012</v>
      </c>
      <c r="D8" s="60">
        <v>8856052158.4310055</v>
      </c>
      <c r="E8" s="433">
        <f t="shared" ref="E8:E19" si="2">D8/$D$20</f>
        <v>4.582691309721625E-4</v>
      </c>
      <c r="F8" s="60">
        <v>2356403354.626523</v>
      </c>
      <c r="G8" s="433">
        <f t="shared" si="1"/>
        <v>8.0992832183977295E-4</v>
      </c>
      <c r="H8" s="430">
        <v>63</v>
      </c>
    </row>
    <row r="9" spans="1:12" x14ac:dyDescent="0.3">
      <c r="B9" s="439" t="s">
        <v>1008</v>
      </c>
      <c r="C9" s="433">
        <v>0.53482799999999997</v>
      </c>
      <c r="D9" s="60">
        <v>425517598.64184785</v>
      </c>
      <c r="E9" s="433">
        <f t="shared" si="2"/>
        <v>2.2019018932416582E-5</v>
      </c>
      <c r="F9" s="60">
        <v>104633444.0187377</v>
      </c>
      <c r="G9" s="433">
        <f t="shared" si="1"/>
        <v>3.5963957340335635E-5</v>
      </c>
      <c r="H9" s="430">
        <v>11</v>
      </c>
    </row>
    <row r="10" spans="1:12" x14ac:dyDescent="0.3">
      <c r="B10" s="439" t="s">
        <v>1073</v>
      </c>
      <c r="C10" s="451">
        <v>0.25901237660272791</v>
      </c>
      <c r="D10" s="452">
        <f>SUM(D11:D14)</f>
        <v>19066471869992.203</v>
      </c>
      <c r="E10" s="451">
        <f t="shared" si="2"/>
        <v>0.98662195504893158</v>
      </c>
      <c r="F10" s="452">
        <f t="shared" ref="F10" si="3">SUM(F11:F14)</f>
        <v>2900464810601.2905</v>
      </c>
      <c r="G10" s="451">
        <f t="shared" si="1"/>
        <v>0.9969297454925532</v>
      </c>
      <c r="H10" s="453">
        <f t="shared" ref="H10" si="4">SUM(H11:H14)</f>
        <v>8949</v>
      </c>
    </row>
    <row r="11" spans="1:12" x14ac:dyDescent="0.3">
      <c r="B11" s="439" t="s">
        <v>1071</v>
      </c>
      <c r="C11" s="433">
        <v>0.29277412070647035</v>
      </c>
      <c r="D11" s="60">
        <v>3595789165665.8936</v>
      </c>
      <c r="E11" s="433">
        <f t="shared" si="2"/>
        <v>0.18606927179624561</v>
      </c>
      <c r="F11" s="60">
        <v>989736908270.19702</v>
      </c>
      <c r="G11" s="433">
        <f t="shared" si="1"/>
        <v>0.3401862213463101</v>
      </c>
      <c r="H11" s="430">
        <v>299</v>
      </c>
    </row>
    <row r="12" spans="1:12" x14ac:dyDescent="0.3">
      <c r="B12" s="442" t="s">
        <v>1072</v>
      </c>
      <c r="C12" s="433">
        <v>0.25459520625756665</v>
      </c>
      <c r="D12" s="60">
        <v>15245004313133.809</v>
      </c>
      <c r="E12" s="433">
        <f t="shared" si="2"/>
        <v>0.78887463096021782</v>
      </c>
      <c r="F12" s="60">
        <v>1867127354304.1265</v>
      </c>
      <c r="G12" s="433">
        <f t="shared" si="1"/>
        <v>0.64175741464786618</v>
      </c>
      <c r="H12" s="430">
        <v>7670</v>
      </c>
    </row>
    <row r="13" spans="1:12" x14ac:dyDescent="0.3">
      <c r="B13" s="439" t="s">
        <v>1010</v>
      </c>
      <c r="C13" s="433">
        <v>0.2520109818389098</v>
      </c>
      <c r="D13" s="60">
        <v>117050577528.57974</v>
      </c>
      <c r="E13" s="433">
        <f t="shared" si="2"/>
        <v>6.0569501493671525E-3</v>
      </c>
      <c r="F13" s="60">
        <v>31654237110.658459</v>
      </c>
      <c r="G13" s="433">
        <f t="shared" si="1"/>
        <v>1.0879997726966951E-2</v>
      </c>
      <c r="H13" s="430">
        <v>139</v>
      </c>
    </row>
    <row r="14" spans="1:12" x14ac:dyDescent="0.3">
      <c r="B14" s="442" t="s">
        <v>1008</v>
      </c>
      <c r="C14" s="433">
        <v>0.26404999676131441</v>
      </c>
      <c r="D14" s="60">
        <v>108627813663.92049</v>
      </c>
      <c r="E14" s="433">
        <f t="shared" si="2"/>
        <v>5.6211021431010087E-3</v>
      </c>
      <c r="F14" s="60">
        <v>11946310916.308769</v>
      </c>
      <c r="G14" s="433">
        <f t="shared" si="1"/>
        <v>4.1061117714100608E-3</v>
      </c>
      <c r="H14" s="430">
        <v>841</v>
      </c>
    </row>
    <row r="15" spans="1:12" x14ac:dyDescent="0.3">
      <c r="B15" s="439" t="s">
        <v>1074</v>
      </c>
      <c r="C15" s="451">
        <v>6.0174475323061916E-2</v>
      </c>
      <c r="D15" s="452">
        <f>SUM(D16:D19)</f>
        <v>249234949023.27014</v>
      </c>
      <c r="E15" s="451">
        <f t="shared" si="2"/>
        <v>1.2897020190655764E-2</v>
      </c>
      <c r="F15" s="452">
        <f>SUM(F16:F19)</f>
        <v>6471553685.9933491</v>
      </c>
      <c r="G15" s="451">
        <f t="shared" si="1"/>
        <v>2.2243622282668743E-3</v>
      </c>
      <c r="H15" s="453">
        <f>SUM(H16:H19)</f>
        <v>1140</v>
      </c>
    </row>
    <row r="16" spans="1:12" x14ac:dyDescent="0.3">
      <c r="B16" s="439" t="s">
        <v>1071</v>
      </c>
      <c r="C16" s="433">
        <v>3.7632906554567316E-2</v>
      </c>
      <c r="D16" s="60">
        <v>174959538</v>
      </c>
      <c r="E16" s="433">
        <f t="shared" si="2"/>
        <v>9.0535324318545997E-6</v>
      </c>
      <c r="F16" s="60">
        <v>0</v>
      </c>
      <c r="G16" s="433">
        <f t="shared" si="1"/>
        <v>0</v>
      </c>
      <c r="H16" s="430">
        <v>29</v>
      </c>
    </row>
    <row r="17" spans="2:8" x14ac:dyDescent="0.3">
      <c r="B17" s="442" t="s">
        <v>1072</v>
      </c>
      <c r="C17" s="433">
        <v>6.4617175333145663E-2</v>
      </c>
      <c r="D17" s="60">
        <v>211161606612.90662</v>
      </c>
      <c r="E17" s="433">
        <f t="shared" si="2"/>
        <v>1.0926860436911264E-2</v>
      </c>
      <c r="F17" s="60">
        <v>6137615846.8699369</v>
      </c>
      <c r="G17" s="433">
        <f t="shared" si="1"/>
        <v>2.1095831888002237E-3</v>
      </c>
      <c r="H17" s="430">
        <v>962</v>
      </c>
    </row>
    <row r="18" spans="2:8" x14ac:dyDescent="0.3">
      <c r="B18" s="439" t="s">
        <v>1010</v>
      </c>
      <c r="C18" s="433">
        <v>1.393886751472297E-2</v>
      </c>
      <c r="D18" s="60">
        <v>26137975697.635651</v>
      </c>
      <c r="E18" s="433">
        <f t="shared" si="2"/>
        <v>1.3525470710923559E-3</v>
      </c>
      <c r="F18" s="60">
        <v>95581136.521236658</v>
      </c>
      <c r="G18" s="433">
        <f t="shared" si="1"/>
        <v>3.2852554444972393E-5</v>
      </c>
      <c r="H18" s="430">
        <v>48</v>
      </c>
    </row>
    <row r="19" spans="2:8" x14ac:dyDescent="0.3">
      <c r="B19" s="442" t="s">
        <v>1008</v>
      </c>
      <c r="C19" s="433">
        <v>5.943141337155234E-2</v>
      </c>
      <c r="D19" s="60">
        <v>11760407174.727882</v>
      </c>
      <c r="E19" s="433">
        <f t="shared" si="2"/>
        <v>6.0855915022028928E-4</v>
      </c>
      <c r="F19" s="60">
        <v>238356702.60217562</v>
      </c>
      <c r="G19" s="433">
        <f t="shared" si="1"/>
        <v>8.1926485021678136E-5</v>
      </c>
      <c r="H19" s="430">
        <v>101</v>
      </c>
    </row>
    <row r="20" spans="2:8" ht="12" x14ac:dyDescent="0.3">
      <c r="B20" s="366" t="s">
        <v>1075</v>
      </c>
      <c r="C20" s="455">
        <v>0.24063213226930238</v>
      </c>
      <c r="D20" s="456">
        <f>D6+D10+D15</f>
        <v>19325002623772.547</v>
      </c>
      <c r="E20" s="455">
        <f>E6+E10+E15</f>
        <v>0.99999999999999989</v>
      </c>
      <c r="F20" s="456">
        <f>F6+F10+F15</f>
        <v>2909397401085.9287</v>
      </c>
      <c r="G20" s="455">
        <f>G6+G10+G15</f>
        <v>1.0000000000000002</v>
      </c>
      <c r="H20" s="457">
        <f>H6+H10+H15</f>
        <v>10164</v>
      </c>
    </row>
    <row r="22" spans="2:8" ht="409.6" x14ac:dyDescent="0.3">
      <c r="B22" s="436" t="s">
        <v>1076</v>
      </c>
    </row>
    <row r="23" spans="2:8" ht="409.6" x14ac:dyDescent="0.3">
      <c r="B23" s="436" t="s">
        <v>1077</v>
      </c>
    </row>
  </sheetData>
  <mergeCells count="3">
    <mergeCell ref="B2:H2"/>
    <mergeCell ref="B3:H3"/>
    <mergeCell ref="B4:H4"/>
  </mergeCells>
  <hyperlinks>
    <hyperlink ref="A1" location="Índice!A1" display="Volver" xr:uid="{00000000-0004-0000-7900-000000000000}"/>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G19"/>
  <sheetViews>
    <sheetView showGridLines="0" workbookViewId="0"/>
  </sheetViews>
  <sheetFormatPr baseColWidth="10" defaultColWidth="11.44140625" defaultRowHeight="11.4" x14ac:dyDescent="0.3"/>
  <cols>
    <col min="1" max="1" width="5.21875" style="427" customWidth="1"/>
    <col min="2" max="2" width="15.21875" style="427" customWidth="1"/>
    <col min="3" max="3" width="26.21875" style="427" customWidth="1"/>
    <col min="4" max="16384" width="11.44140625" style="427"/>
  </cols>
  <sheetData>
    <row r="1" spans="1:7" ht="12" x14ac:dyDescent="0.3">
      <c r="A1" s="145" t="s">
        <v>36</v>
      </c>
    </row>
    <row r="2" spans="1:7" s="428" customFormat="1" ht="13.8" x14ac:dyDescent="0.3">
      <c r="B2" s="875" t="s">
        <v>1078</v>
      </c>
      <c r="C2" s="875"/>
      <c r="D2" s="875"/>
      <c r="E2" s="875"/>
      <c r="F2" s="875"/>
      <c r="G2" s="875"/>
    </row>
    <row r="3" spans="1:7" s="428" customFormat="1" ht="13.8" x14ac:dyDescent="0.3">
      <c r="B3" s="875" t="s">
        <v>1079</v>
      </c>
      <c r="C3" s="875"/>
      <c r="D3" s="875"/>
      <c r="E3" s="875"/>
      <c r="F3" s="875"/>
      <c r="G3" s="875"/>
    </row>
    <row r="4" spans="1:7" s="428" customFormat="1" ht="13.8" x14ac:dyDescent="0.3">
      <c r="B4" s="875" t="s">
        <v>388</v>
      </c>
      <c r="C4" s="875"/>
      <c r="D4" s="875"/>
      <c r="E4" s="875"/>
      <c r="F4" s="875"/>
      <c r="G4" s="875"/>
    </row>
    <row r="5" spans="1:7" ht="48" x14ac:dyDescent="0.3">
      <c r="B5" s="450" t="s">
        <v>1080</v>
      </c>
      <c r="C5" s="450" t="s">
        <v>1081</v>
      </c>
      <c r="D5" s="263" t="s">
        <v>1082</v>
      </c>
      <c r="E5" s="263" t="s">
        <v>1083</v>
      </c>
      <c r="F5" s="263" t="s">
        <v>1084</v>
      </c>
      <c r="G5" s="263" t="s">
        <v>1085</v>
      </c>
    </row>
    <row r="6" spans="1:7" x14ac:dyDescent="0.3">
      <c r="B6" s="876" t="s">
        <v>993</v>
      </c>
      <c r="C6" s="429" t="s">
        <v>1086</v>
      </c>
      <c r="D6" s="458">
        <v>10581</v>
      </c>
      <c r="E6" s="458">
        <v>10474</v>
      </c>
      <c r="F6" s="431">
        <v>18812018505977.188</v>
      </c>
      <c r="G6" s="431">
        <v>2895687290396.292</v>
      </c>
    </row>
    <row r="7" spans="1:7" x14ac:dyDescent="0.3">
      <c r="B7" s="876"/>
      <c r="C7" s="427" t="s">
        <v>1087</v>
      </c>
      <c r="D7" s="458">
        <v>10004</v>
      </c>
      <c r="E7" s="458">
        <v>9879</v>
      </c>
      <c r="F7" s="431">
        <v>13837783088101.43</v>
      </c>
      <c r="G7" s="431">
        <v>2171786196755.2808</v>
      </c>
    </row>
    <row r="8" spans="1:7" ht="12" x14ac:dyDescent="0.3">
      <c r="B8" s="865"/>
      <c r="C8" s="459" t="s">
        <v>1088</v>
      </c>
      <c r="D8" s="460">
        <f>D7/D6</f>
        <v>0.9454682922219072</v>
      </c>
      <c r="E8" s="460">
        <f t="shared" ref="E8:G8" si="0">E7/E6</f>
        <v>0.9431926675577621</v>
      </c>
      <c r="F8" s="460">
        <f t="shared" si="0"/>
        <v>0.73558204738660649</v>
      </c>
      <c r="G8" s="460">
        <f t="shared" si="0"/>
        <v>0.75000715856236633</v>
      </c>
    </row>
    <row r="9" spans="1:7" x14ac:dyDescent="0.3">
      <c r="B9" s="877" t="s">
        <v>994</v>
      </c>
      <c r="C9" s="461" t="s">
        <v>1086</v>
      </c>
      <c r="D9" s="462">
        <v>9691</v>
      </c>
      <c r="E9" s="462">
        <v>9605</v>
      </c>
      <c r="F9" s="463">
        <v>19290727028657.199</v>
      </c>
      <c r="G9" s="463">
        <v>2831334413462.793</v>
      </c>
    </row>
    <row r="10" spans="1:7" x14ac:dyDescent="0.3">
      <c r="B10" s="876"/>
      <c r="C10" s="429" t="s">
        <v>1087</v>
      </c>
      <c r="D10" s="458">
        <v>9882</v>
      </c>
      <c r="E10" s="458">
        <v>9755</v>
      </c>
      <c r="F10" s="431">
        <v>14427275226421.258</v>
      </c>
      <c r="G10" s="431">
        <v>2129021713476.8296</v>
      </c>
    </row>
    <row r="11" spans="1:7" ht="12" x14ac:dyDescent="0.3">
      <c r="B11" s="865"/>
      <c r="C11" s="448" t="s">
        <v>1088</v>
      </c>
      <c r="D11" s="460">
        <f>D10/D9</f>
        <v>1.0197090083582705</v>
      </c>
      <c r="E11" s="460">
        <f t="shared" ref="E11:G11" si="1">E10/E9</f>
        <v>1.0156168662155127</v>
      </c>
      <c r="F11" s="460">
        <f t="shared" si="1"/>
        <v>0.74788654699166723</v>
      </c>
      <c r="G11" s="460">
        <f t="shared" si="1"/>
        <v>0.75194992981171116</v>
      </c>
    </row>
    <row r="12" spans="1:7" x14ac:dyDescent="0.3">
      <c r="B12" s="877" t="s">
        <v>995</v>
      </c>
      <c r="C12" s="464" t="s">
        <v>1086</v>
      </c>
      <c r="D12" s="462">
        <v>10164</v>
      </c>
      <c r="E12" s="462">
        <v>10069</v>
      </c>
      <c r="F12" s="463">
        <v>19325147854896.086</v>
      </c>
      <c r="G12" s="463">
        <v>2909397401085.9336</v>
      </c>
    </row>
    <row r="13" spans="1:7" x14ac:dyDescent="0.3">
      <c r="B13" s="876"/>
      <c r="C13" s="427" t="s">
        <v>1087</v>
      </c>
      <c r="D13" s="458">
        <v>9720</v>
      </c>
      <c r="E13" s="458">
        <v>9607</v>
      </c>
      <c r="F13" s="431">
        <v>14481476996498.859</v>
      </c>
      <c r="G13" s="431">
        <v>2150090673944.4172</v>
      </c>
    </row>
    <row r="14" spans="1:7" ht="12" x14ac:dyDescent="0.3">
      <c r="B14" s="865"/>
      <c r="C14" s="459" t="s">
        <v>1088</v>
      </c>
      <c r="D14" s="460">
        <f>D13/D12</f>
        <v>0.95631641086186536</v>
      </c>
      <c r="E14" s="460">
        <f t="shared" ref="E14:G14" si="2">E13/E12</f>
        <v>0.95411659549111139</v>
      </c>
      <c r="F14" s="460">
        <f t="shared" si="2"/>
        <v>0.74935918241008093</v>
      </c>
      <c r="G14" s="460">
        <f t="shared" si="2"/>
        <v>0.73901580895820396</v>
      </c>
    </row>
    <row r="15" spans="1:7" ht="12" x14ac:dyDescent="0.3">
      <c r="B15" s="876" t="s">
        <v>1089</v>
      </c>
      <c r="C15" s="465" t="s">
        <v>1090</v>
      </c>
      <c r="D15" s="466">
        <f>(D13-D10)/D10</f>
        <v>-1.6393442622950821E-2</v>
      </c>
      <c r="E15" s="466">
        <f>(E13-E10)/E10</f>
        <v>-1.5171706817016914E-2</v>
      </c>
      <c r="F15" s="466">
        <f>(F13-F10)/F10</f>
        <v>3.7568958259241946E-3</v>
      </c>
      <c r="G15" s="466">
        <f>(G13-G10)/G10</f>
        <v>9.8960758991887762E-3</v>
      </c>
    </row>
    <row r="16" spans="1:7" ht="12" x14ac:dyDescent="0.3">
      <c r="B16" s="865"/>
      <c r="C16" s="459" t="s">
        <v>1091</v>
      </c>
      <c r="D16" s="460">
        <f>(D13-D7)/D7</f>
        <v>-2.8388644542183126E-2</v>
      </c>
      <c r="E16" s="460">
        <f>(E13-E7)/E7</f>
        <v>-2.7533151128656747E-2</v>
      </c>
      <c r="F16" s="460">
        <f>(F13-F7)/F7</f>
        <v>4.6517126645157274E-2</v>
      </c>
      <c r="G16" s="460">
        <f>(G13-G7)/G7</f>
        <v>-9.9897139245462303E-3</v>
      </c>
    </row>
    <row r="18" spans="2:2" ht="409.6" x14ac:dyDescent="0.3">
      <c r="B18" s="436" t="s">
        <v>1092</v>
      </c>
    </row>
    <row r="19" spans="2:2" ht="409.6" x14ac:dyDescent="0.3">
      <c r="B19" s="436" t="s">
        <v>499</v>
      </c>
    </row>
  </sheetData>
  <mergeCells count="7">
    <mergeCell ref="B15:B16"/>
    <mergeCell ref="B2:G2"/>
    <mergeCell ref="B3:G3"/>
    <mergeCell ref="B4:G4"/>
    <mergeCell ref="B6:B8"/>
    <mergeCell ref="B9:B11"/>
    <mergeCell ref="B12:B14"/>
  </mergeCells>
  <hyperlinks>
    <hyperlink ref="A1" location="Índice!A1" display="Volver" xr:uid="{00000000-0004-0000-7A00-000000000000}"/>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H24"/>
  <sheetViews>
    <sheetView showGridLines="0" workbookViewId="0"/>
  </sheetViews>
  <sheetFormatPr baseColWidth="10" defaultColWidth="11.44140625" defaultRowHeight="11.4" x14ac:dyDescent="0.3"/>
  <cols>
    <col min="1" max="1" width="5.21875" style="427" customWidth="1"/>
    <col min="2" max="2" width="12.77734375" style="427" customWidth="1"/>
    <col min="3" max="3" width="34.77734375" style="427" customWidth="1"/>
    <col min="4" max="6" width="11.44140625" style="427"/>
    <col min="7" max="7" width="10" style="427" customWidth="1"/>
    <col min="8" max="16384" width="11.44140625" style="427"/>
  </cols>
  <sheetData>
    <row r="1" spans="1:8" ht="12" x14ac:dyDescent="0.3">
      <c r="A1" s="145" t="s">
        <v>36</v>
      </c>
    </row>
    <row r="2" spans="1:8" s="428" customFormat="1" ht="13.8" x14ac:dyDescent="0.3">
      <c r="B2" s="875" t="s">
        <v>1093</v>
      </c>
      <c r="C2" s="875"/>
      <c r="D2" s="875"/>
      <c r="E2" s="875"/>
      <c r="F2" s="875"/>
      <c r="G2" s="875"/>
      <c r="H2" s="875"/>
    </row>
    <row r="3" spans="1:8" s="428" customFormat="1" ht="13.8" x14ac:dyDescent="0.3">
      <c r="B3" s="875" t="s">
        <v>1094</v>
      </c>
      <c r="C3" s="875"/>
      <c r="D3" s="875"/>
      <c r="E3" s="875"/>
      <c r="F3" s="875"/>
      <c r="G3" s="875"/>
      <c r="H3" s="875"/>
    </row>
    <row r="4" spans="1:8" s="428" customFormat="1" ht="13.8" x14ac:dyDescent="0.3">
      <c r="B4" s="875" t="s">
        <v>1095</v>
      </c>
      <c r="C4" s="875"/>
      <c r="D4" s="875"/>
      <c r="E4" s="875"/>
      <c r="F4" s="875"/>
      <c r="G4" s="875"/>
      <c r="H4" s="875"/>
    </row>
    <row r="5" spans="1:8" ht="24" x14ac:dyDescent="0.3">
      <c r="B5" s="263" t="s">
        <v>1096</v>
      </c>
      <c r="C5" s="263" t="s">
        <v>389</v>
      </c>
      <c r="D5" s="263" t="s">
        <v>1097</v>
      </c>
      <c r="E5" s="263" t="s">
        <v>1098</v>
      </c>
      <c r="F5" s="263" t="s">
        <v>1099</v>
      </c>
      <c r="G5" s="263" t="s">
        <v>1100</v>
      </c>
      <c r="H5" s="263" t="s">
        <v>1020</v>
      </c>
    </row>
    <row r="6" spans="1:8" ht="22.8" x14ac:dyDescent="0.3">
      <c r="B6" s="879" t="s">
        <v>1101</v>
      </c>
      <c r="C6" s="442" t="s">
        <v>1102</v>
      </c>
      <c r="D6" s="60">
        <v>287061584160.31335</v>
      </c>
      <c r="E6" s="433">
        <f>D6/$D$14</f>
        <v>0.27457759108700441</v>
      </c>
      <c r="F6" s="60">
        <v>846737196807.59399</v>
      </c>
      <c r="G6" s="433">
        <f>F6/$F$14</f>
        <v>0.10535935334157602</v>
      </c>
      <c r="H6" s="467">
        <v>11</v>
      </c>
    </row>
    <row r="7" spans="1:8" x14ac:dyDescent="0.3">
      <c r="B7" s="879"/>
      <c r="C7" s="439" t="s">
        <v>1050</v>
      </c>
      <c r="D7" s="60">
        <v>178426486108.53253</v>
      </c>
      <c r="E7" s="433">
        <f t="shared" ref="E7:E13" si="0">D7/$D$14</f>
        <v>0.17066691415748453</v>
      </c>
      <c r="F7" s="60">
        <v>1866256548534.1458</v>
      </c>
      <c r="G7" s="433">
        <f t="shared" ref="G7:G13" si="1">F7/$F$14</f>
        <v>0.23221795837524697</v>
      </c>
      <c r="H7" s="467">
        <v>206</v>
      </c>
    </row>
    <row r="8" spans="1:8" x14ac:dyDescent="0.3">
      <c r="B8" s="879"/>
      <c r="C8" s="442" t="s">
        <v>1056</v>
      </c>
      <c r="D8" s="60">
        <v>113407429431.73502</v>
      </c>
      <c r="E8" s="433">
        <f t="shared" si="0"/>
        <v>0.10847546485824862</v>
      </c>
      <c r="F8" s="60">
        <v>433644739356.00439</v>
      </c>
      <c r="G8" s="433">
        <f t="shared" si="1"/>
        <v>5.3958334995535588E-2</v>
      </c>
      <c r="H8" s="467">
        <v>279</v>
      </c>
    </row>
    <row r="9" spans="1:8" x14ac:dyDescent="0.3">
      <c r="B9" s="879"/>
      <c r="C9" s="439" t="s">
        <v>393</v>
      </c>
      <c r="D9" s="60">
        <v>96434347417.936386</v>
      </c>
      <c r="E9" s="433">
        <f t="shared" si="0"/>
        <v>9.2240523543118444E-2</v>
      </c>
      <c r="F9" s="60">
        <v>1254603330631.9944</v>
      </c>
      <c r="G9" s="433">
        <f t="shared" si="1"/>
        <v>0.1561100612019185</v>
      </c>
      <c r="H9" s="467">
        <v>1796</v>
      </c>
    </row>
    <row r="10" spans="1:8" x14ac:dyDescent="0.3">
      <c r="B10" s="879"/>
      <c r="C10" s="442" t="s">
        <v>396</v>
      </c>
      <c r="D10" s="60">
        <v>74170478017.299484</v>
      </c>
      <c r="E10" s="433">
        <f t="shared" si="0"/>
        <v>7.0944885374799219E-2</v>
      </c>
      <c r="F10" s="60">
        <v>673946843849.39209</v>
      </c>
      <c r="G10" s="433">
        <f t="shared" si="1"/>
        <v>8.385908156896886E-2</v>
      </c>
      <c r="H10" s="467">
        <v>167</v>
      </c>
    </row>
    <row r="11" spans="1:8" x14ac:dyDescent="0.3">
      <c r="B11" s="879"/>
      <c r="C11" s="439" t="s">
        <v>1051</v>
      </c>
      <c r="D11" s="60">
        <v>73928790599.84967</v>
      </c>
      <c r="E11" s="433">
        <f t="shared" si="0"/>
        <v>7.0713708677737769E-2</v>
      </c>
      <c r="F11" s="60">
        <v>1123218636341.231</v>
      </c>
      <c r="G11" s="433">
        <f t="shared" si="1"/>
        <v>0.13976188790606534</v>
      </c>
      <c r="H11" s="467">
        <v>498</v>
      </c>
    </row>
    <row r="12" spans="1:8" x14ac:dyDescent="0.3">
      <c r="B12" s="879"/>
      <c r="C12" s="442" t="s">
        <v>1052</v>
      </c>
      <c r="D12" s="60">
        <v>43811526391.240677</v>
      </c>
      <c r="E12" s="433">
        <f t="shared" si="0"/>
        <v>4.1906211217846066E-2</v>
      </c>
      <c r="F12" s="60">
        <v>316290291173.87933</v>
      </c>
      <c r="G12" s="433">
        <f t="shared" si="1"/>
        <v>3.9355942637147465E-2</v>
      </c>
      <c r="H12" s="467">
        <v>1353</v>
      </c>
    </row>
    <row r="13" spans="1:8" x14ac:dyDescent="0.3">
      <c r="B13" s="879"/>
      <c r="C13" s="439" t="s">
        <v>1059</v>
      </c>
      <c r="D13" s="60">
        <v>178225533841.37555</v>
      </c>
      <c r="E13" s="433">
        <f t="shared" si="0"/>
        <v>0.17047470108376089</v>
      </c>
      <c r="F13" s="60">
        <v>1521961427930.3464</v>
      </c>
      <c r="G13" s="433">
        <f t="shared" si="1"/>
        <v>0.18937737997354132</v>
      </c>
      <c r="H13" s="467">
        <v>3081</v>
      </c>
    </row>
    <row r="14" spans="1:8" ht="12" x14ac:dyDescent="0.3">
      <c r="B14" s="468"/>
      <c r="C14" s="468" t="s">
        <v>1103</v>
      </c>
      <c r="D14" s="61">
        <f>SUM(D6:D13)</f>
        <v>1045466175968.2827</v>
      </c>
      <c r="E14" s="469">
        <f>D14/D21</f>
        <v>0.48624283088970294</v>
      </c>
      <c r="F14" s="61">
        <f>SUM(F6:F13)</f>
        <v>8036659014624.5869</v>
      </c>
      <c r="G14" s="469">
        <f>F14/F21</f>
        <v>0.55496128030086989</v>
      </c>
      <c r="H14" s="470">
        <f>SUM(H6:H13)</f>
        <v>7391</v>
      </c>
    </row>
    <row r="15" spans="1:8" x14ac:dyDescent="0.3">
      <c r="B15" s="880" t="s">
        <v>1104</v>
      </c>
      <c r="C15" s="471" t="s">
        <v>903</v>
      </c>
      <c r="D15" s="472">
        <v>403219202440.06628</v>
      </c>
      <c r="E15" s="473">
        <f>D15/$D$20</f>
        <v>0.365028299823908</v>
      </c>
      <c r="F15" s="472">
        <v>2009060927108.0291</v>
      </c>
      <c r="G15" s="473">
        <f>F15/$F$20</f>
        <v>0.31173276464260452</v>
      </c>
      <c r="H15" s="474">
        <v>764</v>
      </c>
    </row>
    <row r="16" spans="1:8" x14ac:dyDescent="0.3">
      <c r="B16" s="881"/>
      <c r="C16" s="442" t="s">
        <v>883</v>
      </c>
      <c r="D16" s="60">
        <v>271560039532.58163</v>
      </c>
      <c r="E16" s="433">
        <f t="shared" ref="E16:E19" si="2">D16/$D$20</f>
        <v>0.24583923317844858</v>
      </c>
      <c r="F16" s="60">
        <v>2223417250128.8428</v>
      </c>
      <c r="G16" s="433">
        <f t="shared" ref="G16:G19" si="3">F16/$F$20</f>
        <v>0.34499302484292066</v>
      </c>
      <c r="H16" s="467">
        <v>176</v>
      </c>
    </row>
    <row r="17" spans="2:8" ht="22.8" x14ac:dyDescent="0.3">
      <c r="B17" s="881"/>
      <c r="C17" s="439" t="s">
        <v>1054</v>
      </c>
      <c r="D17" s="60">
        <v>184755679742.88968</v>
      </c>
      <c r="E17" s="433">
        <f t="shared" si="2"/>
        <v>0.16725654743434934</v>
      </c>
      <c r="F17" s="60">
        <v>777067846575.22766</v>
      </c>
      <c r="G17" s="433">
        <f t="shared" si="3"/>
        <v>0.12057250472560985</v>
      </c>
      <c r="H17" s="467">
        <v>63</v>
      </c>
    </row>
    <row r="18" spans="2:8" ht="22.8" x14ac:dyDescent="0.3">
      <c r="B18" s="881"/>
      <c r="C18" s="442" t="s">
        <v>885</v>
      </c>
      <c r="D18" s="60">
        <v>98169539798.597931</v>
      </c>
      <c r="E18" s="433">
        <f t="shared" si="2"/>
        <v>8.8871412845235392E-2</v>
      </c>
      <c r="F18" s="60">
        <v>556246322072.37305</v>
      </c>
      <c r="G18" s="433">
        <f t="shared" si="3"/>
        <v>8.6309081751694217E-2</v>
      </c>
      <c r="H18" s="467">
        <v>100</v>
      </c>
    </row>
    <row r="19" spans="2:8" x14ac:dyDescent="0.3">
      <c r="B19" s="881"/>
      <c r="C19" s="439" t="s">
        <v>1105</v>
      </c>
      <c r="D19" s="60">
        <v>146920036461.99899</v>
      </c>
      <c r="E19" s="433">
        <f t="shared" si="2"/>
        <v>0.13300450671805869</v>
      </c>
      <c r="F19" s="60">
        <v>879025635989.77185</v>
      </c>
      <c r="G19" s="433">
        <f t="shared" si="3"/>
        <v>0.13639262403717084</v>
      </c>
      <c r="H19" s="467">
        <v>1226</v>
      </c>
    </row>
    <row r="20" spans="2:8" ht="12" x14ac:dyDescent="0.3">
      <c r="B20" s="475"/>
      <c r="C20" s="468" t="s">
        <v>1106</v>
      </c>
      <c r="D20" s="61">
        <f>SUM(D15:D19)</f>
        <v>1104624497976.1345</v>
      </c>
      <c r="E20" s="469">
        <f>D20/D21</f>
        <v>0.51375716911029701</v>
      </c>
      <c r="F20" s="61">
        <f>SUM(F15:F19)</f>
        <v>6444817981874.2441</v>
      </c>
      <c r="G20" s="469">
        <f>F20/F21</f>
        <v>0.44503871969913011</v>
      </c>
      <c r="H20" s="470">
        <f>SUM(H15:H19)</f>
        <v>2329</v>
      </c>
    </row>
    <row r="21" spans="2:8" ht="12" x14ac:dyDescent="0.3">
      <c r="B21" s="878" t="s">
        <v>1107</v>
      </c>
      <c r="C21" s="878"/>
      <c r="D21" s="476">
        <f>D14+D20</f>
        <v>2150090673944.4172</v>
      </c>
      <c r="E21" s="477">
        <f>E14+E20</f>
        <v>1</v>
      </c>
      <c r="F21" s="476">
        <f>F14+F20</f>
        <v>14481476996498.832</v>
      </c>
      <c r="G21" s="477">
        <f>G14+G20</f>
        <v>1</v>
      </c>
      <c r="H21" s="478">
        <f>H14+H20</f>
        <v>9720</v>
      </c>
    </row>
    <row r="23" spans="2:8" ht="409.6" x14ac:dyDescent="0.3">
      <c r="B23" s="436" t="s">
        <v>1076</v>
      </c>
    </row>
    <row r="24" spans="2:8" ht="409.6" x14ac:dyDescent="0.3">
      <c r="B24" s="436" t="s">
        <v>1077</v>
      </c>
    </row>
  </sheetData>
  <mergeCells count="6">
    <mergeCell ref="B21:C21"/>
    <mergeCell ref="B2:H2"/>
    <mergeCell ref="B3:H3"/>
    <mergeCell ref="B4:H4"/>
    <mergeCell ref="B6:B13"/>
    <mergeCell ref="B15:B19"/>
  </mergeCells>
  <hyperlinks>
    <hyperlink ref="A1" location="Índice!A1" display="Volver" xr:uid="{00000000-0004-0000-7B00-000000000000}"/>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G49"/>
  <sheetViews>
    <sheetView showGridLines="0" workbookViewId="0"/>
  </sheetViews>
  <sheetFormatPr baseColWidth="10" defaultColWidth="11.44140625" defaultRowHeight="11.4" x14ac:dyDescent="0.3"/>
  <cols>
    <col min="1" max="1" width="5.21875" style="427" customWidth="1"/>
    <col min="2" max="2" width="45.77734375" style="427" customWidth="1"/>
    <col min="3" max="3" width="8.5546875" style="427" customWidth="1"/>
    <col min="4" max="4" width="7.21875" style="427" customWidth="1"/>
    <col min="5" max="5" width="12.44140625" style="427" customWidth="1"/>
    <col min="6" max="6" width="7.77734375" style="427" customWidth="1"/>
    <col min="7" max="7" width="10.77734375" style="427" customWidth="1"/>
    <col min="8" max="16384" width="11.44140625" style="427"/>
  </cols>
  <sheetData>
    <row r="1" spans="1:7" ht="12" x14ac:dyDescent="0.3">
      <c r="A1" s="145" t="s">
        <v>36</v>
      </c>
    </row>
    <row r="2" spans="1:7" s="428" customFormat="1" ht="13.8" x14ac:dyDescent="0.3">
      <c r="B2" s="875" t="s">
        <v>1108</v>
      </c>
      <c r="C2" s="875"/>
      <c r="D2" s="875"/>
      <c r="E2" s="875"/>
      <c r="F2" s="875"/>
      <c r="G2" s="875"/>
    </row>
    <row r="3" spans="1:7" s="428" customFormat="1" ht="13.8" x14ac:dyDescent="0.3">
      <c r="B3" s="875" t="s">
        <v>1109</v>
      </c>
      <c r="C3" s="875"/>
      <c r="D3" s="875"/>
      <c r="E3" s="875"/>
      <c r="F3" s="875"/>
      <c r="G3" s="875"/>
    </row>
    <row r="4" spans="1:7" s="428" customFormat="1" ht="13.8" x14ac:dyDescent="0.3">
      <c r="B4" s="875" t="s">
        <v>1110</v>
      </c>
      <c r="C4" s="875"/>
      <c r="D4" s="875"/>
      <c r="E4" s="875"/>
      <c r="F4" s="875"/>
      <c r="G4" s="875"/>
    </row>
    <row r="5" spans="1:7" ht="24" x14ac:dyDescent="0.3">
      <c r="B5" s="450" t="s">
        <v>389</v>
      </c>
      <c r="C5" s="450" t="s">
        <v>1004</v>
      </c>
      <c r="D5" s="450" t="s">
        <v>1111</v>
      </c>
      <c r="E5" s="450" t="s">
        <v>1112</v>
      </c>
      <c r="F5" s="450" t="s">
        <v>1111</v>
      </c>
      <c r="G5" s="450" t="s">
        <v>1113</v>
      </c>
    </row>
    <row r="6" spans="1:7" x14ac:dyDescent="0.3">
      <c r="B6" s="439" t="s">
        <v>903</v>
      </c>
      <c r="C6" s="479">
        <v>161</v>
      </c>
      <c r="D6" s="433">
        <f t="shared" ref="D6:D45" si="0">C6/$C$46</f>
        <v>0.10387096774193548</v>
      </c>
      <c r="E6" s="480">
        <v>158643049161.25595</v>
      </c>
      <c r="F6" s="433">
        <f t="shared" ref="F6:F45" si="1">E6/$E$46</f>
        <v>0.57260260382440609</v>
      </c>
      <c r="G6" s="480">
        <f>E6/C6</f>
        <v>985360553.79662085</v>
      </c>
    </row>
    <row r="7" spans="1:7" x14ac:dyDescent="0.3">
      <c r="B7" s="439" t="s">
        <v>393</v>
      </c>
      <c r="C7" s="479">
        <v>471</v>
      </c>
      <c r="D7" s="433">
        <f t="shared" si="0"/>
        <v>0.3038709677419355</v>
      </c>
      <c r="E7" s="480">
        <v>33747711063.298222</v>
      </c>
      <c r="F7" s="433">
        <f t="shared" si="1"/>
        <v>0.12180821870308342</v>
      </c>
      <c r="G7" s="480">
        <f t="shared" ref="G7:G46" si="2">E7/C7</f>
        <v>71651191.217193678</v>
      </c>
    </row>
    <row r="8" spans="1:7" x14ac:dyDescent="0.3">
      <c r="B8" s="439" t="s">
        <v>397</v>
      </c>
      <c r="C8" s="479">
        <v>2</v>
      </c>
      <c r="D8" s="433">
        <f t="shared" si="0"/>
        <v>1.2903225806451613E-3</v>
      </c>
      <c r="E8" s="480">
        <v>22102995527.851341</v>
      </c>
      <c r="F8" s="433">
        <f t="shared" si="1"/>
        <v>7.9778048004499696E-2</v>
      </c>
      <c r="G8" s="480">
        <f t="shared" si="2"/>
        <v>11051497763.925671</v>
      </c>
    </row>
    <row r="9" spans="1:7" x14ac:dyDescent="0.3">
      <c r="B9" s="439" t="s">
        <v>883</v>
      </c>
      <c r="C9" s="479">
        <v>8</v>
      </c>
      <c r="D9" s="433">
        <f t="shared" si="0"/>
        <v>5.1612903225806452E-3</v>
      </c>
      <c r="E9" s="480">
        <v>15758508825.263187</v>
      </c>
      <c r="F9" s="433">
        <f t="shared" si="1"/>
        <v>5.6878402384737348E-2</v>
      </c>
      <c r="G9" s="480">
        <f t="shared" si="2"/>
        <v>1969813603.1578984</v>
      </c>
    </row>
    <row r="10" spans="1:7" x14ac:dyDescent="0.3">
      <c r="B10" s="439" t="s">
        <v>1052</v>
      </c>
      <c r="C10" s="479">
        <v>135</v>
      </c>
      <c r="D10" s="433">
        <f t="shared" si="0"/>
        <v>8.7096774193548387E-2</v>
      </c>
      <c r="E10" s="480">
        <v>9282127535.651268</v>
      </c>
      <c r="F10" s="433">
        <f t="shared" si="1"/>
        <v>3.3502699450397126E-2</v>
      </c>
      <c r="G10" s="480">
        <f t="shared" si="2"/>
        <v>68756500.26408346</v>
      </c>
    </row>
    <row r="11" spans="1:7" x14ac:dyDescent="0.3">
      <c r="B11" s="439" t="s">
        <v>1114</v>
      </c>
      <c r="C11" s="479">
        <v>147</v>
      </c>
      <c r="D11" s="433">
        <f t="shared" si="0"/>
        <v>9.483870967741935E-2</v>
      </c>
      <c r="E11" s="480">
        <v>7490855040.3681831</v>
      </c>
      <c r="F11" s="433">
        <f t="shared" si="1"/>
        <v>2.703732135547943E-2</v>
      </c>
      <c r="G11" s="480">
        <f t="shared" si="2"/>
        <v>50958197.553525053</v>
      </c>
    </row>
    <row r="12" spans="1:7" x14ac:dyDescent="0.3">
      <c r="B12" s="439" t="s">
        <v>1051</v>
      </c>
      <c r="C12" s="479">
        <v>69</v>
      </c>
      <c r="D12" s="433">
        <f t="shared" si="0"/>
        <v>4.4516129032258066E-2</v>
      </c>
      <c r="E12" s="480">
        <v>4106928605.7398114</v>
      </c>
      <c r="F12" s="433">
        <f t="shared" si="1"/>
        <v>1.4823454451995458E-2</v>
      </c>
      <c r="G12" s="480">
        <f t="shared" si="2"/>
        <v>59520704.431011759</v>
      </c>
    </row>
    <row r="13" spans="1:7" x14ac:dyDescent="0.3">
      <c r="B13" s="439" t="s">
        <v>396</v>
      </c>
      <c r="C13" s="479">
        <v>6</v>
      </c>
      <c r="D13" s="433">
        <f t="shared" si="0"/>
        <v>3.8709677419354839E-3</v>
      </c>
      <c r="E13" s="480">
        <v>4034633061.0084853</v>
      </c>
      <c r="F13" s="433">
        <f t="shared" si="1"/>
        <v>1.4562512561525472E-2</v>
      </c>
      <c r="G13" s="480">
        <f t="shared" si="2"/>
        <v>672438843.50141418</v>
      </c>
    </row>
    <row r="14" spans="1:7" x14ac:dyDescent="0.3">
      <c r="B14" s="439" t="s">
        <v>1115</v>
      </c>
      <c r="C14" s="479">
        <v>10</v>
      </c>
      <c r="D14" s="433">
        <f t="shared" si="0"/>
        <v>6.4516129032258064E-3</v>
      </c>
      <c r="E14" s="480">
        <v>3844378118.3245611</v>
      </c>
      <c r="F14" s="433">
        <f t="shared" si="1"/>
        <v>1.3875810710122305E-2</v>
      </c>
      <c r="G14" s="480">
        <f t="shared" si="2"/>
        <v>384437811.83245611</v>
      </c>
    </row>
    <row r="15" spans="1:7" x14ac:dyDescent="0.3">
      <c r="B15" s="439" t="s">
        <v>391</v>
      </c>
      <c r="C15" s="479">
        <v>154</v>
      </c>
      <c r="D15" s="433">
        <f t="shared" si="0"/>
        <v>9.9354838709677415E-2</v>
      </c>
      <c r="E15" s="480">
        <v>2784343152.3095894</v>
      </c>
      <c r="F15" s="433">
        <f t="shared" si="1"/>
        <v>1.0049744677641343E-2</v>
      </c>
      <c r="G15" s="480">
        <f t="shared" si="2"/>
        <v>18080150.339672659</v>
      </c>
    </row>
    <row r="16" spans="1:7" x14ac:dyDescent="0.3">
      <c r="B16" s="439" t="s">
        <v>392</v>
      </c>
      <c r="C16" s="479">
        <v>8</v>
      </c>
      <c r="D16" s="433">
        <f t="shared" si="0"/>
        <v>5.1612903225806452E-3</v>
      </c>
      <c r="E16" s="480">
        <v>2596133448.304009</v>
      </c>
      <c r="F16" s="433">
        <f t="shared" si="1"/>
        <v>9.3704248640825924E-3</v>
      </c>
      <c r="G16" s="480">
        <f t="shared" si="2"/>
        <v>324516681.03800112</v>
      </c>
    </row>
    <row r="17" spans="2:7" x14ac:dyDescent="0.3">
      <c r="B17" s="439" t="s">
        <v>1116</v>
      </c>
      <c r="C17" s="479">
        <v>0</v>
      </c>
      <c r="D17" s="433">
        <f t="shared" si="0"/>
        <v>0</v>
      </c>
      <c r="E17" s="480">
        <v>2413188981.366519</v>
      </c>
      <c r="F17" s="433">
        <f t="shared" si="1"/>
        <v>8.7101092771248879E-3</v>
      </c>
      <c r="G17" s="480">
        <v>0</v>
      </c>
    </row>
    <row r="18" spans="2:7" x14ac:dyDescent="0.3">
      <c r="B18" s="439" t="s">
        <v>1053</v>
      </c>
      <c r="C18" s="479">
        <v>9</v>
      </c>
      <c r="D18" s="433">
        <f t="shared" si="0"/>
        <v>5.8064516129032262E-3</v>
      </c>
      <c r="E18" s="480">
        <v>1930624925.2550666</v>
      </c>
      <c r="F18" s="433">
        <f t="shared" si="1"/>
        <v>6.9683535777584696E-3</v>
      </c>
      <c r="G18" s="480">
        <f t="shared" si="2"/>
        <v>214513880.58389628</v>
      </c>
    </row>
    <row r="19" spans="2:7" x14ac:dyDescent="0.3">
      <c r="B19" s="439" t="s">
        <v>1117</v>
      </c>
      <c r="C19" s="479">
        <v>38</v>
      </c>
      <c r="D19" s="433">
        <f t="shared" si="0"/>
        <v>2.4516129032258065E-2</v>
      </c>
      <c r="E19" s="480">
        <v>1900286674.9906876</v>
      </c>
      <c r="F19" s="433">
        <f t="shared" si="1"/>
        <v>6.8588513891110359E-3</v>
      </c>
      <c r="G19" s="480">
        <f t="shared" si="2"/>
        <v>50007544.078702308</v>
      </c>
    </row>
    <row r="20" spans="2:7" x14ac:dyDescent="0.3">
      <c r="B20" s="439" t="s">
        <v>1048</v>
      </c>
      <c r="C20" s="479">
        <v>27</v>
      </c>
      <c r="D20" s="433">
        <f t="shared" si="0"/>
        <v>1.7419354838709676E-2</v>
      </c>
      <c r="E20" s="480">
        <v>1533226416.5663204</v>
      </c>
      <c r="F20" s="433">
        <f t="shared" si="1"/>
        <v>5.5339924630788545E-3</v>
      </c>
      <c r="G20" s="480">
        <f t="shared" si="2"/>
        <v>56786163.576530389</v>
      </c>
    </row>
    <row r="21" spans="2:7" x14ac:dyDescent="0.3">
      <c r="B21" s="439" t="s">
        <v>1118</v>
      </c>
      <c r="C21" s="479">
        <v>30</v>
      </c>
      <c r="D21" s="433">
        <f t="shared" si="0"/>
        <v>1.935483870967742E-2</v>
      </c>
      <c r="E21" s="480">
        <v>888010299.07611907</v>
      </c>
      <c r="F21" s="433">
        <f t="shared" si="1"/>
        <v>3.2051641226148119E-3</v>
      </c>
      <c r="G21" s="480">
        <f t="shared" si="2"/>
        <v>29600343.302537303</v>
      </c>
    </row>
    <row r="22" spans="2:7" ht="22.8" x14ac:dyDescent="0.3">
      <c r="B22" s="439" t="s">
        <v>1119</v>
      </c>
      <c r="C22" s="479">
        <v>15</v>
      </c>
      <c r="D22" s="433">
        <f t="shared" si="0"/>
        <v>9.6774193548387101E-3</v>
      </c>
      <c r="E22" s="480">
        <v>808910848.48815584</v>
      </c>
      <c r="F22" s="433">
        <f t="shared" si="1"/>
        <v>2.9196643695073867E-3</v>
      </c>
      <c r="G22" s="480">
        <f t="shared" si="2"/>
        <v>53927389.899210386</v>
      </c>
    </row>
    <row r="23" spans="2:7" x14ac:dyDescent="0.3">
      <c r="B23" s="439" t="s">
        <v>402</v>
      </c>
      <c r="C23" s="479">
        <v>14</v>
      </c>
      <c r="D23" s="433">
        <f t="shared" si="0"/>
        <v>9.0322580645161299E-3</v>
      </c>
      <c r="E23" s="480">
        <v>573448963.49964714</v>
      </c>
      <c r="F23" s="433">
        <f t="shared" si="1"/>
        <v>2.0697936114839688E-3</v>
      </c>
      <c r="G23" s="480">
        <f t="shared" si="2"/>
        <v>40960640.249974795</v>
      </c>
    </row>
    <row r="24" spans="2:7" ht="22.8" x14ac:dyDescent="0.3">
      <c r="B24" s="439" t="s">
        <v>1120</v>
      </c>
      <c r="C24" s="479">
        <v>12</v>
      </c>
      <c r="D24" s="433">
        <f t="shared" si="0"/>
        <v>7.7419354838709677E-3</v>
      </c>
      <c r="E24" s="480">
        <v>527158479.91158557</v>
      </c>
      <c r="F24" s="433">
        <f t="shared" si="1"/>
        <v>1.9027137956650459E-3</v>
      </c>
      <c r="G24" s="480">
        <f t="shared" si="2"/>
        <v>43929873.325965464</v>
      </c>
    </row>
    <row r="25" spans="2:7" x14ac:dyDescent="0.3">
      <c r="B25" s="439" t="s">
        <v>1121</v>
      </c>
      <c r="C25" s="479">
        <v>0</v>
      </c>
      <c r="D25" s="433">
        <f t="shared" si="0"/>
        <v>0</v>
      </c>
      <c r="E25" s="480">
        <v>401740892.48539299</v>
      </c>
      <c r="F25" s="433">
        <f t="shared" si="1"/>
        <v>1.450034415728168E-3</v>
      </c>
      <c r="G25" s="480">
        <v>0</v>
      </c>
    </row>
    <row r="26" spans="2:7" x14ac:dyDescent="0.3">
      <c r="B26" s="439" t="s">
        <v>1122</v>
      </c>
      <c r="C26" s="479">
        <v>5</v>
      </c>
      <c r="D26" s="433">
        <f t="shared" si="0"/>
        <v>3.2258064516129032E-3</v>
      </c>
      <c r="E26" s="480">
        <v>390494750.38707942</v>
      </c>
      <c r="F26" s="433">
        <f t="shared" si="1"/>
        <v>1.4094428469041979E-3</v>
      </c>
      <c r="G26" s="480">
        <f t="shared" si="2"/>
        <v>78098950.077415884</v>
      </c>
    </row>
    <row r="27" spans="2:7" x14ac:dyDescent="0.3">
      <c r="B27" s="439" t="s">
        <v>1056</v>
      </c>
      <c r="C27" s="479">
        <v>33</v>
      </c>
      <c r="D27" s="433">
        <f t="shared" si="0"/>
        <v>2.1290322580645161E-2</v>
      </c>
      <c r="E27" s="480">
        <v>269051913.76371205</v>
      </c>
      <c r="F27" s="433">
        <f t="shared" si="1"/>
        <v>9.7110984187175986E-4</v>
      </c>
      <c r="G27" s="480">
        <f t="shared" si="2"/>
        <v>8153088.295870062</v>
      </c>
    </row>
    <row r="28" spans="2:7" x14ac:dyDescent="0.3">
      <c r="B28" s="439" t="s">
        <v>885</v>
      </c>
      <c r="C28" s="479">
        <v>1</v>
      </c>
      <c r="D28" s="433">
        <f t="shared" si="0"/>
        <v>6.4516129032258064E-4</v>
      </c>
      <c r="E28" s="480">
        <v>219262788.836184</v>
      </c>
      <c r="F28" s="433">
        <f t="shared" si="1"/>
        <v>7.9140210978787722E-4</v>
      </c>
      <c r="G28" s="480">
        <v>0</v>
      </c>
    </row>
    <row r="29" spans="2:7" x14ac:dyDescent="0.3">
      <c r="B29" s="427" t="s">
        <v>1123</v>
      </c>
      <c r="C29" s="479">
        <v>97</v>
      </c>
      <c r="D29" s="433">
        <f t="shared" si="0"/>
        <v>6.2580645161290319E-2</v>
      </c>
      <c r="E29" s="480">
        <v>166631768.25999045</v>
      </c>
      <c r="F29" s="433">
        <f t="shared" si="1"/>
        <v>6.0143690435847765E-4</v>
      </c>
      <c r="G29" s="480">
        <f t="shared" si="2"/>
        <v>1717853.2810308295</v>
      </c>
    </row>
    <row r="30" spans="2:7" x14ac:dyDescent="0.3">
      <c r="B30" s="439" t="s">
        <v>1050</v>
      </c>
      <c r="C30" s="479">
        <v>2</v>
      </c>
      <c r="D30" s="433">
        <f t="shared" si="0"/>
        <v>1.2903225806451613E-3</v>
      </c>
      <c r="E30" s="480">
        <v>153006923.41425458</v>
      </c>
      <c r="F30" s="433">
        <f t="shared" si="1"/>
        <v>5.5225970008373007E-4</v>
      </c>
      <c r="G30" s="480">
        <f t="shared" si="2"/>
        <v>76503461.707127288</v>
      </c>
    </row>
    <row r="31" spans="2:7" x14ac:dyDescent="0.3">
      <c r="B31" s="439" t="s">
        <v>408</v>
      </c>
      <c r="C31" s="479">
        <v>2</v>
      </c>
      <c r="D31" s="433">
        <f t="shared" si="0"/>
        <v>1.2903225806451613E-3</v>
      </c>
      <c r="E31" s="480">
        <v>108441756.46146937</v>
      </c>
      <c r="F31" s="433">
        <f t="shared" si="1"/>
        <v>3.9140720278272472E-4</v>
      </c>
      <c r="G31" s="480">
        <f t="shared" si="2"/>
        <v>54220878.230734684</v>
      </c>
    </row>
    <row r="32" spans="2:7" x14ac:dyDescent="0.3">
      <c r="B32" s="439" t="s">
        <v>405</v>
      </c>
      <c r="C32" s="479">
        <v>8</v>
      </c>
      <c r="D32" s="433">
        <f t="shared" si="0"/>
        <v>5.1612903225806452E-3</v>
      </c>
      <c r="E32" s="480">
        <v>85403890.820391223</v>
      </c>
      <c r="F32" s="433">
        <f t="shared" si="1"/>
        <v>3.0825485591104201E-4</v>
      </c>
      <c r="G32" s="480">
        <f t="shared" si="2"/>
        <v>10675486.352548903</v>
      </c>
    </row>
    <row r="33" spans="2:7" x14ac:dyDescent="0.3">
      <c r="B33" s="439" t="s">
        <v>1124</v>
      </c>
      <c r="C33" s="479">
        <v>4</v>
      </c>
      <c r="D33" s="433">
        <f t="shared" si="0"/>
        <v>2.5806451612903226E-3</v>
      </c>
      <c r="E33" s="480">
        <v>71324435.474767983</v>
      </c>
      <c r="F33" s="433">
        <f t="shared" si="1"/>
        <v>2.5743679086528889E-4</v>
      </c>
      <c r="G33" s="480">
        <f t="shared" si="2"/>
        <v>17831108.868691996</v>
      </c>
    </row>
    <row r="34" spans="2:7" x14ac:dyDescent="0.3">
      <c r="B34" s="439" t="s">
        <v>1125</v>
      </c>
      <c r="C34" s="479">
        <v>0</v>
      </c>
      <c r="D34" s="433">
        <f t="shared" si="0"/>
        <v>0</v>
      </c>
      <c r="E34" s="480">
        <v>59973741.179858148</v>
      </c>
      <c r="F34" s="433">
        <f t="shared" si="1"/>
        <v>2.1646785372721284E-4</v>
      </c>
      <c r="G34" s="480">
        <v>0</v>
      </c>
    </row>
    <row r="35" spans="2:7" x14ac:dyDescent="0.3">
      <c r="B35" s="439" t="s">
        <v>1126</v>
      </c>
      <c r="C35" s="479">
        <v>2</v>
      </c>
      <c r="D35" s="433">
        <f t="shared" si="0"/>
        <v>1.2903225806451613E-3</v>
      </c>
      <c r="E35" s="480">
        <v>54390981.957741886</v>
      </c>
      <c r="F35" s="433">
        <f t="shared" si="1"/>
        <v>1.9631756990444582E-4</v>
      </c>
      <c r="G35" s="480">
        <f t="shared" si="2"/>
        <v>27195490.978870943</v>
      </c>
    </row>
    <row r="36" spans="2:7" x14ac:dyDescent="0.3">
      <c r="B36" s="439" t="s">
        <v>1127</v>
      </c>
      <c r="C36" s="479">
        <v>6</v>
      </c>
      <c r="D36" s="433">
        <f t="shared" si="0"/>
        <v>3.8709677419354839E-3</v>
      </c>
      <c r="E36" s="480">
        <v>45372653.380964212</v>
      </c>
      <c r="F36" s="433">
        <f t="shared" si="1"/>
        <v>1.6376702040033248E-4</v>
      </c>
      <c r="G36" s="480">
        <v>0</v>
      </c>
    </row>
    <row r="37" spans="2:7" x14ac:dyDescent="0.3">
      <c r="B37" s="439" t="s">
        <v>1128</v>
      </c>
      <c r="C37" s="479">
        <v>0</v>
      </c>
      <c r="D37" s="433">
        <f t="shared" si="0"/>
        <v>0</v>
      </c>
      <c r="E37" s="480">
        <v>29542165.879888199</v>
      </c>
      <c r="F37" s="433">
        <f t="shared" si="1"/>
        <v>1.0662881982457346E-4</v>
      </c>
      <c r="G37" s="480">
        <v>0</v>
      </c>
    </row>
    <row r="38" spans="2:7" x14ac:dyDescent="0.3">
      <c r="B38" s="439" t="s">
        <v>1129</v>
      </c>
      <c r="C38" s="479">
        <v>2</v>
      </c>
      <c r="D38" s="433">
        <f t="shared" si="0"/>
        <v>1.2903225806451613E-3</v>
      </c>
      <c r="E38" s="480">
        <v>28174441.0942664</v>
      </c>
      <c r="F38" s="433">
        <f t="shared" si="1"/>
        <v>1.0169218517399916E-4</v>
      </c>
      <c r="G38" s="480">
        <v>0</v>
      </c>
    </row>
    <row r="39" spans="2:7" x14ac:dyDescent="0.3">
      <c r="B39" s="439" t="s">
        <v>1130</v>
      </c>
      <c r="C39" s="479">
        <v>1</v>
      </c>
      <c r="D39" s="433">
        <f t="shared" si="0"/>
        <v>6.4516129032258064E-4</v>
      </c>
      <c r="E39" s="480">
        <v>3566242.5458531603</v>
      </c>
      <c r="F39" s="433">
        <f t="shared" si="1"/>
        <v>1.2871914517661759E-5</v>
      </c>
      <c r="G39" s="480">
        <f t="shared" si="2"/>
        <v>3566242.5458531603</v>
      </c>
    </row>
    <row r="40" spans="2:7" x14ac:dyDescent="0.3">
      <c r="B40" s="439" t="s">
        <v>1131</v>
      </c>
      <c r="C40" s="479">
        <v>32</v>
      </c>
      <c r="D40" s="433">
        <f t="shared" si="0"/>
        <v>2.0645161290322581E-2</v>
      </c>
      <c r="E40" s="480">
        <v>1855577.5073334633</v>
      </c>
      <c r="F40" s="433">
        <f t="shared" si="1"/>
        <v>6.6974791389513308E-6</v>
      </c>
      <c r="G40" s="480">
        <f t="shared" si="2"/>
        <v>57986.797104170728</v>
      </c>
    </row>
    <row r="41" spans="2:7" x14ac:dyDescent="0.3">
      <c r="B41" s="439" t="s">
        <v>1132</v>
      </c>
      <c r="C41" s="479">
        <v>0</v>
      </c>
      <c r="D41" s="433">
        <f t="shared" si="0"/>
        <v>0</v>
      </c>
      <c r="E41" s="480">
        <v>1088482.2393851597</v>
      </c>
      <c r="F41" s="433">
        <f t="shared" si="1"/>
        <v>3.9287429722497949E-6</v>
      </c>
      <c r="G41" s="480">
        <v>0</v>
      </c>
    </row>
    <row r="42" spans="2:7" x14ac:dyDescent="0.3">
      <c r="B42" s="439" t="s">
        <v>1133</v>
      </c>
      <c r="C42" s="479">
        <v>0</v>
      </c>
      <c r="D42" s="433">
        <f t="shared" si="0"/>
        <v>0</v>
      </c>
      <c r="E42" s="480">
        <v>266015.90259313729</v>
      </c>
      <c r="F42" s="433">
        <f t="shared" si="1"/>
        <v>9.6015173238822354E-7</v>
      </c>
      <c r="G42" s="480">
        <v>0</v>
      </c>
    </row>
    <row r="43" spans="2:7" x14ac:dyDescent="0.3">
      <c r="B43" s="439" t="s">
        <v>1134</v>
      </c>
      <c r="C43" s="479">
        <v>1</v>
      </c>
      <c r="D43" s="433">
        <f t="shared" si="0"/>
        <v>6.4516129032258064E-4</v>
      </c>
      <c r="E43" s="480">
        <v>0</v>
      </c>
      <c r="F43" s="433">
        <f t="shared" si="1"/>
        <v>0</v>
      </c>
      <c r="G43" s="480">
        <f t="shared" si="2"/>
        <v>0</v>
      </c>
    </row>
    <row r="44" spans="2:7" x14ac:dyDescent="0.3">
      <c r="B44" s="439" t="s">
        <v>1135</v>
      </c>
      <c r="C44" s="479">
        <v>36</v>
      </c>
      <c r="D44" s="433">
        <f t="shared" si="0"/>
        <v>2.3225806451612905E-2</v>
      </c>
      <c r="E44" s="480">
        <v>0</v>
      </c>
      <c r="F44" s="433">
        <f t="shared" si="1"/>
        <v>0</v>
      </c>
      <c r="G44" s="480">
        <f t="shared" si="2"/>
        <v>0</v>
      </c>
    </row>
    <row r="45" spans="2:7" x14ac:dyDescent="0.3">
      <c r="B45" s="439" t="s">
        <v>1136</v>
      </c>
      <c r="C45" s="479">
        <v>2</v>
      </c>
      <c r="D45" s="433">
        <f t="shared" si="0"/>
        <v>1.2903225806451613E-3</v>
      </c>
      <c r="E45" s="480">
        <v>0</v>
      </c>
      <c r="F45" s="433">
        <f t="shared" si="1"/>
        <v>0</v>
      </c>
      <c r="G45" s="480">
        <f t="shared" si="2"/>
        <v>0</v>
      </c>
    </row>
    <row r="46" spans="2:7" ht="12" x14ac:dyDescent="0.3">
      <c r="B46" s="475" t="s">
        <v>1137</v>
      </c>
      <c r="C46" s="481">
        <f>SUM(C6:C45)</f>
        <v>1550</v>
      </c>
      <c r="D46" s="469">
        <f>SUM(D6:D45)</f>
        <v>1.0000000000000002</v>
      </c>
      <c r="E46" s="482">
        <f>SUM(E6:E45)</f>
        <v>277056108550.11987</v>
      </c>
      <c r="F46" s="469">
        <f>SUM(F6:F45)</f>
        <v>1.0000000000000002</v>
      </c>
      <c r="G46" s="482">
        <f t="shared" si="2"/>
        <v>178745876.48394829</v>
      </c>
    </row>
    <row r="48" spans="2:7" x14ac:dyDescent="0.3">
      <c r="B48" s="436" t="s">
        <v>1138</v>
      </c>
    </row>
    <row r="49" spans="2:2" x14ac:dyDescent="0.3">
      <c r="B49" s="436" t="s">
        <v>1139</v>
      </c>
    </row>
  </sheetData>
  <mergeCells count="3">
    <mergeCell ref="B2:G2"/>
    <mergeCell ref="B3:G3"/>
    <mergeCell ref="B4:G4"/>
  </mergeCells>
  <conditionalFormatting sqref="C5">
    <cfRule type="dataBar" priority="1">
      <dataBar>
        <cfvo type="min"/>
        <cfvo type="max"/>
        <color rgb="FF638EC6"/>
      </dataBar>
      <extLst>
        <ext xmlns:x14="http://schemas.microsoft.com/office/spreadsheetml/2009/9/main" uri="{B025F937-C7B1-47D3-B67F-A62EFF666E3E}">
          <x14:id>{9769EA35-147E-439F-B452-1B5BA05401F5}</x14:id>
        </ext>
      </extLst>
    </cfRule>
    <cfRule type="dataBar" priority="2">
      <dataBar>
        <cfvo type="min"/>
        <cfvo type="max"/>
        <color rgb="FF638EC6"/>
      </dataBar>
      <extLst>
        <ext xmlns:x14="http://schemas.microsoft.com/office/spreadsheetml/2009/9/main" uri="{B025F937-C7B1-47D3-B67F-A62EFF666E3E}">
          <x14:id>{9769EA35-147E-439F-B452-1B5BA05401F5}</x14:id>
        </ext>
      </extLst>
    </cfRule>
  </conditionalFormatting>
  <hyperlinks>
    <hyperlink ref="A1" location="Índice!A1" display="Volver" xr:uid="{00000000-0004-0000-7C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9769EA35-147E-439F-B452-1B5BA05401F5}">
            <x14:dataBar minLength="0" maxLength="100" negativeBarColorSameAsPositive="1" axisPosition="none">
              <x14:cfvo type="min"/>
              <x14:cfvo type="max"/>
            </x14:dataBar>
          </x14:cfRule>
          <x14:cfRule type="dataBar" id="{9769EA35-147E-439F-B452-1B5BA05401F5}">
            <x14:dataBar minLength="0" maxLength="100" border="1" negativeBarBorderColorSameAsPositive="0">
              <x14:cfvo type="autoMin"/>
              <x14:cfvo type="autoMax"/>
              <x14:borderColor rgb="FF638EC6"/>
              <x14:negativeFillColor rgb="FFFF0000"/>
              <x14:negativeBorderColor rgb="FFFF0000"/>
              <x14:axisColor rgb="FF000000"/>
            </x14:dataBar>
          </x14:cfRule>
          <xm:sqref>C5</xm:sqref>
        </x14:conditionalFormatting>
      </x14:conditionalFormattings>
    </ext>
  </extLst>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D14"/>
  <sheetViews>
    <sheetView showGridLines="0" workbookViewId="0"/>
  </sheetViews>
  <sheetFormatPr baseColWidth="10" defaultColWidth="11.44140625" defaultRowHeight="11.4" x14ac:dyDescent="0.3"/>
  <cols>
    <col min="1" max="1" width="5.21875" style="427" customWidth="1"/>
    <col min="2" max="2" width="35.5546875" style="427" customWidth="1"/>
    <col min="3" max="3" width="9.77734375" style="427" customWidth="1"/>
    <col min="4" max="4" width="17" style="427" customWidth="1"/>
    <col min="5" max="16384" width="11.44140625" style="427"/>
  </cols>
  <sheetData>
    <row r="1" spans="1:4" ht="12" x14ac:dyDescent="0.3">
      <c r="A1" s="145" t="s">
        <v>36</v>
      </c>
    </row>
    <row r="2" spans="1:4" s="428" customFormat="1" ht="13.8" x14ac:dyDescent="0.3">
      <c r="B2" s="875" t="s">
        <v>1140</v>
      </c>
      <c r="C2" s="875"/>
      <c r="D2" s="875"/>
    </row>
    <row r="3" spans="1:4" s="428" customFormat="1" ht="13.8" x14ac:dyDescent="0.3">
      <c r="B3" s="875" t="s">
        <v>1141</v>
      </c>
      <c r="C3" s="875"/>
      <c r="D3" s="875"/>
    </row>
    <row r="4" spans="1:4" s="428" customFormat="1" ht="13.8" x14ac:dyDescent="0.3">
      <c r="B4" s="875" t="s">
        <v>1110</v>
      </c>
      <c r="C4" s="875"/>
      <c r="D4" s="875"/>
    </row>
    <row r="5" spans="1:4" ht="24" x14ac:dyDescent="0.3">
      <c r="A5" s="427" t="s">
        <v>177</v>
      </c>
      <c r="B5" s="263" t="s">
        <v>986</v>
      </c>
      <c r="C5" s="263" t="s">
        <v>796</v>
      </c>
      <c r="D5" s="263" t="s">
        <v>828</v>
      </c>
    </row>
    <row r="6" spans="1:4" x14ac:dyDescent="0.3">
      <c r="B6" s="439" t="s">
        <v>1142</v>
      </c>
      <c r="C6" s="480">
        <v>11583959546042</v>
      </c>
      <c r="D6" s="480">
        <v>920914067552</v>
      </c>
    </row>
    <row r="7" spans="1:4" x14ac:dyDescent="0.3">
      <c r="B7" s="439" t="s">
        <v>1143</v>
      </c>
      <c r="C7" s="480">
        <v>11353772350192</v>
      </c>
      <c r="D7" s="480">
        <v>876606003725</v>
      </c>
    </row>
    <row r="8" spans="1:4" x14ac:dyDescent="0.3">
      <c r="B8" s="439" t="s">
        <v>1144</v>
      </c>
      <c r="C8" s="480">
        <v>12993181882413</v>
      </c>
      <c r="D8" s="480">
        <v>951613178755</v>
      </c>
    </row>
    <row r="9" spans="1:4" x14ac:dyDescent="0.3">
      <c r="B9" s="439" t="s">
        <v>1145</v>
      </c>
      <c r="C9" s="480">
        <v>12753757547857</v>
      </c>
      <c r="D9" s="480">
        <v>905523074363</v>
      </c>
    </row>
    <row r="10" spans="1:4" x14ac:dyDescent="0.3">
      <c r="B10" s="439" t="s">
        <v>1146</v>
      </c>
      <c r="C10" s="433">
        <f>C8/C6-1</f>
        <v>0.12165290553457631</v>
      </c>
      <c r="D10" s="433">
        <f>D8/D6-1</f>
        <v>3.3335478612684488E-2</v>
      </c>
    </row>
    <row r="11" spans="1:4" x14ac:dyDescent="0.3">
      <c r="B11" s="483" t="s">
        <v>1147</v>
      </c>
      <c r="C11" s="435">
        <f>C9/C7-1</f>
        <v>0.12330573086057384</v>
      </c>
      <c r="D11" s="435">
        <f>D9/D7-1</f>
        <v>3.2987534325707779E-2</v>
      </c>
    </row>
    <row r="13" spans="1:4" ht="409.6" x14ac:dyDescent="0.3">
      <c r="B13" s="436" t="s">
        <v>1092</v>
      </c>
    </row>
    <row r="14" spans="1:4" ht="409.6" x14ac:dyDescent="0.3">
      <c r="B14" s="436" t="s">
        <v>499</v>
      </c>
    </row>
  </sheetData>
  <mergeCells count="3">
    <mergeCell ref="B2:D2"/>
    <mergeCell ref="B3:D3"/>
    <mergeCell ref="B4:D4"/>
  </mergeCells>
  <conditionalFormatting sqref="C5">
    <cfRule type="dataBar" priority="1">
      <dataBar>
        <cfvo type="min"/>
        <cfvo type="max"/>
        <color rgb="FF638EC6"/>
      </dataBar>
      <extLst>
        <ext xmlns:x14="http://schemas.microsoft.com/office/spreadsheetml/2009/9/main" uri="{B025F937-C7B1-47D3-B67F-A62EFF666E3E}">
          <x14:id>{88A021B6-5172-4728-9F0F-7F8781EFC938}</x14:id>
        </ext>
      </extLst>
    </cfRule>
    <cfRule type="dataBar" priority="2">
      <dataBar>
        <cfvo type="min"/>
        <cfvo type="max"/>
        <color rgb="FF638EC6"/>
      </dataBar>
      <extLst>
        <ext xmlns:x14="http://schemas.microsoft.com/office/spreadsheetml/2009/9/main" uri="{B025F937-C7B1-47D3-B67F-A62EFF666E3E}">
          <x14:id>{88A021B6-5172-4728-9F0F-7F8781EFC938}</x14:id>
        </ext>
      </extLst>
    </cfRule>
  </conditionalFormatting>
  <hyperlinks>
    <hyperlink ref="A1" location="Índice!A1" display="Volver" xr:uid="{00000000-0004-0000-7D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88A021B6-5172-4728-9F0F-7F8781EFC938}">
            <x14:dataBar minLength="0" maxLength="100" negativeBarColorSameAsPositive="1" axisPosition="none">
              <x14:cfvo type="min"/>
              <x14:cfvo type="max"/>
            </x14:dataBar>
          </x14:cfRule>
          <x14:cfRule type="dataBar" id="{88A021B6-5172-4728-9F0F-7F8781EFC938}">
            <x14:dataBar minLength="0" maxLength="100" border="1" negativeBarBorderColorSameAsPositive="0">
              <x14:cfvo type="autoMin"/>
              <x14:cfvo type="autoMax"/>
              <x14:borderColor rgb="FF638EC6"/>
              <x14:negativeFillColor rgb="FFFF0000"/>
              <x14:negativeBorderColor rgb="FFFF0000"/>
              <x14:axisColor rgb="FF000000"/>
            </x14:dataBar>
          </x14:cfRule>
          <xm:sqref>C5</xm:sqref>
        </x14:conditionalFormatting>
      </x14:conditionalFormattings>
    </ext>
  </extLst>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E24"/>
  <sheetViews>
    <sheetView showGridLines="0" workbookViewId="0"/>
  </sheetViews>
  <sheetFormatPr baseColWidth="10" defaultColWidth="11.44140625" defaultRowHeight="11.4" x14ac:dyDescent="0.3"/>
  <cols>
    <col min="1" max="1" width="5.21875" style="427" customWidth="1"/>
    <col min="2" max="2" width="42" style="427" customWidth="1"/>
    <col min="3" max="3" width="14.5546875" style="427" customWidth="1"/>
    <col min="4" max="16384" width="11.44140625" style="427"/>
  </cols>
  <sheetData>
    <row r="1" spans="1:5" ht="12" x14ac:dyDescent="0.3">
      <c r="A1" s="145" t="s">
        <v>36</v>
      </c>
    </row>
    <row r="2" spans="1:5" s="428" customFormat="1" ht="13.8" x14ac:dyDescent="0.3">
      <c r="B2" s="875" t="s">
        <v>1148</v>
      </c>
      <c r="C2" s="875"/>
    </row>
    <row r="3" spans="1:5" s="428" customFormat="1" ht="13.8" x14ac:dyDescent="0.3">
      <c r="B3" s="875" t="s">
        <v>1149</v>
      </c>
      <c r="C3" s="875"/>
    </row>
    <row r="4" spans="1:5" s="428" customFormat="1" ht="13.8" x14ac:dyDescent="0.3">
      <c r="B4" s="875" t="s">
        <v>1150</v>
      </c>
      <c r="C4" s="875"/>
    </row>
    <row r="5" spans="1:5" ht="12" x14ac:dyDescent="0.3">
      <c r="B5" s="263" t="s">
        <v>389</v>
      </c>
      <c r="C5" s="263" t="s">
        <v>1151</v>
      </c>
    </row>
    <row r="6" spans="1:5" x14ac:dyDescent="0.3">
      <c r="B6" s="439" t="s">
        <v>1152</v>
      </c>
      <c r="C6" s="480">
        <v>24089247000</v>
      </c>
    </row>
    <row r="7" spans="1:5" x14ac:dyDescent="0.3">
      <c r="B7" s="439" t="s">
        <v>1153</v>
      </c>
      <c r="C7" s="480">
        <v>20630000000</v>
      </c>
    </row>
    <row r="8" spans="1:5" x14ac:dyDescent="0.3">
      <c r="B8" s="439" t="s">
        <v>1154</v>
      </c>
      <c r="C8" s="480">
        <v>9959275000</v>
      </c>
    </row>
    <row r="9" spans="1:5" x14ac:dyDescent="0.3">
      <c r="B9" s="439" t="s">
        <v>1155</v>
      </c>
      <c r="C9" s="480">
        <v>6914369000</v>
      </c>
    </row>
    <row r="10" spans="1:5" x14ac:dyDescent="0.3">
      <c r="B10" s="439" t="s">
        <v>1156</v>
      </c>
      <c r="C10" s="480">
        <v>3361329000</v>
      </c>
    </row>
    <row r="11" spans="1:5" x14ac:dyDescent="0.3">
      <c r="B11" s="439" t="s">
        <v>1157</v>
      </c>
      <c r="C11" s="480">
        <v>531779000</v>
      </c>
    </row>
    <row r="12" spans="1:5" x14ac:dyDescent="0.3">
      <c r="B12" s="439" t="s">
        <v>1158</v>
      </c>
      <c r="C12" s="480">
        <v>442064000</v>
      </c>
    </row>
    <row r="13" spans="1:5" ht="12" x14ac:dyDescent="0.3">
      <c r="B13" s="475" t="s">
        <v>1159</v>
      </c>
      <c r="C13" s="482">
        <f>SUM(C6:C12)</f>
        <v>65928063000</v>
      </c>
      <c r="E13" s="484"/>
    </row>
    <row r="14" spans="1:5" x14ac:dyDescent="0.3">
      <c r="B14" s="439" t="s">
        <v>1160</v>
      </c>
      <c r="C14" s="480">
        <v>562228357000</v>
      </c>
    </row>
    <row r="15" spans="1:5" x14ac:dyDescent="0.3">
      <c r="B15" s="439" t="s">
        <v>1161</v>
      </c>
      <c r="C15" s="480">
        <v>53315283000</v>
      </c>
    </row>
    <row r="16" spans="1:5" x14ac:dyDescent="0.3">
      <c r="B16" s="439" t="s">
        <v>1162</v>
      </c>
      <c r="C16" s="480">
        <v>31402838000</v>
      </c>
    </row>
    <row r="17" spans="2:5" x14ac:dyDescent="0.3">
      <c r="B17" s="439" t="s">
        <v>1163</v>
      </c>
      <c r="C17" s="480">
        <v>2605486000</v>
      </c>
    </row>
    <row r="18" spans="2:5" x14ac:dyDescent="0.3">
      <c r="B18" s="439" t="s">
        <v>1164</v>
      </c>
      <c r="C18" s="480">
        <v>699428000</v>
      </c>
    </row>
    <row r="19" spans="2:5" x14ac:dyDescent="0.3">
      <c r="B19" s="439" t="s">
        <v>1165</v>
      </c>
      <c r="C19" s="480">
        <v>318110000</v>
      </c>
    </row>
    <row r="20" spans="2:5" x14ac:dyDescent="0.3">
      <c r="B20" s="439" t="s">
        <v>1166</v>
      </c>
      <c r="C20" s="480">
        <v>185000000</v>
      </c>
    </row>
    <row r="21" spans="2:5" ht="12" x14ac:dyDescent="0.3">
      <c r="B21" s="475" t="s">
        <v>1167</v>
      </c>
      <c r="C21" s="482">
        <f>SUM(C14:C20)</f>
        <v>650754502000</v>
      </c>
      <c r="E21" s="484"/>
    </row>
    <row r="22" spans="2:5" ht="12" x14ac:dyDescent="0.3">
      <c r="B22" s="485" t="s">
        <v>1168</v>
      </c>
      <c r="C22" s="486">
        <f>C13+C21</f>
        <v>716682565000</v>
      </c>
    </row>
    <row r="24" spans="2:5" ht="409.6" x14ac:dyDescent="0.3">
      <c r="B24" s="436" t="s">
        <v>498</v>
      </c>
    </row>
  </sheetData>
  <mergeCells count="3">
    <mergeCell ref="B2:C2"/>
    <mergeCell ref="B3:C3"/>
    <mergeCell ref="B4:C4"/>
  </mergeCells>
  <hyperlinks>
    <hyperlink ref="A1" location="Índice!A1" display="Volver" xr:uid="{00000000-0004-0000-7E00-000000000000}"/>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I25"/>
  <sheetViews>
    <sheetView showGridLines="0" workbookViewId="0"/>
  </sheetViews>
  <sheetFormatPr baseColWidth="10" defaultColWidth="10.77734375" defaultRowHeight="11.4" x14ac:dyDescent="0.3"/>
  <cols>
    <col min="1" max="1" width="5.21875" style="427" customWidth="1"/>
    <col min="2" max="16384" width="10.77734375" style="427"/>
  </cols>
  <sheetData>
    <row r="1" spans="1:9" ht="12" x14ac:dyDescent="0.3">
      <c r="A1" s="145" t="s">
        <v>36</v>
      </c>
    </row>
    <row r="2" spans="1:9" s="428" customFormat="1" ht="13.8" x14ac:dyDescent="0.3">
      <c r="B2" s="875" t="s">
        <v>1169</v>
      </c>
      <c r="C2" s="875"/>
      <c r="D2" s="875"/>
      <c r="E2" s="875"/>
      <c r="F2" s="875"/>
      <c r="G2" s="875"/>
      <c r="H2" s="875"/>
      <c r="I2" s="875"/>
    </row>
    <row r="3" spans="1:9" s="428" customFormat="1" ht="13.8" x14ac:dyDescent="0.3">
      <c r="B3" s="875" t="s">
        <v>1170</v>
      </c>
      <c r="C3" s="875"/>
      <c r="D3" s="875"/>
      <c r="E3" s="875"/>
      <c r="F3" s="875"/>
      <c r="G3" s="875"/>
      <c r="H3" s="875"/>
      <c r="I3" s="875"/>
    </row>
    <row r="4" spans="1:9" s="428" customFormat="1" ht="13.8" x14ac:dyDescent="0.3"/>
    <row r="25" spans="2:2" ht="409.6" x14ac:dyDescent="0.3">
      <c r="B25" s="436" t="s">
        <v>1171</v>
      </c>
    </row>
  </sheetData>
  <mergeCells count="2">
    <mergeCell ref="B2:I2"/>
    <mergeCell ref="B3:I3"/>
  </mergeCells>
  <hyperlinks>
    <hyperlink ref="A1" location="Índice!A1" display="Volver" xr:uid="{00000000-0004-0000-7F00-00000000000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V27"/>
  <sheetViews>
    <sheetView showGridLines="0" workbookViewId="0"/>
  </sheetViews>
  <sheetFormatPr baseColWidth="10" defaultColWidth="11.44140625" defaultRowHeight="11.4" x14ac:dyDescent="0.3"/>
  <cols>
    <col min="1" max="1" width="5.21875" style="427" customWidth="1"/>
    <col min="2" max="11" width="11.44140625" style="427"/>
    <col min="12" max="12" width="29.44140625" style="386" customWidth="1"/>
    <col min="13" max="22" width="9" style="386" customWidth="1"/>
    <col min="23" max="16384" width="11.44140625" style="427"/>
  </cols>
  <sheetData>
    <row r="1" spans="1:22" ht="12" x14ac:dyDescent="0.3">
      <c r="A1" s="145" t="s">
        <v>36</v>
      </c>
      <c r="K1" s="439"/>
    </row>
    <row r="2" spans="1:22" s="428" customFormat="1" ht="13.8" x14ac:dyDescent="0.3">
      <c r="A2" s="487"/>
      <c r="B2" s="875" t="s">
        <v>1172</v>
      </c>
      <c r="C2" s="875"/>
      <c r="D2" s="875"/>
      <c r="E2" s="875"/>
      <c r="F2" s="875"/>
      <c r="G2" s="875"/>
      <c r="H2" s="875"/>
      <c r="I2" s="875"/>
      <c r="J2" s="875"/>
      <c r="K2" s="487"/>
      <c r="L2" s="396"/>
      <c r="M2" s="396"/>
      <c r="N2" s="396"/>
      <c r="O2" s="396"/>
      <c r="P2" s="396"/>
      <c r="Q2" s="396"/>
      <c r="R2" s="396"/>
      <c r="S2" s="396"/>
      <c r="T2" s="396"/>
      <c r="U2" s="396"/>
      <c r="V2" s="396"/>
    </row>
    <row r="3" spans="1:22" s="428" customFormat="1" ht="13.8" x14ac:dyDescent="0.3">
      <c r="A3" s="487"/>
      <c r="B3" s="875" t="s">
        <v>1173</v>
      </c>
      <c r="C3" s="875"/>
      <c r="D3" s="875"/>
      <c r="E3" s="875"/>
      <c r="F3" s="875"/>
      <c r="G3" s="875"/>
      <c r="H3" s="875"/>
      <c r="I3" s="875"/>
      <c r="J3" s="875"/>
      <c r="K3" s="487"/>
      <c r="L3" s="396"/>
      <c r="M3" s="396"/>
      <c r="N3" s="396"/>
      <c r="O3" s="396"/>
      <c r="P3" s="396"/>
      <c r="Q3" s="396"/>
      <c r="R3" s="396"/>
      <c r="S3" s="396"/>
      <c r="T3" s="396"/>
      <c r="U3" s="396"/>
      <c r="V3" s="396"/>
    </row>
    <row r="4" spans="1:22" s="428" customFormat="1" ht="13.8" x14ac:dyDescent="0.3">
      <c r="B4" s="875" t="s">
        <v>1174</v>
      </c>
      <c r="C4" s="875"/>
      <c r="D4" s="875"/>
      <c r="E4" s="875"/>
      <c r="F4" s="875"/>
      <c r="G4" s="875"/>
      <c r="H4" s="875"/>
      <c r="I4" s="875"/>
      <c r="J4" s="875"/>
      <c r="L4" s="396"/>
      <c r="M4" s="396"/>
      <c r="N4" s="396"/>
      <c r="O4" s="396"/>
      <c r="P4" s="396"/>
      <c r="Q4" s="396"/>
      <c r="R4" s="396"/>
      <c r="S4" s="396"/>
      <c r="T4" s="396"/>
      <c r="U4" s="396"/>
      <c r="V4" s="396"/>
    </row>
    <row r="13" spans="1:22" ht="12" x14ac:dyDescent="0.3">
      <c r="L13" s="488"/>
      <c r="M13" s="489" t="s">
        <v>1175</v>
      </c>
      <c r="N13" s="489" t="s">
        <v>1176</v>
      </c>
      <c r="O13" s="489" t="s">
        <v>1177</v>
      </c>
      <c r="P13" s="489" t="s">
        <v>1178</v>
      </c>
      <c r="Q13" s="489" t="s">
        <v>1179</v>
      </c>
      <c r="R13" s="489" t="s">
        <v>1180</v>
      </c>
      <c r="S13" s="489" t="s">
        <v>1181</v>
      </c>
      <c r="T13" s="489" t="s">
        <v>1182</v>
      </c>
      <c r="U13" s="489" t="s">
        <v>1183</v>
      </c>
      <c r="V13" s="489" t="s">
        <v>1184</v>
      </c>
    </row>
    <row r="14" spans="1:22" x14ac:dyDescent="0.3">
      <c r="L14" s="488" t="s">
        <v>1185</v>
      </c>
      <c r="M14" s="490">
        <v>24105.862838054007</v>
      </c>
      <c r="N14" s="490">
        <v>19714.854909811067</v>
      </c>
      <c r="O14" s="490">
        <v>19344.306629420571</v>
      </c>
      <c r="P14" s="490">
        <v>18070.338024346489</v>
      </c>
      <c r="Q14" s="490">
        <v>19155.680317089616</v>
      </c>
      <c r="R14" s="490">
        <v>18812.01850597715</v>
      </c>
      <c r="S14" s="490">
        <v>19316.04950642246</v>
      </c>
      <c r="T14" s="490">
        <v>19641.069676788487</v>
      </c>
      <c r="U14" s="490">
        <v>19290.727028657122</v>
      </c>
      <c r="V14" s="490">
        <v>19325.002623772609</v>
      </c>
    </row>
    <row r="15" spans="1:22" x14ac:dyDescent="0.3">
      <c r="L15" s="488" t="s">
        <v>1186</v>
      </c>
      <c r="M15" s="490">
        <v>3857.3569157440534</v>
      </c>
      <c r="N15" s="490">
        <v>3290.8115984496558</v>
      </c>
      <c r="O15" s="490">
        <v>3087.8791013773339</v>
      </c>
      <c r="P15" s="490">
        <v>2859.2581694284308</v>
      </c>
      <c r="Q15" s="490">
        <v>3028.3492235443009</v>
      </c>
      <c r="R15" s="490">
        <v>2895.6872903962931</v>
      </c>
      <c r="S15" s="490">
        <v>2897.2292371524718</v>
      </c>
      <c r="T15" s="490">
        <v>2929.5778229664688</v>
      </c>
      <c r="U15" s="490">
        <v>2831.3344134627969</v>
      </c>
      <c r="V15" s="490">
        <v>2909.3974010859315</v>
      </c>
    </row>
    <row r="16" spans="1:22" x14ac:dyDescent="0.3">
      <c r="L16" s="488" t="s">
        <v>1187</v>
      </c>
      <c r="M16" s="491">
        <v>11113</v>
      </c>
      <c r="N16" s="491">
        <v>11663</v>
      </c>
      <c r="O16" s="491">
        <v>12060</v>
      </c>
      <c r="P16" s="491">
        <v>11381</v>
      </c>
      <c r="Q16" s="491">
        <v>10643</v>
      </c>
      <c r="R16" s="491">
        <v>10581</v>
      </c>
      <c r="S16" s="491">
        <v>10113</v>
      </c>
      <c r="T16" s="491">
        <v>10475</v>
      </c>
      <c r="U16" s="491">
        <v>9691</v>
      </c>
      <c r="V16" s="491">
        <v>10164</v>
      </c>
    </row>
    <row r="17" spans="2:22" x14ac:dyDescent="0.3">
      <c r="L17" s="488" t="s">
        <v>1188</v>
      </c>
      <c r="M17" s="491">
        <v>10956</v>
      </c>
      <c r="N17" s="491">
        <v>11476</v>
      </c>
      <c r="O17" s="491">
        <v>11915</v>
      </c>
      <c r="P17" s="491">
        <v>11289</v>
      </c>
      <c r="Q17" s="491">
        <v>10565</v>
      </c>
      <c r="R17" s="491">
        <v>10474</v>
      </c>
      <c r="S17" s="491">
        <v>10031</v>
      </c>
      <c r="T17" s="491">
        <v>10408</v>
      </c>
      <c r="U17" s="491">
        <v>9605</v>
      </c>
      <c r="V17" s="491">
        <v>10069</v>
      </c>
    </row>
    <row r="26" spans="2:22" ht="409.6" x14ac:dyDescent="0.3">
      <c r="B26" s="436" t="s">
        <v>1076</v>
      </c>
    </row>
    <row r="27" spans="2:22" ht="409.6" x14ac:dyDescent="0.3">
      <c r="B27" s="436" t="s">
        <v>1077</v>
      </c>
    </row>
  </sheetData>
  <mergeCells count="3">
    <mergeCell ref="B2:J2"/>
    <mergeCell ref="B3:J3"/>
    <mergeCell ref="B4:J4"/>
  </mergeCells>
  <hyperlinks>
    <hyperlink ref="A1" location="Índice!A1" display="Volver" xr:uid="{00000000-0004-0000-80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85"/>
  <sheetViews>
    <sheetView showGridLines="0" workbookViewId="0"/>
  </sheetViews>
  <sheetFormatPr baseColWidth="10" defaultColWidth="11.44140625" defaultRowHeight="13.8" x14ac:dyDescent="0.25"/>
  <cols>
    <col min="1" max="1" width="5.21875" style="542" customWidth="1"/>
    <col min="2" max="2" width="9.77734375" style="542" customWidth="1"/>
    <col min="3" max="3" width="20.5546875" style="542" customWidth="1"/>
    <col min="4" max="16384" width="11.44140625" style="542"/>
  </cols>
  <sheetData>
    <row r="1" spans="1:16" x14ac:dyDescent="0.25">
      <c r="A1" s="145" t="s">
        <v>36</v>
      </c>
    </row>
    <row r="2" spans="1:16" x14ac:dyDescent="0.25">
      <c r="N2" s="598"/>
    </row>
    <row r="3" spans="1:16" x14ac:dyDescent="0.25">
      <c r="E3" s="828" t="s">
        <v>202</v>
      </c>
      <c r="F3" s="828"/>
      <c r="G3" s="828"/>
      <c r="H3" s="828"/>
      <c r="I3" s="828"/>
      <c r="J3" s="828"/>
      <c r="K3" s="828"/>
      <c r="L3" s="828"/>
      <c r="M3" s="567"/>
      <c r="N3" s="598"/>
    </row>
    <row r="4" spans="1:16" x14ac:dyDescent="0.25">
      <c r="E4" s="828"/>
      <c r="F4" s="828"/>
      <c r="G4" s="828"/>
      <c r="H4" s="828"/>
      <c r="I4" s="828"/>
      <c r="J4" s="828"/>
      <c r="K4" s="828"/>
      <c r="L4" s="828"/>
      <c r="M4" s="567"/>
      <c r="N4" s="599"/>
    </row>
    <row r="5" spans="1:16" x14ac:dyDescent="0.25">
      <c r="N5" s="599"/>
    </row>
    <row r="6" spans="1:16" x14ac:dyDescent="0.25">
      <c r="B6" s="2" t="s">
        <v>203</v>
      </c>
      <c r="C6" s="2" t="s">
        <v>204</v>
      </c>
      <c r="N6" s="599"/>
    </row>
    <row r="7" spans="1:16" x14ac:dyDescent="0.25">
      <c r="B7" s="600">
        <v>43466</v>
      </c>
      <c r="C7" s="601">
        <v>4.2500000000000003E-2</v>
      </c>
      <c r="N7" s="599"/>
      <c r="P7" s="602"/>
    </row>
    <row r="8" spans="1:16" x14ac:dyDescent="0.25">
      <c r="B8" s="603">
        <v>43524</v>
      </c>
      <c r="C8" s="604">
        <v>4.2500000000000003E-2</v>
      </c>
      <c r="N8" s="599"/>
      <c r="P8" s="602"/>
    </row>
    <row r="9" spans="1:16" x14ac:dyDescent="0.25">
      <c r="B9" s="600">
        <v>43555</v>
      </c>
      <c r="C9" s="601">
        <v>4.2500000000000003E-2</v>
      </c>
      <c r="N9" s="599"/>
      <c r="P9" s="602"/>
    </row>
    <row r="10" spans="1:16" x14ac:dyDescent="0.25">
      <c r="B10" s="603">
        <v>43585</v>
      </c>
      <c r="C10" s="604">
        <v>4.2500000000000003E-2</v>
      </c>
      <c r="N10" s="599"/>
      <c r="P10" s="602"/>
    </row>
    <row r="11" spans="1:16" x14ac:dyDescent="0.25">
      <c r="B11" s="600">
        <v>43616</v>
      </c>
      <c r="C11" s="601">
        <v>4.2500000000000003E-2</v>
      </c>
      <c r="N11" s="599"/>
      <c r="P11" s="602"/>
    </row>
    <row r="12" spans="1:16" x14ac:dyDescent="0.25">
      <c r="B12" s="603">
        <v>43646</v>
      </c>
      <c r="C12" s="604">
        <v>4.2500000000000003E-2</v>
      </c>
      <c r="N12" s="599"/>
      <c r="P12" s="602"/>
    </row>
    <row r="13" spans="1:16" x14ac:dyDescent="0.25">
      <c r="B13" s="600">
        <v>43677</v>
      </c>
      <c r="C13" s="601">
        <v>4.2500000000000003E-2</v>
      </c>
      <c r="N13" s="599"/>
      <c r="P13" s="602"/>
    </row>
    <row r="14" spans="1:16" x14ac:dyDescent="0.25">
      <c r="B14" s="603">
        <v>43708</v>
      </c>
      <c r="C14" s="604">
        <v>4.2500000000000003E-2</v>
      </c>
      <c r="N14" s="599"/>
      <c r="P14" s="602"/>
    </row>
    <row r="15" spans="1:16" x14ac:dyDescent="0.25">
      <c r="B15" s="600">
        <v>43738</v>
      </c>
      <c r="C15" s="601">
        <v>4.2500000000000003E-2</v>
      </c>
      <c r="N15" s="599"/>
      <c r="P15" s="602"/>
    </row>
    <row r="16" spans="1:16" x14ac:dyDescent="0.25">
      <c r="B16" s="603">
        <v>43766</v>
      </c>
      <c r="C16" s="604">
        <v>4.2500000000000003E-2</v>
      </c>
      <c r="N16" s="599"/>
      <c r="P16" s="602"/>
    </row>
    <row r="17" spans="2:16" x14ac:dyDescent="0.25">
      <c r="B17" s="600">
        <v>43799</v>
      </c>
      <c r="C17" s="601">
        <v>4.2500000000000003E-2</v>
      </c>
      <c r="N17" s="599"/>
      <c r="P17" s="602"/>
    </row>
    <row r="18" spans="2:16" x14ac:dyDescent="0.25">
      <c r="B18" s="603">
        <v>43830</v>
      </c>
      <c r="C18" s="604">
        <v>4.2500000000000003E-2</v>
      </c>
      <c r="N18" s="599"/>
      <c r="P18" s="602"/>
    </row>
    <row r="19" spans="2:16" x14ac:dyDescent="0.25">
      <c r="B19" s="600">
        <v>43861</v>
      </c>
      <c r="C19" s="601">
        <v>4.2500000000000003E-2</v>
      </c>
      <c r="N19" s="599"/>
      <c r="P19" s="602"/>
    </row>
    <row r="20" spans="2:16" x14ac:dyDescent="0.25">
      <c r="B20" s="603">
        <v>43890</v>
      </c>
      <c r="C20" s="604">
        <v>4.2500000000000003E-2</v>
      </c>
      <c r="N20" s="599"/>
      <c r="P20" s="602"/>
    </row>
    <row r="21" spans="2:16" x14ac:dyDescent="0.25">
      <c r="B21" s="600">
        <v>43916</v>
      </c>
      <c r="C21" s="601">
        <v>3.7499999999999999E-2</v>
      </c>
      <c r="N21" s="599"/>
      <c r="P21" s="602"/>
    </row>
    <row r="22" spans="2:16" x14ac:dyDescent="0.25">
      <c r="B22" s="603">
        <v>43951</v>
      </c>
      <c r="C22" s="604">
        <v>3.7499999999999999E-2</v>
      </c>
      <c r="N22" s="599"/>
      <c r="P22" s="602"/>
    </row>
    <row r="23" spans="2:16" x14ac:dyDescent="0.25">
      <c r="B23" s="600">
        <v>43982</v>
      </c>
      <c r="C23" s="601">
        <v>3.2500000000000001E-2</v>
      </c>
      <c r="N23" s="599"/>
      <c r="P23" s="602"/>
    </row>
    <row r="24" spans="2:16" x14ac:dyDescent="0.25">
      <c r="B24" s="603">
        <v>44012</v>
      </c>
      <c r="C24" s="604">
        <v>2.75E-2</v>
      </c>
      <c r="N24" s="599"/>
      <c r="P24" s="602"/>
    </row>
    <row r="25" spans="2:16" x14ac:dyDescent="0.25">
      <c r="B25" s="600">
        <v>44043</v>
      </c>
      <c r="C25" s="601">
        <v>2.5000000000000001E-2</v>
      </c>
      <c r="E25" s="534" t="s">
        <v>205</v>
      </c>
      <c r="N25" s="599"/>
      <c r="P25" s="602"/>
    </row>
    <row r="26" spans="2:16" x14ac:dyDescent="0.25">
      <c r="B26" s="603">
        <v>44066</v>
      </c>
      <c r="C26" s="604">
        <v>2.2499999999999999E-2</v>
      </c>
      <c r="N26" s="599"/>
      <c r="P26" s="602"/>
    </row>
    <row r="27" spans="2:16" x14ac:dyDescent="0.25">
      <c r="B27" s="600">
        <v>44104</v>
      </c>
      <c r="C27" s="601">
        <v>1.7500000000000002E-2</v>
      </c>
      <c r="E27" s="548"/>
      <c r="F27" s="548"/>
      <c r="G27" s="548"/>
      <c r="H27" s="548"/>
      <c r="I27" s="548"/>
      <c r="J27" s="548"/>
      <c r="K27" s="548"/>
      <c r="N27" s="599"/>
      <c r="P27" s="602"/>
    </row>
    <row r="28" spans="2:16" x14ac:dyDescent="0.25">
      <c r="B28" s="603">
        <v>44135</v>
      </c>
      <c r="C28" s="604">
        <v>1.7500000000000002E-2</v>
      </c>
      <c r="E28" s="548"/>
      <c r="F28" s="548"/>
      <c r="G28" s="548"/>
      <c r="H28" s="548"/>
      <c r="I28" s="548"/>
      <c r="J28" s="548"/>
      <c r="K28" s="548"/>
      <c r="N28" s="599"/>
      <c r="P28" s="602"/>
    </row>
    <row r="29" spans="2:16" ht="14.4" x14ac:dyDescent="0.3">
      <c r="B29" s="600">
        <v>44165</v>
      </c>
      <c r="C29" s="601">
        <v>1.7500000000000002E-2</v>
      </c>
      <c r="F29" s="605"/>
      <c r="G29" s="605"/>
      <c r="H29" s="605"/>
      <c r="I29" s="605"/>
      <c r="J29" s="605"/>
      <c r="K29" s="605"/>
      <c r="N29" s="599"/>
      <c r="P29" s="602"/>
    </row>
    <row r="30" spans="2:16" x14ac:dyDescent="0.25">
      <c r="B30" s="603">
        <v>44196</v>
      </c>
      <c r="C30" s="604">
        <v>1.7500000000000002E-2</v>
      </c>
      <c r="N30" s="599"/>
      <c r="P30" s="602"/>
    </row>
    <row r="31" spans="2:16" x14ac:dyDescent="0.25">
      <c r="B31" s="600">
        <v>44216</v>
      </c>
      <c r="C31" s="601">
        <v>1.7500000000000002E-2</v>
      </c>
      <c r="N31" s="599"/>
      <c r="P31" s="602"/>
    </row>
    <row r="32" spans="2:16" x14ac:dyDescent="0.25">
      <c r="B32" s="603">
        <v>44255</v>
      </c>
      <c r="C32" s="604">
        <v>1.7500000000000002E-2</v>
      </c>
      <c r="N32" s="599"/>
      <c r="P32" s="602"/>
    </row>
    <row r="33" spans="2:16" x14ac:dyDescent="0.25">
      <c r="B33" s="603">
        <v>44286</v>
      </c>
      <c r="C33" s="604">
        <v>1.7500000000000002E-2</v>
      </c>
      <c r="N33" s="599"/>
      <c r="P33" s="602"/>
    </row>
    <row r="34" spans="2:16" x14ac:dyDescent="0.25">
      <c r="B34" s="600">
        <v>44316</v>
      </c>
      <c r="C34" s="601">
        <v>1.7500000000000002E-2</v>
      </c>
      <c r="D34" s="539"/>
      <c r="E34" s="539"/>
      <c r="F34" s="539"/>
      <c r="G34" s="539"/>
      <c r="N34" s="599"/>
      <c r="P34" s="602"/>
    </row>
    <row r="35" spans="2:16" x14ac:dyDescent="0.25">
      <c r="B35" s="603">
        <v>44347</v>
      </c>
      <c r="C35" s="604">
        <v>1.7500000000000002E-2</v>
      </c>
      <c r="D35" s="539"/>
      <c r="F35" s="539"/>
      <c r="G35" s="539"/>
      <c r="N35" s="599"/>
      <c r="P35" s="602"/>
    </row>
    <row r="36" spans="2:16" x14ac:dyDescent="0.25">
      <c r="B36" s="600">
        <v>44366</v>
      </c>
      <c r="C36" s="601">
        <v>1.7500000000000002E-2</v>
      </c>
      <c r="N36" s="599"/>
      <c r="P36" s="602"/>
    </row>
    <row r="37" spans="2:16" x14ac:dyDescent="0.25">
      <c r="B37" s="603">
        <v>44408</v>
      </c>
      <c r="C37" s="604">
        <v>1.7500000000000002E-2</v>
      </c>
      <c r="E37" s="606"/>
      <c r="N37" s="599"/>
      <c r="P37" s="602"/>
    </row>
    <row r="38" spans="2:16" x14ac:dyDescent="0.25">
      <c r="B38" s="600">
        <v>44439</v>
      </c>
      <c r="C38" s="601">
        <v>1.7500000000000002E-2</v>
      </c>
      <c r="E38" s="607"/>
      <c r="F38" s="607"/>
      <c r="G38" s="607"/>
      <c r="H38" s="607"/>
      <c r="I38" s="607"/>
      <c r="J38" s="607"/>
      <c r="K38" s="607"/>
      <c r="N38" s="599"/>
      <c r="P38" s="602"/>
    </row>
    <row r="39" spans="2:16" x14ac:dyDescent="0.25">
      <c r="B39" s="603">
        <v>44469</v>
      </c>
      <c r="C39" s="604">
        <v>1.7500000000000002E-2</v>
      </c>
      <c r="E39" s="608"/>
      <c r="F39" s="608"/>
      <c r="G39" s="608"/>
      <c r="H39" s="608"/>
      <c r="I39" s="608"/>
      <c r="J39" s="608"/>
      <c r="K39" s="608"/>
      <c r="N39" s="599"/>
      <c r="P39" s="602"/>
    </row>
    <row r="40" spans="2:16" x14ac:dyDescent="0.25">
      <c r="B40" s="600">
        <v>44500</v>
      </c>
      <c r="C40" s="601">
        <v>0.02</v>
      </c>
      <c r="N40" s="599"/>
      <c r="P40" s="602"/>
    </row>
    <row r="41" spans="2:16" x14ac:dyDescent="0.25">
      <c r="B41" s="603">
        <v>44516</v>
      </c>
      <c r="C41" s="604">
        <v>2.5000000000000001E-2</v>
      </c>
      <c r="N41" s="599"/>
      <c r="P41" s="602"/>
    </row>
    <row r="42" spans="2:16" x14ac:dyDescent="0.25">
      <c r="B42" s="600">
        <v>44561</v>
      </c>
      <c r="C42" s="601">
        <v>0.03</v>
      </c>
      <c r="N42" s="599"/>
      <c r="P42" s="602"/>
    </row>
    <row r="43" spans="2:16" x14ac:dyDescent="0.25">
      <c r="B43" s="603">
        <v>44592</v>
      </c>
      <c r="C43" s="604">
        <v>0.04</v>
      </c>
      <c r="N43" s="599"/>
      <c r="P43" s="602"/>
    </row>
    <row r="44" spans="2:16" x14ac:dyDescent="0.25">
      <c r="B44" s="600">
        <v>44620</v>
      </c>
      <c r="C44" s="601">
        <v>0.04</v>
      </c>
      <c r="N44" s="599"/>
      <c r="P44" s="602"/>
    </row>
    <row r="45" spans="2:16" x14ac:dyDescent="0.25">
      <c r="B45" s="603">
        <v>44651</v>
      </c>
      <c r="C45" s="604">
        <v>0.04</v>
      </c>
      <c r="N45" s="599"/>
      <c r="P45" s="602"/>
    </row>
    <row r="46" spans="2:16" x14ac:dyDescent="0.25">
      <c r="B46" s="600">
        <v>44666</v>
      </c>
      <c r="C46" s="601">
        <v>0.05</v>
      </c>
      <c r="N46" s="599"/>
      <c r="P46" s="602"/>
    </row>
    <row r="47" spans="2:16" ht="14.4" x14ac:dyDescent="0.3">
      <c r="B47" s="603">
        <v>44712</v>
      </c>
      <c r="C47" s="604">
        <v>0.06</v>
      </c>
      <c r="E47"/>
      <c r="F47"/>
      <c r="G47"/>
      <c r="N47" s="599"/>
      <c r="P47" s="602"/>
    </row>
    <row r="48" spans="2:16" ht="14.4" x14ac:dyDescent="0.3">
      <c r="B48" s="600">
        <v>44742</v>
      </c>
      <c r="C48" s="601">
        <v>0.06</v>
      </c>
      <c r="E48"/>
      <c r="F48"/>
      <c r="G48"/>
      <c r="N48" s="599"/>
      <c r="P48" s="602"/>
    </row>
    <row r="49" spans="2:16" ht="14.4" x14ac:dyDescent="0.3">
      <c r="B49" s="603">
        <v>44773</v>
      </c>
      <c r="C49" s="604">
        <v>7.4999999999999997E-2</v>
      </c>
      <c r="E49"/>
      <c r="F49"/>
      <c r="G49"/>
      <c r="N49" s="599"/>
      <c r="P49" s="602"/>
    </row>
    <row r="50" spans="2:16" x14ac:dyDescent="0.25">
      <c r="B50" s="600">
        <v>44804</v>
      </c>
      <c r="C50" s="601">
        <v>0.09</v>
      </c>
      <c r="N50" s="599"/>
      <c r="P50" s="602"/>
    </row>
    <row r="51" spans="2:16" x14ac:dyDescent="0.25">
      <c r="B51" s="603">
        <v>44816</v>
      </c>
      <c r="C51" s="604">
        <v>0.1</v>
      </c>
    </row>
    <row r="52" spans="2:16" x14ac:dyDescent="0.25">
      <c r="B52" s="600">
        <v>44865</v>
      </c>
      <c r="C52" s="601">
        <v>0.11</v>
      </c>
    </row>
    <row r="53" spans="2:16" x14ac:dyDescent="0.25">
      <c r="B53" s="603">
        <v>44895</v>
      </c>
      <c r="C53" s="604">
        <v>0.11</v>
      </c>
    </row>
    <row r="54" spans="2:16" x14ac:dyDescent="0.25">
      <c r="B54" s="600">
        <v>44926</v>
      </c>
      <c r="C54" s="601">
        <v>0.12</v>
      </c>
    </row>
    <row r="55" spans="2:16" x14ac:dyDescent="0.25">
      <c r="B55" s="603">
        <v>44957</v>
      </c>
      <c r="C55" s="604">
        <v>0.1275</v>
      </c>
    </row>
    <row r="56" spans="2:16" x14ac:dyDescent="0.25">
      <c r="B56" s="600">
        <v>44966</v>
      </c>
      <c r="C56" s="601">
        <v>0.1275</v>
      </c>
    </row>
    <row r="57" spans="2:16" x14ac:dyDescent="0.25">
      <c r="B57" s="603">
        <v>45016</v>
      </c>
      <c r="C57" s="604">
        <v>0.13</v>
      </c>
    </row>
    <row r="58" spans="2:16" x14ac:dyDescent="0.25">
      <c r="B58" s="600">
        <v>45046</v>
      </c>
      <c r="C58" s="601">
        <v>0.13</v>
      </c>
    </row>
    <row r="59" spans="2:16" x14ac:dyDescent="0.25">
      <c r="B59" s="603">
        <v>45077</v>
      </c>
      <c r="C59" s="604">
        <v>0.13250000000000001</v>
      </c>
    </row>
    <row r="60" spans="2:16" x14ac:dyDescent="0.25">
      <c r="B60" s="600">
        <v>45107</v>
      </c>
      <c r="C60" s="601">
        <v>0.13250000000000001</v>
      </c>
    </row>
    <row r="61" spans="2:16" x14ac:dyDescent="0.25">
      <c r="B61" s="603">
        <v>45116</v>
      </c>
      <c r="C61" s="604">
        <v>0.13250000000000001</v>
      </c>
    </row>
    <row r="62" spans="2:16" x14ac:dyDescent="0.25">
      <c r="B62" s="600">
        <v>45169</v>
      </c>
      <c r="C62" s="601">
        <v>0.13250000000000001</v>
      </c>
    </row>
    <row r="63" spans="2:16" x14ac:dyDescent="0.25">
      <c r="B63" s="603">
        <v>45199</v>
      </c>
      <c r="C63" s="604">
        <v>0.13250000000000001</v>
      </c>
    </row>
    <row r="64" spans="2:16" x14ac:dyDescent="0.25">
      <c r="B64" s="600">
        <v>45230</v>
      </c>
      <c r="C64" s="601">
        <v>0.13250000000000001</v>
      </c>
    </row>
    <row r="65" spans="2:3" x14ac:dyDescent="0.25">
      <c r="B65" s="603">
        <v>45260</v>
      </c>
      <c r="C65" s="604">
        <v>0.13250000000000001</v>
      </c>
    </row>
    <row r="66" spans="2:3" x14ac:dyDescent="0.25">
      <c r="B66" s="600">
        <v>45266</v>
      </c>
      <c r="C66" s="601">
        <v>0.13</v>
      </c>
    </row>
    <row r="67" spans="2:3" x14ac:dyDescent="0.25">
      <c r="B67" s="603">
        <v>45322</v>
      </c>
      <c r="C67" s="604">
        <v>0.13</v>
      </c>
    </row>
    <row r="68" spans="2:3" x14ac:dyDescent="0.25">
      <c r="B68" s="600">
        <v>45351</v>
      </c>
      <c r="C68" s="601">
        <v>0.1275</v>
      </c>
    </row>
    <row r="69" spans="2:3" x14ac:dyDescent="0.25">
      <c r="B69" s="603">
        <v>45382</v>
      </c>
      <c r="C69" s="604">
        <v>0.1225</v>
      </c>
    </row>
    <row r="70" spans="2:3" x14ac:dyDescent="0.25">
      <c r="B70" s="600">
        <v>45412</v>
      </c>
      <c r="C70" s="601">
        <v>0.1225</v>
      </c>
    </row>
    <row r="71" spans="2:3" x14ac:dyDescent="0.25">
      <c r="B71" s="603">
        <v>45416</v>
      </c>
      <c r="C71" s="604">
        <v>0.11749999999999999</v>
      </c>
    </row>
    <row r="72" spans="2:3" x14ac:dyDescent="0.25">
      <c r="B72" s="600">
        <v>45473</v>
      </c>
      <c r="C72" s="601">
        <v>0.11749999999999999</v>
      </c>
    </row>
    <row r="73" spans="2:3" x14ac:dyDescent="0.25">
      <c r="B73" s="603">
        <v>45504</v>
      </c>
      <c r="C73" s="604">
        <v>0.1125</v>
      </c>
    </row>
    <row r="74" spans="2:3" x14ac:dyDescent="0.25">
      <c r="B74" s="600">
        <v>45535</v>
      </c>
      <c r="C74" s="601">
        <v>0.1075</v>
      </c>
    </row>
    <row r="75" spans="2:3" x14ac:dyDescent="0.25">
      <c r="B75" s="603">
        <v>45565</v>
      </c>
      <c r="C75" s="604">
        <v>0.1075</v>
      </c>
    </row>
    <row r="76" spans="2:3" x14ac:dyDescent="0.25">
      <c r="B76" s="600">
        <v>45566</v>
      </c>
      <c r="C76" s="601">
        <v>0.10249999999999999</v>
      </c>
    </row>
    <row r="77" spans="2:3" x14ac:dyDescent="0.25">
      <c r="B77" s="603">
        <v>45626</v>
      </c>
      <c r="C77" s="604">
        <v>9.7500000000000003E-2</v>
      </c>
    </row>
    <row r="78" spans="2:3" x14ac:dyDescent="0.25">
      <c r="B78" s="600">
        <v>45657</v>
      </c>
      <c r="C78" s="601">
        <v>9.5000000000000001E-2</v>
      </c>
    </row>
    <row r="79" spans="2:3" x14ac:dyDescent="0.25">
      <c r="B79" s="603">
        <v>45688</v>
      </c>
      <c r="C79" s="604">
        <v>9.5000000000000001E-2</v>
      </c>
    </row>
    <row r="80" spans="2:3" x14ac:dyDescent="0.25">
      <c r="B80" s="600">
        <v>45716</v>
      </c>
      <c r="C80" s="601">
        <v>9.5000000000000001E-2</v>
      </c>
    </row>
    <row r="81" spans="2:3" x14ac:dyDescent="0.25">
      <c r="B81" s="603">
        <v>45747</v>
      </c>
      <c r="C81" s="604">
        <v>9.5000000000000001E-2</v>
      </c>
    </row>
    <row r="82" spans="2:3" x14ac:dyDescent="0.25">
      <c r="B82" s="600">
        <v>45777</v>
      </c>
      <c r="C82" s="601">
        <v>9.5000000000000001E-2</v>
      </c>
    </row>
    <row r="83" spans="2:3" x14ac:dyDescent="0.25">
      <c r="B83" s="603">
        <v>45808</v>
      </c>
      <c r="C83" s="604">
        <v>9.2499999999999999E-2</v>
      </c>
    </row>
    <row r="84" spans="2:3" x14ac:dyDescent="0.25">
      <c r="B84" s="600">
        <v>45838</v>
      </c>
      <c r="C84" s="601">
        <v>9.2499999999999999E-2</v>
      </c>
    </row>
    <row r="85" spans="2:3" x14ac:dyDescent="0.25">
      <c r="B85" s="603">
        <v>45867</v>
      </c>
      <c r="C85" s="604">
        <v>9.2499999999999999E-2</v>
      </c>
    </row>
  </sheetData>
  <mergeCells count="1">
    <mergeCell ref="E3:L4"/>
  </mergeCells>
  <hyperlinks>
    <hyperlink ref="A1" location="Índice!A1" display="Volver" xr:uid="{00000000-0004-0000-0C00-000000000000}"/>
  </hyperlinks>
  <pageMargins left="0.7" right="0.7" top="0.75" bottom="0.75" header="0.3" footer="0.3"/>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O26"/>
  <sheetViews>
    <sheetView showGridLines="0" workbookViewId="0"/>
  </sheetViews>
  <sheetFormatPr baseColWidth="10" defaultColWidth="11.44140625" defaultRowHeight="11.4" x14ac:dyDescent="0.3"/>
  <cols>
    <col min="1" max="1" width="5.21875" style="427" customWidth="1"/>
    <col min="2" max="11" width="11.44140625" style="427"/>
    <col min="12" max="12" width="11.44140625" style="386"/>
    <col min="13" max="13" width="23" style="386" customWidth="1"/>
    <col min="14" max="15" width="11.44140625" style="386"/>
    <col min="16" max="16384" width="11.44140625" style="427"/>
  </cols>
  <sheetData>
    <row r="1" spans="1:15" ht="12" x14ac:dyDescent="0.3">
      <c r="A1" s="145" t="s">
        <v>36</v>
      </c>
    </row>
    <row r="2" spans="1:15" s="428" customFormat="1" ht="13.8" x14ac:dyDescent="0.3">
      <c r="B2" s="875" t="s">
        <v>1189</v>
      </c>
      <c r="C2" s="875"/>
      <c r="D2" s="875"/>
      <c r="E2" s="875"/>
      <c r="F2" s="875"/>
      <c r="G2" s="875"/>
      <c r="H2" s="875"/>
      <c r="I2" s="875"/>
      <c r="L2" s="396"/>
      <c r="M2" s="396"/>
      <c r="N2" s="396"/>
      <c r="O2" s="396"/>
    </row>
    <row r="3" spans="1:15" s="428" customFormat="1" ht="13.8" x14ac:dyDescent="0.3">
      <c r="B3" s="875" t="s">
        <v>1190</v>
      </c>
      <c r="C3" s="875"/>
      <c r="D3" s="875"/>
      <c r="E3" s="875"/>
      <c r="F3" s="875"/>
      <c r="G3" s="875"/>
      <c r="H3" s="875"/>
      <c r="I3" s="875"/>
      <c r="L3" s="396"/>
      <c r="M3" s="396"/>
      <c r="N3" s="396"/>
      <c r="O3" s="396"/>
    </row>
    <row r="4" spans="1:15" s="428" customFormat="1" ht="13.8" x14ac:dyDescent="0.3">
      <c r="B4" s="875" t="s">
        <v>1110</v>
      </c>
      <c r="C4" s="875"/>
      <c r="D4" s="875"/>
      <c r="E4" s="875"/>
      <c r="F4" s="875"/>
      <c r="G4" s="875"/>
      <c r="H4" s="875"/>
      <c r="I4" s="875"/>
      <c r="L4" s="396"/>
      <c r="M4" s="396"/>
      <c r="N4" s="396"/>
      <c r="O4" s="396"/>
    </row>
    <row r="11" spans="1:15" x14ac:dyDescent="0.3">
      <c r="L11" s="386" t="s">
        <v>198</v>
      </c>
      <c r="M11" s="386" t="s">
        <v>1191</v>
      </c>
    </row>
    <row r="12" spans="1:15" x14ac:dyDescent="0.3">
      <c r="L12" s="386">
        <v>2026</v>
      </c>
      <c r="M12" s="492">
        <v>277056</v>
      </c>
      <c r="O12" s="386">
        <f t="shared" ref="O12:O21" si="0">M12/$M$22</f>
        <v>0.16912045229661271</v>
      </c>
    </row>
    <row r="13" spans="1:15" x14ac:dyDescent="0.3">
      <c r="L13" s="386">
        <v>2027</v>
      </c>
      <c r="M13" s="492">
        <v>561647</v>
      </c>
      <c r="O13" s="386">
        <f t="shared" si="0"/>
        <v>0.34284041735618664</v>
      </c>
    </row>
    <row r="14" spans="1:15" x14ac:dyDescent="0.3">
      <c r="L14" s="386">
        <v>2028</v>
      </c>
      <c r="M14" s="492">
        <v>537268</v>
      </c>
      <c r="O14" s="386">
        <f t="shared" si="0"/>
        <v>0.32795899444334908</v>
      </c>
    </row>
    <row r="15" spans="1:15" x14ac:dyDescent="0.3">
      <c r="L15" s="386">
        <v>2029</v>
      </c>
      <c r="M15" s="492">
        <v>122714</v>
      </c>
      <c r="O15" s="386">
        <f t="shared" si="0"/>
        <v>7.4907048333645671E-2</v>
      </c>
    </row>
    <row r="16" spans="1:15" x14ac:dyDescent="0.3">
      <c r="L16" s="386">
        <v>2030</v>
      </c>
      <c r="M16" s="492">
        <v>45621</v>
      </c>
      <c r="O16" s="386">
        <f t="shared" si="0"/>
        <v>2.7847959092110509E-2</v>
      </c>
    </row>
    <row r="17" spans="2:15" x14ac:dyDescent="0.3">
      <c r="L17" s="386">
        <v>2031</v>
      </c>
      <c r="M17" s="492">
        <v>25504</v>
      </c>
      <c r="O17" s="386">
        <f t="shared" si="0"/>
        <v>1.5568145123631362E-2</v>
      </c>
    </row>
    <row r="18" spans="2:15" x14ac:dyDescent="0.3">
      <c r="L18" s="386">
        <v>2032</v>
      </c>
      <c r="M18" s="492">
        <v>43278</v>
      </c>
      <c r="O18" s="386">
        <f t="shared" si="0"/>
        <v>2.6417745634430605E-2</v>
      </c>
    </row>
    <row r="19" spans="2:15" x14ac:dyDescent="0.3">
      <c r="L19" s="386">
        <v>2033</v>
      </c>
      <c r="M19" s="492">
        <v>2843</v>
      </c>
      <c r="O19" s="386">
        <f t="shared" si="0"/>
        <v>1.7354233291438192E-3</v>
      </c>
    </row>
    <row r="20" spans="2:15" x14ac:dyDescent="0.3">
      <c r="L20" s="386">
        <v>2034</v>
      </c>
      <c r="M20" s="492">
        <v>15325</v>
      </c>
      <c r="O20" s="386">
        <f t="shared" si="0"/>
        <v>9.3546825603689869E-3</v>
      </c>
    </row>
    <row r="21" spans="2:15" x14ac:dyDescent="0.3">
      <c r="L21" s="386">
        <v>2035</v>
      </c>
      <c r="M21" s="492">
        <v>6961</v>
      </c>
      <c r="O21" s="386">
        <f t="shared" si="0"/>
        <v>4.2491318305206208E-3</v>
      </c>
    </row>
    <row r="22" spans="2:15" x14ac:dyDescent="0.3">
      <c r="L22" s="386" t="s">
        <v>829</v>
      </c>
      <c r="M22" s="492">
        <f>SUM(M12:M21)</f>
        <v>1638217</v>
      </c>
    </row>
    <row r="26" spans="2:15" ht="409.6" x14ac:dyDescent="0.3">
      <c r="B26" s="436" t="s">
        <v>1192</v>
      </c>
    </row>
  </sheetData>
  <mergeCells count="3">
    <mergeCell ref="B2:I2"/>
    <mergeCell ref="B3:I3"/>
    <mergeCell ref="B4:I4"/>
  </mergeCells>
  <hyperlinks>
    <hyperlink ref="A1" location="Índice!A1" display="Volver" xr:uid="{00000000-0004-0000-8100-000000000000}"/>
  </hyperlink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I20"/>
  <sheetViews>
    <sheetView showGridLines="0" workbookViewId="0"/>
  </sheetViews>
  <sheetFormatPr baseColWidth="10" defaultColWidth="11.44140625" defaultRowHeight="11.4" x14ac:dyDescent="0.3"/>
  <cols>
    <col min="1" max="1" width="5.21875" style="45" customWidth="1"/>
    <col min="2" max="2" width="14.77734375" style="45" customWidth="1"/>
    <col min="3" max="7" width="11.21875" style="45" customWidth="1"/>
    <col min="8" max="8" width="7.77734375" style="45" customWidth="1"/>
    <col min="9" max="9" width="13.21875" style="45" customWidth="1"/>
    <col min="10" max="16384" width="11.44140625" style="45"/>
  </cols>
  <sheetData>
    <row r="1" spans="1:9" ht="12" x14ac:dyDescent="0.3">
      <c r="A1" s="145" t="s">
        <v>36</v>
      </c>
    </row>
    <row r="2" spans="1:9" s="89" customFormat="1" ht="13.8" x14ac:dyDescent="0.3">
      <c r="B2" s="814" t="s">
        <v>1193</v>
      </c>
      <c r="C2" s="814"/>
      <c r="D2" s="814"/>
      <c r="E2" s="814"/>
      <c r="F2" s="814"/>
      <c r="G2" s="814"/>
      <c r="H2" s="814"/>
      <c r="I2" s="814"/>
    </row>
    <row r="3" spans="1:9" s="89" customFormat="1" ht="13.8" x14ac:dyDescent="0.3">
      <c r="A3" s="493"/>
      <c r="B3" s="814" t="s">
        <v>1194</v>
      </c>
      <c r="C3" s="814"/>
      <c r="D3" s="814"/>
      <c r="E3" s="814"/>
      <c r="F3" s="814"/>
      <c r="G3" s="814"/>
      <c r="H3" s="814"/>
      <c r="I3" s="814"/>
    </row>
    <row r="4" spans="1:9" s="89" customFormat="1" ht="13.8" x14ac:dyDescent="0.3">
      <c r="B4" s="814" t="s">
        <v>1195</v>
      </c>
      <c r="C4" s="814"/>
      <c r="D4" s="814"/>
      <c r="E4" s="814"/>
      <c r="F4" s="814"/>
      <c r="G4" s="814"/>
      <c r="H4" s="814"/>
      <c r="I4" s="814"/>
    </row>
    <row r="5" spans="1:9" ht="12" x14ac:dyDescent="0.3">
      <c r="B5" s="1" t="s">
        <v>1196</v>
      </c>
      <c r="C5" s="1" t="s">
        <v>1197</v>
      </c>
      <c r="D5" s="1" t="s">
        <v>1198</v>
      </c>
      <c r="E5" s="1" t="s">
        <v>1199</v>
      </c>
      <c r="F5" s="1" t="s">
        <v>1200</v>
      </c>
      <c r="G5" s="1" t="s">
        <v>1201</v>
      </c>
      <c r="H5" s="1" t="s">
        <v>133</v>
      </c>
      <c r="I5" s="1" t="s">
        <v>1202</v>
      </c>
    </row>
    <row r="6" spans="1:9" ht="12" x14ac:dyDescent="0.3">
      <c r="B6" s="494" t="s">
        <v>1026</v>
      </c>
      <c r="C6" s="297">
        <v>4899046501659.1162</v>
      </c>
      <c r="D6" s="297">
        <v>6750517502400.9971</v>
      </c>
      <c r="E6" s="297">
        <v>7881344969793.1201</v>
      </c>
      <c r="F6" s="297">
        <v>5037045757719.9697</v>
      </c>
      <c r="G6" s="297">
        <v>1029182656684.8113</v>
      </c>
      <c r="H6" s="495">
        <v>25597137388258.016</v>
      </c>
      <c r="I6" s="496">
        <f t="shared" ref="I6:I11" si="0">H6/$H$11</f>
        <v>0.74409091138293726</v>
      </c>
    </row>
    <row r="7" spans="1:9" ht="12" x14ac:dyDescent="0.3">
      <c r="B7" s="494" t="s">
        <v>186</v>
      </c>
      <c r="C7" s="297">
        <v>2884244235305.8853</v>
      </c>
      <c r="D7" s="297">
        <v>361485994240.9137</v>
      </c>
      <c r="E7" s="297">
        <v>40340547.000000007</v>
      </c>
      <c r="F7" s="297">
        <v>0</v>
      </c>
      <c r="G7" s="297">
        <v>0</v>
      </c>
      <c r="H7" s="495">
        <v>3245770570093.7988</v>
      </c>
      <c r="I7" s="496">
        <f t="shared" si="0"/>
        <v>9.4352284203033335E-2</v>
      </c>
    </row>
    <row r="8" spans="1:9" ht="12" x14ac:dyDescent="0.3">
      <c r="B8" s="494" t="s">
        <v>189</v>
      </c>
      <c r="C8" s="297">
        <v>1279921893290.5867</v>
      </c>
      <c r="D8" s="297">
        <v>430172463302.88086</v>
      </c>
      <c r="E8" s="297">
        <v>430172463302.88086</v>
      </c>
      <c r="F8" s="297">
        <v>215086231651.44043</v>
      </c>
      <c r="G8" s="297">
        <v>0</v>
      </c>
      <c r="H8" s="495">
        <v>2355353051547.7891</v>
      </c>
      <c r="I8" s="496">
        <f t="shared" si="0"/>
        <v>6.8468468648323635E-2</v>
      </c>
    </row>
    <row r="9" spans="1:9" ht="12" x14ac:dyDescent="0.3">
      <c r="B9" s="494" t="s">
        <v>1027</v>
      </c>
      <c r="C9" s="297">
        <v>1012553319463.1265</v>
      </c>
      <c r="D9" s="297">
        <v>333830759237.37921</v>
      </c>
      <c r="E9" s="297">
        <v>0</v>
      </c>
      <c r="F9" s="297">
        <v>0</v>
      </c>
      <c r="G9" s="297">
        <v>0</v>
      </c>
      <c r="H9" s="495">
        <v>1346384078700.5056</v>
      </c>
      <c r="I9" s="496">
        <f t="shared" si="0"/>
        <v>3.9138445092352342E-2</v>
      </c>
    </row>
    <row r="10" spans="1:9" ht="12" x14ac:dyDescent="0.3">
      <c r="B10" s="494" t="s">
        <v>434</v>
      </c>
      <c r="C10" s="297">
        <v>1819323968641.2891</v>
      </c>
      <c r="D10" s="297">
        <v>36582000000</v>
      </c>
      <c r="E10" s="297">
        <v>0</v>
      </c>
      <c r="F10" s="297">
        <v>0</v>
      </c>
      <c r="G10" s="297">
        <v>0</v>
      </c>
      <c r="H10" s="495">
        <v>1855905968641.2891</v>
      </c>
      <c r="I10" s="496">
        <f t="shared" si="0"/>
        <v>5.3949890673353519E-2</v>
      </c>
    </row>
    <row r="11" spans="1:9" ht="12" x14ac:dyDescent="0.3">
      <c r="B11" s="497" t="s">
        <v>133</v>
      </c>
      <c r="C11" s="354">
        <v>11895089918360.004</v>
      </c>
      <c r="D11" s="354">
        <v>7912588719182.1709</v>
      </c>
      <c r="E11" s="354">
        <v>8311557773643.001</v>
      </c>
      <c r="F11" s="354">
        <v>5252131989371.4102</v>
      </c>
      <c r="G11" s="354">
        <v>1029182656684.8113</v>
      </c>
      <c r="H11" s="354">
        <v>34400551057241.395</v>
      </c>
      <c r="I11" s="498">
        <f t="shared" si="0"/>
        <v>1</v>
      </c>
    </row>
    <row r="13" spans="1:9" ht="409.6" x14ac:dyDescent="0.3">
      <c r="B13" s="164" t="s">
        <v>1203</v>
      </c>
    </row>
    <row r="14" spans="1:9" ht="409.6" x14ac:dyDescent="0.3">
      <c r="B14" s="164" t="s">
        <v>677</v>
      </c>
    </row>
    <row r="15" spans="1:9" x14ac:dyDescent="0.3">
      <c r="H15" s="499"/>
    </row>
    <row r="16" spans="1:9" x14ac:dyDescent="0.3">
      <c r="H16" s="499"/>
    </row>
    <row r="17" spans="8:8" x14ac:dyDescent="0.3">
      <c r="H17" s="499"/>
    </row>
    <row r="18" spans="8:8" x14ac:dyDescent="0.3">
      <c r="H18" s="499"/>
    </row>
    <row r="19" spans="8:8" x14ac:dyDescent="0.3">
      <c r="H19" s="499"/>
    </row>
    <row r="20" spans="8:8" x14ac:dyDescent="0.3">
      <c r="H20" s="499"/>
    </row>
  </sheetData>
  <mergeCells count="3">
    <mergeCell ref="B2:I2"/>
    <mergeCell ref="B3:I3"/>
    <mergeCell ref="B4:I4"/>
  </mergeCells>
  <hyperlinks>
    <hyperlink ref="A1" location="Índice!A1" display="Volver" xr:uid="{00000000-0004-0000-8200-000000000000}"/>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L26"/>
  <sheetViews>
    <sheetView showGridLines="0" workbookViewId="0"/>
  </sheetViews>
  <sheetFormatPr baseColWidth="10" defaultColWidth="11.44140625" defaultRowHeight="11.4" x14ac:dyDescent="0.3"/>
  <cols>
    <col min="1" max="1" width="5.21875" style="45" customWidth="1"/>
    <col min="2" max="2" width="13.44140625" style="45" customWidth="1"/>
    <col min="3" max="5" width="18.44140625" style="45" customWidth="1"/>
    <col min="6" max="12" width="7.44140625" style="45" customWidth="1"/>
    <col min="13" max="16384" width="11.44140625" style="45"/>
  </cols>
  <sheetData>
    <row r="1" spans="1:12" ht="12" x14ac:dyDescent="0.3">
      <c r="A1" s="145" t="s">
        <v>36</v>
      </c>
    </row>
    <row r="2" spans="1:12" s="89" customFormat="1" ht="13.8" x14ac:dyDescent="0.3">
      <c r="B2" s="814" t="s">
        <v>1204</v>
      </c>
      <c r="C2" s="814"/>
      <c r="D2" s="814"/>
      <c r="E2" s="814"/>
      <c r="F2" s="279"/>
      <c r="G2" s="279"/>
      <c r="H2" s="279"/>
      <c r="I2" s="279"/>
      <c r="J2" s="279"/>
      <c r="K2" s="279"/>
      <c r="L2" s="279"/>
    </row>
    <row r="3" spans="1:12" s="89" customFormat="1" ht="13.8" x14ac:dyDescent="0.3">
      <c r="A3" s="493"/>
      <c r="B3" s="814" t="s">
        <v>1205</v>
      </c>
      <c r="C3" s="814"/>
      <c r="D3" s="814"/>
      <c r="E3" s="814"/>
    </row>
    <row r="4" spans="1:12" s="89" customFormat="1" ht="13.8" x14ac:dyDescent="0.3">
      <c r="B4" s="814" t="s">
        <v>1206</v>
      </c>
      <c r="C4" s="814"/>
      <c r="D4" s="814"/>
      <c r="E4" s="814"/>
    </row>
    <row r="5" spans="1:12" ht="36" x14ac:dyDescent="0.3">
      <c r="B5" s="815" t="s">
        <v>198</v>
      </c>
      <c r="C5" s="1" t="s">
        <v>1207</v>
      </c>
      <c r="D5" s="1" t="s">
        <v>1208</v>
      </c>
      <c r="E5" s="500" t="s">
        <v>1209</v>
      </c>
      <c r="F5" s="302"/>
    </row>
    <row r="6" spans="1:12" ht="12" x14ac:dyDescent="0.3">
      <c r="B6" s="815"/>
      <c r="C6" s="1" t="s">
        <v>1210</v>
      </c>
      <c r="D6" s="1" t="s">
        <v>1211</v>
      </c>
      <c r="E6" s="1" t="s">
        <v>1212</v>
      </c>
      <c r="F6" s="302"/>
    </row>
    <row r="7" spans="1:12" x14ac:dyDescent="0.3">
      <c r="B7" s="494">
        <v>2026</v>
      </c>
      <c r="C7" s="501">
        <v>5089.5786867306615</v>
      </c>
      <c r="D7" s="501">
        <v>4385.8597262662788</v>
      </c>
      <c r="E7" s="501">
        <v>703.71896046438269</v>
      </c>
    </row>
    <row r="8" spans="1:12" x14ac:dyDescent="0.3">
      <c r="B8" s="494">
        <v>2027</v>
      </c>
      <c r="C8" s="501">
        <v>4365.4236871134262</v>
      </c>
      <c r="D8" s="501">
        <v>2199.9486174034741</v>
      </c>
      <c r="E8" s="501">
        <v>2165.4750697099521</v>
      </c>
    </row>
    <row r="9" spans="1:12" x14ac:dyDescent="0.3">
      <c r="B9" s="494">
        <v>2028</v>
      </c>
      <c r="C9" s="501">
        <v>4248.1754355075136</v>
      </c>
      <c r="D9" s="501">
        <v>901.47830918990735</v>
      </c>
      <c r="E9" s="501">
        <v>3346.6971263176065</v>
      </c>
    </row>
    <row r="10" spans="1:12" x14ac:dyDescent="0.3">
      <c r="B10" s="494">
        <v>2029</v>
      </c>
      <c r="C10" s="501">
        <v>4573.6053737683769</v>
      </c>
      <c r="D10" s="501">
        <v>1762.4748722037498</v>
      </c>
      <c r="E10" s="501">
        <v>2811.1305015646271</v>
      </c>
    </row>
    <row r="11" spans="1:12" x14ac:dyDescent="0.3">
      <c r="B11" s="494">
        <v>2030</v>
      </c>
      <c r="C11" s="501">
        <v>5617.7676190828251</v>
      </c>
      <c r="D11" s="501">
        <v>2094.5319261350751</v>
      </c>
      <c r="E11" s="501">
        <v>3523.2356929477501</v>
      </c>
    </row>
    <row r="12" spans="1:12" x14ac:dyDescent="0.3">
      <c r="B12" s="494">
        <v>2031</v>
      </c>
      <c r="C12" s="501">
        <v>7401.5586956308198</v>
      </c>
      <c r="D12" s="501">
        <v>2177.3365524896467</v>
      </c>
      <c r="E12" s="501">
        <v>5224.2221431411726</v>
      </c>
    </row>
    <row r="13" spans="1:12" x14ac:dyDescent="0.3">
      <c r="B13" s="494">
        <v>2032</v>
      </c>
      <c r="C13" s="501">
        <v>9313.4921181403897</v>
      </c>
      <c r="D13" s="501">
        <v>2160.1643031830731</v>
      </c>
      <c r="E13" s="501">
        <v>7153.3278149573161</v>
      </c>
    </row>
    <row r="14" spans="1:12" x14ac:dyDescent="0.3">
      <c r="B14" s="494">
        <v>2033</v>
      </c>
      <c r="C14" s="501">
        <v>12139.058158665883</v>
      </c>
      <c r="D14" s="501">
        <v>2032.8441124492233</v>
      </c>
      <c r="E14" s="501">
        <v>10106.214046216659</v>
      </c>
    </row>
    <row r="15" spans="1:12" x14ac:dyDescent="0.3">
      <c r="B15" s="494">
        <v>2034</v>
      </c>
      <c r="C15" s="501">
        <v>15575.779394929599</v>
      </c>
      <c r="D15" s="501">
        <v>2034.3024312905109</v>
      </c>
      <c r="E15" s="501">
        <v>13541.476963639088</v>
      </c>
    </row>
    <row r="16" spans="1:12" x14ac:dyDescent="0.3">
      <c r="B16" s="494">
        <v>2035</v>
      </c>
      <c r="C16" s="501">
        <v>19536.175790735033</v>
      </c>
      <c r="D16" s="501">
        <v>2036.0153839971936</v>
      </c>
      <c r="E16" s="501">
        <v>17500.160406737839</v>
      </c>
    </row>
    <row r="17" spans="2:5" x14ac:dyDescent="0.3">
      <c r="B17" s="494">
        <v>2036</v>
      </c>
      <c r="C17" s="501">
        <v>23557.695150026091</v>
      </c>
      <c r="D17" s="501">
        <v>2037.7356340767674</v>
      </c>
      <c r="E17" s="501">
        <v>21519.959515949326</v>
      </c>
    </row>
    <row r="18" spans="2:5" x14ac:dyDescent="0.3">
      <c r="B18" s="494">
        <v>2037</v>
      </c>
      <c r="C18" s="501">
        <v>25521.970781766166</v>
      </c>
      <c r="D18" s="501">
        <v>2036.0403765028757</v>
      </c>
      <c r="E18" s="501">
        <v>23485.930405263291</v>
      </c>
    </row>
    <row r="19" spans="2:5" x14ac:dyDescent="0.3">
      <c r="B19" s="494">
        <v>2038</v>
      </c>
      <c r="C19" s="501">
        <v>27152.93620764952</v>
      </c>
      <c r="D19" s="501">
        <v>587.21022393407452</v>
      </c>
      <c r="E19" s="501">
        <v>26565.725983715445</v>
      </c>
    </row>
    <row r="20" spans="2:5" x14ac:dyDescent="0.3">
      <c r="B20" s="494">
        <v>2039</v>
      </c>
      <c r="C20" s="501">
        <v>28425.683321788936</v>
      </c>
      <c r="D20" s="501">
        <v>591.14575485769342</v>
      </c>
      <c r="E20" s="501">
        <v>27834.537566931242</v>
      </c>
    </row>
    <row r="21" spans="2:5" x14ac:dyDescent="0.3">
      <c r="B21" s="494">
        <v>2040</v>
      </c>
      <c r="C21" s="501">
        <v>29361.998656322481</v>
      </c>
      <c r="D21" s="501">
        <v>692.04319925194648</v>
      </c>
      <c r="E21" s="501">
        <v>28669.955457070533</v>
      </c>
    </row>
    <row r="22" spans="2:5" x14ac:dyDescent="0.3">
      <c r="B22" s="494">
        <v>2041</v>
      </c>
      <c r="C22" s="501">
        <v>29705.176801485421</v>
      </c>
      <c r="D22" s="501">
        <v>337.13945743286479</v>
      </c>
      <c r="E22" s="501">
        <v>29368.037344052555</v>
      </c>
    </row>
    <row r="23" spans="2:5" ht="12" x14ac:dyDescent="0.3">
      <c r="B23" s="861" t="s">
        <v>133</v>
      </c>
      <c r="C23" s="861"/>
      <c r="D23" s="502">
        <f>SUM(D7:D22)</f>
        <v>28066.27088066436</v>
      </c>
      <c r="E23" s="286"/>
    </row>
    <row r="25" spans="2:5" ht="409.6" x14ac:dyDescent="0.3">
      <c r="B25" s="164" t="s">
        <v>1203</v>
      </c>
    </row>
    <row r="26" spans="2:5" ht="409.6" x14ac:dyDescent="0.3">
      <c r="B26" s="164" t="s">
        <v>499</v>
      </c>
    </row>
  </sheetData>
  <mergeCells count="5">
    <mergeCell ref="B2:E2"/>
    <mergeCell ref="B3:E3"/>
    <mergeCell ref="B4:E4"/>
    <mergeCell ref="B5:B6"/>
    <mergeCell ref="B23:C23"/>
  </mergeCells>
  <hyperlinks>
    <hyperlink ref="A1" location="Índice!A1" display="Volver" xr:uid="{00000000-0004-0000-8300-000000000000}"/>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H270"/>
  <sheetViews>
    <sheetView showGridLines="0" workbookViewId="0"/>
  </sheetViews>
  <sheetFormatPr baseColWidth="10" defaultColWidth="11.44140625" defaultRowHeight="11.4" x14ac:dyDescent="0.3"/>
  <cols>
    <col min="1" max="1" width="5.21875" style="45" customWidth="1"/>
    <col min="2" max="2" width="16.77734375" style="45" customWidth="1"/>
    <col min="3" max="3" width="12.77734375" style="45" customWidth="1"/>
    <col min="4" max="4" width="12" style="45" customWidth="1"/>
    <col min="5" max="5" width="29.77734375" style="45" customWidth="1"/>
    <col min="6" max="6" width="26.21875" style="45" customWidth="1"/>
    <col min="7" max="7" width="14.21875" style="45" customWidth="1"/>
    <col min="8" max="8" width="12" style="45" customWidth="1"/>
    <col min="9" max="16384" width="11.44140625" style="45"/>
  </cols>
  <sheetData>
    <row r="1" spans="1:8" ht="12" x14ac:dyDescent="0.3">
      <c r="A1" s="145" t="s">
        <v>36</v>
      </c>
    </row>
    <row r="2" spans="1:8" s="279" customFormat="1" ht="13.8" x14ac:dyDescent="0.3">
      <c r="B2" s="814" t="s">
        <v>1213</v>
      </c>
      <c r="C2" s="814"/>
      <c r="D2" s="814"/>
      <c r="E2" s="814"/>
      <c r="F2" s="814"/>
      <c r="G2" s="814"/>
      <c r="H2" s="814"/>
    </row>
    <row r="3" spans="1:8" s="89" customFormat="1" ht="13.8" x14ac:dyDescent="0.3">
      <c r="A3" s="493"/>
      <c r="B3" s="814" t="s">
        <v>1214</v>
      </c>
      <c r="C3" s="814"/>
      <c r="D3" s="814"/>
      <c r="E3" s="814"/>
      <c r="F3" s="814"/>
      <c r="G3" s="814"/>
      <c r="H3" s="814"/>
    </row>
    <row r="4" spans="1:8" s="89" customFormat="1" ht="13.8" x14ac:dyDescent="0.3">
      <c r="B4" s="814" t="s">
        <v>1215</v>
      </c>
      <c r="C4" s="814"/>
      <c r="D4" s="814"/>
      <c r="E4" s="814"/>
      <c r="F4" s="814"/>
      <c r="G4" s="814"/>
      <c r="H4" s="814"/>
    </row>
    <row r="5" spans="1:8" ht="24" x14ac:dyDescent="0.3">
      <c r="B5" s="503" t="s">
        <v>1216</v>
      </c>
      <c r="C5" s="503" t="s">
        <v>1217</v>
      </c>
      <c r="D5" s="503" t="s">
        <v>1218</v>
      </c>
      <c r="E5" s="503" t="s">
        <v>1196</v>
      </c>
      <c r="F5" s="503" t="s">
        <v>1219</v>
      </c>
      <c r="G5" s="503" t="s">
        <v>1220</v>
      </c>
      <c r="H5" s="504" t="s">
        <v>133</v>
      </c>
    </row>
    <row r="6" spans="1:8" x14ac:dyDescent="0.3">
      <c r="B6" s="882" t="s">
        <v>1221</v>
      </c>
      <c r="C6" s="882" t="s">
        <v>1222</v>
      </c>
      <c r="D6" s="505" t="s">
        <v>1223</v>
      </c>
      <c r="E6" s="882" t="s">
        <v>1026</v>
      </c>
      <c r="F6" s="882" t="s">
        <v>1224</v>
      </c>
      <c r="G6" s="505" t="s">
        <v>416</v>
      </c>
      <c r="H6" s="506">
        <v>1028745008385.5018</v>
      </c>
    </row>
    <row r="7" spans="1:8" x14ac:dyDescent="0.3">
      <c r="B7" s="883" t="s">
        <v>1225</v>
      </c>
      <c r="C7" s="883" t="s">
        <v>1222</v>
      </c>
      <c r="D7" s="505" t="s">
        <v>1198</v>
      </c>
      <c r="E7" s="883" t="s">
        <v>1226</v>
      </c>
      <c r="F7" s="883" t="s">
        <v>1224</v>
      </c>
      <c r="G7" s="505" t="s">
        <v>416</v>
      </c>
      <c r="H7" s="506">
        <v>1239089050320.6113</v>
      </c>
    </row>
    <row r="8" spans="1:8" x14ac:dyDescent="0.3">
      <c r="B8" s="883" t="s">
        <v>1225</v>
      </c>
      <c r="C8" s="883" t="s">
        <v>1222</v>
      </c>
      <c r="D8" s="505" t="s">
        <v>1199</v>
      </c>
      <c r="E8" s="883" t="s">
        <v>1226</v>
      </c>
      <c r="F8" s="883" t="s">
        <v>1224</v>
      </c>
      <c r="G8" s="505" t="s">
        <v>416</v>
      </c>
      <c r="H8" s="506">
        <v>1261495338829.9595</v>
      </c>
    </row>
    <row r="9" spans="1:8" x14ac:dyDescent="0.3">
      <c r="B9" s="883" t="s">
        <v>1225</v>
      </c>
      <c r="C9" s="883" t="s">
        <v>1222</v>
      </c>
      <c r="D9" s="505" t="s">
        <v>1200</v>
      </c>
      <c r="E9" s="883" t="s">
        <v>1226</v>
      </c>
      <c r="F9" s="883" t="s">
        <v>1224</v>
      </c>
      <c r="G9" s="505" t="s">
        <v>416</v>
      </c>
      <c r="H9" s="506">
        <v>1285602767433.041</v>
      </c>
    </row>
    <row r="10" spans="1:8" x14ac:dyDescent="0.3">
      <c r="B10" s="883" t="s">
        <v>1225</v>
      </c>
      <c r="C10" s="883" t="s">
        <v>1222</v>
      </c>
      <c r="D10" s="505" t="s">
        <v>1201</v>
      </c>
      <c r="E10" s="883" t="s">
        <v>1226</v>
      </c>
      <c r="F10" s="883" t="s">
        <v>1224</v>
      </c>
      <c r="G10" s="505" t="s">
        <v>416</v>
      </c>
      <c r="H10" s="506">
        <v>651985295549.82861</v>
      </c>
    </row>
    <row r="11" spans="1:8" ht="22.8" x14ac:dyDescent="0.3">
      <c r="B11" s="505" t="s">
        <v>1221</v>
      </c>
      <c r="C11" s="505" t="s">
        <v>1227</v>
      </c>
      <c r="D11" s="505" t="s">
        <v>1223</v>
      </c>
      <c r="E11" s="505" t="s">
        <v>189</v>
      </c>
      <c r="F11" s="505" t="s">
        <v>1228</v>
      </c>
      <c r="G11" s="505" t="s">
        <v>416</v>
      </c>
      <c r="H11" s="506">
        <v>62645031640.954269</v>
      </c>
    </row>
    <row r="12" spans="1:8" x14ac:dyDescent="0.3">
      <c r="B12" s="882" t="s">
        <v>1221</v>
      </c>
      <c r="C12" s="882" t="s">
        <v>1229</v>
      </c>
      <c r="D12" s="505" t="s">
        <v>1223</v>
      </c>
      <c r="E12" s="882" t="s">
        <v>1026</v>
      </c>
      <c r="F12" s="882" t="s">
        <v>824</v>
      </c>
      <c r="G12" s="505" t="s">
        <v>416</v>
      </c>
      <c r="H12" s="506">
        <v>273652268029.7771</v>
      </c>
    </row>
    <row r="13" spans="1:8" x14ac:dyDescent="0.3">
      <c r="B13" s="883" t="s">
        <v>1230</v>
      </c>
      <c r="C13" s="883" t="s">
        <v>1229</v>
      </c>
      <c r="D13" s="505" t="s">
        <v>1198</v>
      </c>
      <c r="E13" s="883" t="s">
        <v>1231</v>
      </c>
      <c r="F13" s="883" t="s">
        <v>824</v>
      </c>
      <c r="G13" s="505" t="s">
        <v>416</v>
      </c>
      <c r="H13" s="506">
        <v>486180602601.44489</v>
      </c>
    </row>
    <row r="14" spans="1:8" x14ac:dyDescent="0.3">
      <c r="B14" s="883" t="s">
        <v>1230</v>
      </c>
      <c r="C14" s="883" t="s">
        <v>1229</v>
      </c>
      <c r="D14" s="505" t="s">
        <v>1199</v>
      </c>
      <c r="E14" s="883" t="s">
        <v>1231</v>
      </c>
      <c r="F14" s="883" t="s">
        <v>824</v>
      </c>
      <c r="G14" s="505" t="s">
        <v>416</v>
      </c>
      <c r="H14" s="506">
        <v>116451489528.85211</v>
      </c>
    </row>
    <row r="15" spans="1:8" ht="22.8" x14ac:dyDescent="0.3">
      <c r="B15" s="505" t="s">
        <v>1221</v>
      </c>
      <c r="C15" s="505" t="s">
        <v>1232</v>
      </c>
      <c r="D15" s="505" t="s">
        <v>1223</v>
      </c>
      <c r="E15" s="505" t="s">
        <v>189</v>
      </c>
      <c r="F15" s="505" t="s">
        <v>1228</v>
      </c>
      <c r="G15" s="505" t="s">
        <v>416</v>
      </c>
      <c r="H15" s="506">
        <v>142981834039.51437</v>
      </c>
    </row>
    <row r="16" spans="1:8" x14ac:dyDescent="0.3">
      <c r="B16" s="882" t="s">
        <v>1221</v>
      </c>
      <c r="C16" s="882" t="s">
        <v>1233</v>
      </c>
      <c r="D16" s="505" t="s">
        <v>1223</v>
      </c>
      <c r="E16" s="882" t="s">
        <v>186</v>
      </c>
      <c r="F16" s="882" t="s">
        <v>815</v>
      </c>
      <c r="G16" s="505" t="s">
        <v>416</v>
      </c>
      <c r="H16" s="506">
        <v>95642861196.985718</v>
      </c>
    </row>
    <row r="17" spans="2:8" x14ac:dyDescent="0.3">
      <c r="B17" s="883" t="s">
        <v>1234</v>
      </c>
      <c r="C17" s="883" t="s">
        <v>1233</v>
      </c>
      <c r="D17" s="505" t="s">
        <v>1198</v>
      </c>
      <c r="E17" s="883" t="s">
        <v>1235</v>
      </c>
      <c r="F17" s="883" t="s">
        <v>815</v>
      </c>
      <c r="G17" s="505" t="s">
        <v>416</v>
      </c>
      <c r="H17" s="506">
        <v>270857311.69866145</v>
      </c>
    </row>
    <row r="18" spans="2:8" x14ac:dyDescent="0.3">
      <c r="B18" s="882" t="s">
        <v>1221</v>
      </c>
      <c r="C18" s="882" t="s">
        <v>1236</v>
      </c>
      <c r="D18" s="882" t="s">
        <v>1223</v>
      </c>
      <c r="E18" s="882" t="s">
        <v>186</v>
      </c>
      <c r="F18" s="883" t="s">
        <v>815</v>
      </c>
      <c r="G18" s="505" t="s">
        <v>416</v>
      </c>
      <c r="H18" s="506">
        <v>58149016924.044922</v>
      </c>
    </row>
    <row r="19" spans="2:8" x14ac:dyDescent="0.3">
      <c r="B19" s="883" t="s">
        <v>1237</v>
      </c>
      <c r="C19" s="883" t="s">
        <v>1236</v>
      </c>
      <c r="D19" s="883" t="s">
        <v>1238</v>
      </c>
      <c r="E19" s="883" t="s">
        <v>1239</v>
      </c>
      <c r="F19" s="505" t="s">
        <v>1240</v>
      </c>
      <c r="G19" s="505" t="s">
        <v>416</v>
      </c>
      <c r="H19" s="506">
        <v>77516715083.644043</v>
      </c>
    </row>
    <row r="20" spans="2:8" x14ac:dyDescent="0.3">
      <c r="B20" s="883" t="s">
        <v>1237</v>
      </c>
      <c r="C20" s="883" t="s">
        <v>1236</v>
      </c>
      <c r="D20" s="505" t="s">
        <v>1198</v>
      </c>
      <c r="E20" s="883" t="s">
        <v>1239</v>
      </c>
      <c r="F20" s="882" t="s">
        <v>815</v>
      </c>
      <c r="G20" s="505" t="s">
        <v>416</v>
      </c>
      <c r="H20" s="506">
        <v>13547708753.91087</v>
      </c>
    </row>
    <row r="21" spans="2:8" x14ac:dyDescent="0.3">
      <c r="B21" s="882" t="s">
        <v>1221</v>
      </c>
      <c r="C21" s="882" t="s">
        <v>1241</v>
      </c>
      <c r="D21" s="505" t="s">
        <v>1223</v>
      </c>
      <c r="E21" s="882" t="s">
        <v>186</v>
      </c>
      <c r="F21" s="883" t="s">
        <v>815</v>
      </c>
      <c r="G21" s="505" t="s">
        <v>416</v>
      </c>
      <c r="H21" s="506">
        <v>249653295521.41318</v>
      </c>
    </row>
    <row r="22" spans="2:8" x14ac:dyDescent="0.3">
      <c r="B22" s="883" t="s">
        <v>1242</v>
      </c>
      <c r="C22" s="883" t="s">
        <v>1241</v>
      </c>
      <c r="D22" s="505" t="s">
        <v>1198</v>
      </c>
      <c r="E22" s="883" t="s">
        <v>1243</v>
      </c>
      <c r="F22" s="883" t="s">
        <v>815</v>
      </c>
      <c r="G22" s="505" t="s">
        <v>416</v>
      </c>
      <c r="H22" s="506">
        <v>20387390859.13047</v>
      </c>
    </row>
    <row r="23" spans="2:8" x14ac:dyDescent="0.3">
      <c r="B23" s="882" t="s">
        <v>1221</v>
      </c>
      <c r="C23" s="882" t="s">
        <v>1244</v>
      </c>
      <c r="D23" s="882" t="s">
        <v>1223</v>
      </c>
      <c r="E23" s="505" t="s">
        <v>1027</v>
      </c>
      <c r="F23" s="505" t="s">
        <v>1056</v>
      </c>
      <c r="G23" s="505" t="s">
        <v>416</v>
      </c>
      <c r="H23" s="506">
        <v>27170547983.077198</v>
      </c>
    </row>
    <row r="24" spans="2:8" x14ac:dyDescent="0.3">
      <c r="B24" s="883" t="s">
        <v>1245</v>
      </c>
      <c r="C24" s="883" t="s">
        <v>1244</v>
      </c>
      <c r="D24" s="883" t="s">
        <v>1246</v>
      </c>
      <c r="E24" s="505" t="s">
        <v>186</v>
      </c>
      <c r="F24" s="505" t="s">
        <v>815</v>
      </c>
      <c r="G24" s="505" t="s">
        <v>416</v>
      </c>
      <c r="H24" s="506">
        <v>156244215.84719998</v>
      </c>
    </row>
    <row r="25" spans="2:8" x14ac:dyDescent="0.3">
      <c r="B25" s="883" t="s">
        <v>1245</v>
      </c>
      <c r="C25" s="883" t="s">
        <v>1244</v>
      </c>
      <c r="D25" s="505" t="s">
        <v>1198</v>
      </c>
      <c r="E25" s="505" t="s">
        <v>1027</v>
      </c>
      <c r="F25" s="505" t="s">
        <v>1056</v>
      </c>
      <c r="G25" s="505" t="s">
        <v>416</v>
      </c>
      <c r="H25" s="506">
        <v>20388073158.835201</v>
      </c>
    </row>
    <row r="26" spans="2:8" ht="22.8" x14ac:dyDescent="0.3">
      <c r="B26" s="505" t="s">
        <v>1221</v>
      </c>
      <c r="C26" s="505" t="s">
        <v>1247</v>
      </c>
      <c r="D26" s="505" t="s">
        <v>1223</v>
      </c>
      <c r="E26" s="505" t="s">
        <v>1248</v>
      </c>
      <c r="F26" s="505" t="s">
        <v>798</v>
      </c>
      <c r="G26" s="505" t="s">
        <v>730</v>
      </c>
      <c r="H26" s="506">
        <v>1329703440</v>
      </c>
    </row>
    <row r="27" spans="2:8" x14ac:dyDescent="0.3">
      <c r="B27" s="882" t="s">
        <v>1221</v>
      </c>
      <c r="C27" s="882" t="s">
        <v>1249</v>
      </c>
      <c r="D27" s="882" t="s">
        <v>1223</v>
      </c>
      <c r="E27" s="505" t="s">
        <v>186</v>
      </c>
      <c r="F27" s="505" t="s">
        <v>815</v>
      </c>
      <c r="G27" s="505" t="s">
        <v>416</v>
      </c>
      <c r="H27" s="506">
        <v>8721107173.8647995</v>
      </c>
    </row>
    <row r="28" spans="2:8" x14ac:dyDescent="0.3">
      <c r="B28" s="883" t="s">
        <v>1250</v>
      </c>
      <c r="C28" s="883" t="s">
        <v>1249</v>
      </c>
      <c r="D28" s="883" t="s">
        <v>1251</v>
      </c>
      <c r="E28" s="882" t="s">
        <v>1030</v>
      </c>
      <c r="F28" s="882" t="s">
        <v>1252</v>
      </c>
      <c r="G28" s="505" t="s">
        <v>730</v>
      </c>
      <c r="H28" s="506">
        <v>181527819.1584</v>
      </c>
    </row>
    <row r="29" spans="2:8" x14ac:dyDescent="0.3">
      <c r="B29" s="883" t="s">
        <v>1250</v>
      </c>
      <c r="C29" s="883" t="s">
        <v>1249</v>
      </c>
      <c r="D29" s="883" t="s">
        <v>1251</v>
      </c>
      <c r="E29" s="883" t="s">
        <v>1253</v>
      </c>
      <c r="F29" s="883" t="s">
        <v>1252</v>
      </c>
      <c r="G29" s="505" t="s">
        <v>416</v>
      </c>
      <c r="H29" s="506">
        <v>1858711341.7079999</v>
      </c>
    </row>
    <row r="30" spans="2:8" x14ac:dyDescent="0.3">
      <c r="B30" s="883" t="s">
        <v>1250</v>
      </c>
      <c r="C30" s="883" t="s">
        <v>1249</v>
      </c>
      <c r="D30" s="883" t="s">
        <v>1251</v>
      </c>
      <c r="E30" s="882" t="s">
        <v>1029</v>
      </c>
      <c r="F30" s="882" t="s">
        <v>396</v>
      </c>
      <c r="G30" s="505" t="s">
        <v>730</v>
      </c>
      <c r="H30" s="506">
        <v>963814536.23520005</v>
      </c>
    </row>
    <row r="31" spans="2:8" x14ac:dyDescent="0.3">
      <c r="B31" s="883" t="s">
        <v>1250</v>
      </c>
      <c r="C31" s="883" t="s">
        <v>1249</v>
      </c>
      <c r="D31" s="883" t="s">
        <v>1251</v>
      </c>
      <c r="E31" s="883" t="s">
        <v>1254</v>
      </c>
      <c r="F31" s="883" t="s">
        <v>396</v>
      </c>
      <c r="G31" s="505" t="s">
        <v>416</v>
      </c>
      <c r="H31" s="506">
        <v>42532395948.743996</v>
      </c>
    </row>
    <row r="32" spans="2:8" x14ac:dyDescent="0.3">
      <c r="B32" s="883" t="s">
        <v>1250</v>
      </c>
      <c r="C32" s="883" t="s">
        <v>1249</v>
      </c>
      <c r="D32" s="883" t="s">
        <v>1251</v>
      </c>
      <c r="E32" s="505" t="s">
        <v>1028</v>
      </c>
      <c r="F32" s="505" t="s">
        <v>1050</v>
      </c>
      <c r="G32" s="505" t="s">
        <v>416</v>
      </c>
      <c r="H32" s="506">
        <v>1974388891.4255998</v>
      </c>
    </row>
    <row r="33" spans="2:8" ht="22.8" x14ac:dyDescent="0.3">
      <c r="B33" s="883" t="s">
        <v>1250</v>
      </c>
      <c r="C33" s="883" t="s">
        <v>1249</v>
      </c>
      <c r="D33" s="883" t="s">
        <v>1251</v>
      </c>
      <c r="E33" s="505" t="s">
        <v>1255</v>
      </c>
      <c r="F33" s="505" t="s">
        <v>397</v>
      </c>
      <c r="G33" s="505" t="s">
        <v>416</v>
      </c>
      <c r="H33" s="506">
        <v>25630859934.170399</v>
      </c>
    </row>
    <row r="34" spans="2:8" x14ac:dyDescent="0.3">
      <c r="B34" s="883" t="s">
        <v>1250</v>
      </c>
      <c r="C34" s="883" t="s">
        <v>1249</v>
      </c>
      <c r="D34" s="882" t="s">
        <v>1198</v>
      </c>
      <c r="E34" s="505" t="s">
        <v>186</v>
      </c>
      <c r="F34" s="505" t="s">
        <v>815</v>
      </c>
      <c r="G34" s="505" t="s">
        <v>416</v>
      </c>
      <c r="H34" s="506">
        <v>51512734039.462799</v>
      </c>
    </row>
    <row r="35" spans="2:8" ht="22.8" x14ac:dyDescent="0.3">
      <c r="B35" s="883" t="s">
        <v>1250</v>
      </c>
      <c r="C35" s="883" t="s">
        <v>1249</v>
      </c>
      <c r="D35" s="883" t="s">
        <v>1256</v>
      </c>
      <c r="E35" s="505" t="s">
        <v>1255</v>
      </c>
      <c r="F35" s="505" t="s">
        <v>397</v>
      </c>
      <c r="G35" s="505" t="s">
        <v>416</v>
      </c>
      <c r="H35" s="506">
        <v>36582000000</v>
      </c>
    </row>
    <row r="36" spans="2:8" x14ac:dyDescent="0.3">
      <c r="B36" s="882" t="s">
        <v>1221</v>
      </c>
      <c r="C36" s="882" t="s">
        <v>1257</v>
      </c>
      <c r="D36" s="882" t="s">
        <v>1223</v>
      </c>
      <c r="E36" s="882" t="s">
        <v>1248</v>
      </c>
      <c r="F36" s="882" t="s">
        <v>1258</v>
      </c>
      <c r="G36" s="505" t="s">
        <v>730</v>
      </c>
      <c r="H36" s="506">
        <v>520425648.8193239</v>
      </c>
    </row>
    <row r="37" spans="2:8" x14ac:dyDescent="0.3">
      <c r="B37" s="883" t="s">
        <v>1259</v>
      </c>
      <c r="C37" s="883" t="s">
        <v>1257</v>
      </c>
      <c r="D37" s="883" t="s">
        <v>1260</v>
      </c>
      <c r="E37" s="883" t="s">
        <v>1261</v>
      </c>
      <c r="F37" s="883" t="s">
        <v>1258</v>
      </c>
      <c r="G37" s="505" t="s">
        <v>416</v>
      </c>
      <c r="H37" s="506">
        <v>2427678426.3508506</v>
      </c>
    </row>
    <row r="38" spans="2:8" x14ac:dyDescent="0.3">
      <c r="B38" s="883" t="s">
        <v>1259</v>
      </c>
      <c r="C38" s="883" t="s">
        <v>1257</v>
      </c>
      <c r="D38" s="883" t="s">
        <v>1260</v>
      </c>
      <c r="E38" s="505" t="s">
        <v>1026</v>
      </c>
      <c r="F38" s="505" t="s">
        <v>1224</v>
      </c>
      <c r="G38" s="505" t="s">
        <v>416</v>
      </c>
      <c r="H38" s="506">
        <v>0</v>
      </c>
    </row>
    <row r="39" spans="2:8" x14ac:dyDescent="0.3">
      <c r="B39" s="882" t="s">
        <v>1221</v>
      </c>
      <c r="C39" s="882" t="s">
        <v>1262</v>
      </c>
      <c r="D39" s="882" t="s">
        <v>1223</v>
      </c>
      <c r="E39" s="505" t="s">
        <v>1263</v>
      </c>
      <c r="F39" s="505" t="s">
        <v>1264</v>
      </c>
      <c r="G39" s="505" t="s">
        <v>416</v>
      </c>
      <c r="H39" s="506">
        <v>1037992278.8508</v>
      </c>
    </row>
    <row r="40" spans="2:8" x14ac:dyDescent="0.3">
      <c r="B40" s="883" t="s">
        <v>1265</v>
      </c>
      <c r="C40" s="883" t="s">
        <v>1262</v>
      </c>
      <c r="D40" s="883" t="s">
        <v>1266</v>
      </c>
      <c r="E40" s="882" t="s">
        <v>1026</v>
      </c>
      <c r="F40" s="882" t="s">
        <v>799</v>
      </c>
      <c r="G40" s="505" t="s">
        <v>730</v>
      </c>
      <c r="H40" s="506">
        <v>3419826029.9731255</v>
      </c>
    </row>
    <row r="41" spans="2:8" x14ac:dyDescent="0.3">
      <c r="B41" s="883" t="s">
        <v>1265</v>
      </c>
      <c r="C41" s="883" t="s">
        <v>1262</v>
      </c>
      <c r="D41" s="883" t="s">
        <v>1266</v>
      </c>
      <c r="E41" s="883" t="s">
        <v>1267</v>
      </c>
      <c r="F41" s="883" t="s">
        <v>799</v>
      </c>
      <c r="G41" s="505" t="s">
        <v>416</v>
      </c>
      <c r="H41" s="506">
        <v>190130893816.95712</v>
      </c>
    </row>
    <row r="42" spans="2:8" x14ac:dyDescent="0.3">
      <c r="B42" s="883" t="s">
        <v>1265</v>
      </c>
      <c r="C42" s="883" t="s">
        <v>1262</v>
      </c>
      <c r="D42" s="883" t="s">
        <v>1266</v>
      </c>
      <c r="E42" s="883" t="s">
        <v>1267</v>
      </c>
      <c r="F42" s="505" t="s">
        <v>393</v>
      </c>
      <c r="G42" s="505" t="s">
        <v>416</v>
      </c>
      <c r="H42" s="506">
        <v>92280778175.773193</v>
      </c>
    </row>
    <row r="43" spans="2:8" x14ac:dyDescent="0.3">
      <c r="B43" s="883" t="s">
        <v>1265</v>
      </c>
      <c r="C43" s="883" t="s">
        <v>1262</v>
      </c>
      <c r="D43" s="883" t="s">
        <v>1266</v>
      </c>
      <c r="E43" s="883" t="s">
        <v>1267</v>
      </c>
      <c r="F43" s="505" t="s">
        <v>1268</v>
      </c>
      <c r="G43" s="505" t="s">
        <v>730</v>
      </c>
      <c r="H43" s="506">
        <v>2450357723.0028</v>
      </c>
    </row>
    <row r="44" spans="2:8" ht="22.8" x14ac:dyDescent="0.3">
      <c r="B44" s="882" t="s">
        <v>1221</v>
      </c>
      <c r="C44" s="882" t="s">
        <v>1269</v>
      </c>
      <c r="D44" s="882" t="s">
        <v>1223</v>
      </c>
      <c r="E44" s="505" t="s">
        <v>1255</v>
      </c>
      <c r="F44" s="505" t="s">
        <v>397</v>
      </c>
      <c r="G44" s="505" t="s">
        <v>730</v>
      </c>
      <c r="H44" s="506">
        <v>1653676207.3727999</v>
      </c>
    </row>
    <row r="45" spans="2:8" x14ac:dyDescent="0.3">
      <c r="B45" s="883" t="s">
        <v>1270</v>
      </c>
      <c r="C45" s="883" t="s">
        <v>1269</v>
      </c>
      <c r="D45" s="883" t="s">
        <v>1271</v>
      </c>
      <c r="E45" s="882" t="s">
        <v>1030</v>
      </c>
      <c r="F45" s="505" t="s">
        <v>796</v>
      </c>
      <c r="G45" s="505" t="s">
        <v>730</v>
      </c>
      <c r="H45" s="506">
        <v>6695636432.9244003</v>
      </c>
    </row>
    <row r="46" spans="2:8" x14ac:dyDescent="0.3">
      <c r="B46" s="883" t="s">
        <v>1270</v>
      </c>
      <c r="C46" s="883" t="s">
        <v>1269</v>
      </c>
      <c r="D46" s="883" t="s">
        <v>1271</v>
      </c>
      <c r="E46" s="883" t="s">
        <v>1272</v>
      </c>
      <c r="F46" s="505" t="s">
        <v>403</v>
      </c>
      <c r="G46" s="505" t="s">
        <v>730</v>
      </c>
      <c r="H46" s="506">
        <v>20821354681.420799</v>
      </c>
    </row>
    <row r="47" spans="2:8" x14ac:dyDescent="0.3">
      <c r="B47" s="883" t="s">
        <v>1270</v>
      </c>
      <c r="C47" s="883" t="s">
        <v>1269</v>
      </c>
      <c r="D47" s="883" t="s">
        <v>1271</v>
      </c>
      <c r="E47" s="505" t="s">
        <v>1031</v>
      </c>
      <c r="F47" s="505" t="s">
        <v>400</v>
      </c>
      <c r="G47" s="505" t="s">
        <v>730</v>
      </c>
      <c r="H47" s="506">
        <v>16775042176.073999</v>
      </c>
    </row>
    <row r="48" spans="2:8" x14ac:dyDescent="0.3">
      <c r="B48" s="882" t="s">
        <v>1221</v>
      </c>
      <c r="C48" s="882" t="s">
        <v>1273</v>
      </c>
      <c r="D48" s="882" t="s">
        <v>1223</v>
      </c>
      <c r="E48" s="505" t="s">
        <v>1026</v>
      </c>
      <c r="F48" s="505" t="s">
        <v>1224</v>
      </c>
      <c r="G48" s="505" t="s">
        <v>730</v>
      </c>
      <c r="H48" s="506">
        <v>4583886304.9823999</v>
      </c>
    </row>
    <row r="49" spans="2:8" x14ac:dyDescent="0.3">
      <c r="B49" s="883" t="s">
        <v>1274</v>
      </c>
      <c r="C49" s="883" t="s">
        <v>1273</v>
      </c>
      <c r="D49" s="883" t="s">
        <v>1275</v>
      </c>
      <c r="E49" s="505" t="s">
        <v>1276</v>
      </c>
      <c r="F49" s="505" t="s">
        <v>408</v>
      </c>
      <c r="G49" s="505" t="s">
        <v>730</v>
      </c>
      <c r="H49" s="506">
        <v>2754486803.9675999</v>
      </c>
    </row>
    <row r="50" spans="2:8" x14ac:dyDescent="0.3">
      <c r="B50" s="882" t="s">
        <v>1221</v>
      </c>
      <c r="C50" s="882" t="s">
        <v>1277</v>
      </c>
      <c r="D50" s="882" t="s">
        <v>1223</v>
      </c>
      <c r="E50" s="505" t="s">
        <v>1276</v>
      </c>
      <c r="F50" s="505" t="s">
        <v>1053</v>
      </c>
      <c r="G50" s="505" t="s">
        <v>730</v>
      </c>
      <c r="H50" s="506">
        <v>2100334286.3099999</v>
      </c>
    </row>
    <row r="51" spans="2:8" x14ac:dyDescent="0.3">
      <c r="B51" s="883" t="s">
        <v>1278</v>
      </c>
      <c r="C51" s="883" t="s">
        <v>1277</v>
      </c>
      <c r="D51" s="883" t="s">
        <v>1279</v>
      </c>
      <c r="E51" s="505" t="s">
        <v>1028</v>
      </c>
      <c r="F51" s="505" t="s">
        <v>1050</v>
      </c>
      <c r="G51" s="505" t="s">
        <v>730</v>
      </c>
      <c r="H51" s="506">
        <v>1853238416.3435998</v>
      </c>
    </row>
    <row r="52" spans="2:8" x14ac:dyDescent="0.3">
      <c r="B52" s="505" t="s">
        <v>1221</v>
      </c>
      <c r="C52" s="505" t="s">
        <v>1280</v>
      </c>
      <c r="D52" s="505" t="s">
        <v>1223</v>
      </c>
      <c r="E52" s="505" t="s">
        <v>1039</v>
      </c>
      <c r="F52" s="505" t="s">
        <v>399</v>
      </c>
      <c r="G52" s="505" t="s">
        <v>730</v>
      </c>
      <c r="H52" s="506">
        <v>52882797621.388794</v>
      </c>
    </row>
    <row r="53" spans="2:8" x14ac:dyDescent="0.3">
      <c r="B53" s="882" t="s">
        <v>1221</v>
      </c>
      <c r="C53" s="882" t="s">
        <v>1281</v>
      </c>
      <c r="D53" s="882" t="s">
        <v>1223</v>
      </c>
      <c r="E53" s="505" t="s">
        <v>1026</v>
      </c>
      <c r="F53" s="505" t="s">
        <v>824</v>
      </c>
      <c r="G53" s="505" t="s">
        <v>416</v>
      </c>
      <c r="H53" s="506">
        <v>477886498169.09039</v>
      </c>
    </row>
    <row r="54" spans="2:8" x14ac:dyDescent="0.3">
      <c r="B54" s="883" t="s">
        <v>1282</v>
      </c>
      <c r="C54" s="883" t="s">
        <v>1281</v>
      </c>
      <c r="D54" s="883" t="s">
        <v>1283</v>
      </c>
      <c r="E54" s="505" t="s">
        <v>186</v>
      </c>
      <c r="F54" s="505" t="s">
        <v>815</v>
      </c>
      <c r="G54" s="505" t="s">
        <v>416</v>
      </c>
      <c r="H54" s="506">
        <v>4222154707.2119994</v>
      </c>
    </row>
    <row r="55" spans="2:8" x14ac:dyDescent="0.3">
      <c r="B55" s="883" t="s">
        <v>1282</v>
      </c>
      <c r="C55" s="883" t="s">
        <v>1281</v>
      </c>
      <c r="D55" s="505" t="s">
        <v>1198</v>
      </c>
      <c r="E55" s="882" t="s">
        <v>1026</v>
      </c>
      <c r="F55" s="882" t="s">
        <v>824</v>
      </c>
      <c r="G55" s="505" t="s">
        <v>416</v>
      </c>
      <c r="H55" s="506">
        <v>173082590586.73441</v>
      </c>
    </row>
    <row r="56" spans="2:8" x14ac:dyDescent="0.3">
      <c r="B56" s="883" t="s">
        <v>1282</v>
      </c>
      <c r="C56" s="883" t="s">
        <v>1281</v>
      </c>
      <c r="D56" s="505" t="s">
        <v>1199</v>
      </c>
      <c r="E56" s="883" t="s">
        <v>1284</v>
      </c>
      <c r="F56" s="883" t="s">
        <v>824</v>
      </c>
      <c r="G56" s="505" t="s">
        <v>416</v>
      </c>
      <c r="H56" s="506">
        <v>12909987238.792799</v>
      </c>
    </row>
    <row r="57" spans="2:8" x14ac:dyDescent="0.3">
      <c r="B57" s="882" t="s">
        <v>1221</v>
      </c>
      <c r="C57" s="882" t="s">
        <v>1285</v>
      </c>
      <c r="D57" s="882" t="s">
        <v>1223</v>
      </c>
      <c r="E57" s="505" t="s">
        <v>1027</v>
      </c>
      <c r="F57" s="505" t="s">
        <v>844</v>
      </c>
      <c r="G57" s="505" t="s">
        <v>416</v>
      </c>
      <c r="H57" s="506">
        <v>265896660816.72717</v>
      </c>
    </row>
    <row r="58" spans="2:8" x14ac:dyDescent="0.3">
      <c r="B58" s="883" t="s">
        <v>1286</v>
      </c>
      <c r="C58" s="883" t="s">
        <v>1285</v>
      </c>
      <c r="D58" s="883" t="s">
        <v>1287</v>
      </c>
      <c r="E58" s="505" t="s">
        <v>1248</v>
      </c>
      <c r="F58" s="505" t="s">
        <v>798</v>
      </c>
      <c r="G58" s="505" t="s">
        <v>416</v>
      </c>
      <c r="H58" s="506">
        <v>12926531291.5128</v>
      </c>
    </row>
    <row r="59" spans="2:8" x14ac:dyDescent="0.3">
      <c r="B59" s="883" t="s">
        <v>1286</v>
      </c>
      <c r="C59" s="883" t="s">
        <v>1285</v>
      </c>
      <c r="D59" s="505" t="s">
        <v>1198</v>
      </c>
      <c r="E59" s="505" t="s">
        <v>1027</v>
      </c>
      <c r="F59" s="505" t="s">
        <v>844</v>
      </c>
      <c r="G59" s="505" t="s">
        <v>416</v>
      </c>
      <c r="H59" s="506">
        <v>159868044152.54401</v>
      </c>
    </row>
    <row r="60" spans="2:8" ht="22.8" x14ac:dyDescent="0.3">
      <c r="B60" s="505" t="s">
        <v>1221</v>
      </c>
      <c r="C60" s="505" t="s">
        <v>1288</v>
      </c>
      <c r="D60" s="505" t="s">
        <v>1223</v>
      </c>
      <c r="E60" s="505" t="s">
        <v>1030</v>
      </c>
      <c r="F60" s="505" t="s">
        <v>1252</v>
      </c>
      <c r="G60" s="505" t="s">
        <v>730</v>
      </c>
      <c r="H60" s="506">
        <v>519680275.60799998</v>
      </c>
    </row>
    <row r="61" spans="2:8" ht="22.8" x14ac:dyDescent="0.3">
      <c r="B61" s="882" t="s">
        <v>1221</v>
      </c>
      <c r="C61" s="882" t="s">
        <v>1289</v>
      </c>
      <c r="D61" s="882" t="s">
        <v>1223</v>
      </c>
      <c r="E61" s="505" t="s">
        <v>189</v>
      </c>
      <c r="F61" s="505" t="s">
        <v>1228</v>
      </c>
      <c r="G61" s="505" t="s">
        <v>416</v>
      </c>
      <c r="H61" s="506">
        <v>910162126.02119994</v>
      </c>
    </row>
    <row r="62" spans="2:8" x14ac:dyDescent="0.3">
      <c r="B62" s="883" t="s">
        <v>1290</v>
      </c>
      <c r="C62" s="883" t="s">
        <v>1289</v>
      </c>
      <c r="D62" s="883" t="s">
        <v>1291</v>
      </c>
      <c r="E62" s="505" t="s">
        <v>1037</v>
      </c>
      <c r="F62" s="505" t="s">
        <v>1292</v>
      </c>
      <c r="G62" s="505" t="s">
        <v>416</v>
      </c>
      <c r="H62" s="506">
        <v>57347378790.5616</v>
      </c>
    </row>
    <row r="63" spans="2:8" x14ac:dyDescent="0.3">
      <c r="B63" s="883" t="s">
        <v>1290</v>
      </c>
      <c r="C63" s="883" t="s">
        <v>1289</v>
      </c>
      <c r="D63" s="883" t="s">
        <v>1291</v>
      </c>
      <c r="E63" s="505" t="s">
        <v>1027</v>
      </c>
      <c r="F63" s="505" t="s">
        <v>1056</v>
      </c>
      <c r="G63" s="505" t="s">
        <v>416</v>
      </c>
      <c r="H63" s="506">
        <v>373962092.32199997</v>
      </c>
    </row>
    <row r="64" spans="2:8" ht="22.8" x14ac:dyDescent="0.3">
      <c r="B64" s="505" t="s">
        <v>1221</v>
      </c>
      <c r="C64" s="505" t="s">
        <v>1293</v>
      </c>
      <c r="D64" s="505" t="s">
        <v>1223</v>
      </c>
      <c r="E64" s="505" t="s">
        <v>1248</v>
      </c>
      <c r="F64" s="505" t="s">
        <v>1294</v>
      </c>
      <c r="G64" s="505" t="s">
        <v>730</v>
      </c>
      <c r="H64" s="506">
        <v>239271192.34200001</v>
      </c>
    </row>
    <row r="65" spans="2:8" x14ac:dyDescent="0.3">
      <c r="B65" s="882" t="s">
        <v>1221</v>
      </c>
      <c r="C65" s="882" t="s">
        <v>1295</v>
      </c>
      <c r="D65" s="882" t="s">
        <v>1223</v>
      </c>
      <c r="E65" s="505" t="s">
        <v>1027</v>
      </c>
      <c r="F65" s="505" t="s">
        <v>844</v>
      </c>
      <c r="G65" s="505" t="s">
        <v>416</v>
      </c>
      <c r="H65" s="506">
        <v>0</v>
      </c>
    </row>
    <row r="66" spans="2:8" x14ac:dyDescent="0.3">
      <c r="B66" s="883" t="s">
        <v>1296</v>
      </c>
      <c r="C66" s="883" t="s">
        <v>1295</v>
      </c>
      <c r="D66" s="883" t="s">
        <v>1297</v>
      </c>
      <c r="E66" s="882" t="s">
        <v>1026</v>
      </c>
      <c r="F66" s="505" t="s">
        <v>1224</v>
      </c>
      <c r="G66" s="505" t="s">
        <v>416</v>
      </c>
      <c r="H66" s="506">
        <v>54695316000</v>
      </c>
    </row>
    <row r="67" spans="2:8" x14ac:dyDescent="0.3">
      <c r="B67" s="883" t="s">
        <v>1296</v>
      </c>
      <c r="C67" s="883" t="s">
        <v>1295</v>
      </c>
      <c r="D67" s="883" t="s">
        <v>1297</v>
      </c>
      <c r="E67" s="883" t="s">
        <v>1298</v>
      </c>
      <c r="F67" s="505" t="s">
        <v>799</v>
      </c>
      <c r="G67" s="505" t="s">
        <v>416</v>
      </c>
      <c r="H67" s="506">
        <v>96548493577.426788</v>
      </c>
    </row>
    <row r="68" spans="2:8" ht="22.8" x14ac:dyDescent="0.3">
      <c r="B68" s="505" t="s">
        <v>1221</v>
      </c>
      <c r="C68" s="505" t="s">
        <v>1299</v>
      </c>
      <c r="D68" s="505" t="s">
        <v>1223</v>
      </c>
      <c r="E68" s="505" t="s">
        <v>189</v>
      </c>
      <c r="F68" s="505" t="s">
        <v>1228</v>
      </c>
      <c r="G68" s="505" t="s">
        <v>416</v>
      </c>
      <c r="H68" s="506">
        <v>13652068413.656399</v>
      </c>
    </row>
    <row r="69" spans="2:8" x14ac:dyDescent="0.3">
      <c r="B69" s="882" t="s">
        <v>1221</v>
      </c>
      <c r="C69" s="882" t="s">
        <v>1300</v>
      </c>
      <c r="D69" s="882" t="s">
        <v>1223</v>
      </c>
      <c r="E69" s="505" t="s">
        <v>1026</v>
      </c>
      <c r="F69" s="505" t="s">
        <v>824</v>
      </c>
      <c r="G69" s="505" t="s">
        <v>416</v>
      </c>
      <c r="H69" s="506">
        <v>0</v>
      </c>
    </row>
    <row r="70" spans="2:8" ht="22.8" x14ac:dyDescent="0.3">
      <c r="B70" s="883" t="s">
        <v>1301</v>
      </c>
      <c r="C70" s="883" t="s">
        <v>1300</v>
      </c>
      <c r="D70" s="883" t="s">
        <v>1302</v>
      </c>
      <c r="E70" s="505" t="s">
        <v>189</v>
      </c>
      <c r="F70" s="505" t="s">
        <v>1228</v>
      </c>
      <c r="G70" s="505" t="s">
        <v>416</v>
      </c>
      <c r="H70" s="506">
        <v>27363000665</v>
      </c>
    </row>
    <row r="71" spans="2:8" x14ac:dyDescent="0.3">
      <c r="B71" s="883" t="s">
        <v>1301</v>
      </c>
      <c r="C71" s="883" t="s">
        <v>1300</v>
      </c>
      <c r="D71" s="883" t="s">
        <v>1302</v>
      </c>
      <c r="E71" s="505" t="s">
        <v>1040</v>
      </c>
      <c r="F71" s="505" t="s">
        <v>398</v>
      </c>
      <c r="G71" s="505" t="s">
        <v>416</v>
      </c>
      <c r="H71" s="506">
        <v>3193755056</v>
      </c>
    </row>
    <row r="72" spans="2:8" x14ac:dyDescent="0.3">
      <c r="B72" s="883" t="s">
        <v>1301</v>
      </c>
      <c r="C72" s="883" t="s">
        <v>1300</v>
      </c>
      <c r="D72" s="883" t="s">
        <v>1302</v>
      </c>
      <c r="E72" s="882" t="s">
        <v>1255</v>
      </c>
      <c r="F72" s="882" t="s">
        <v>1303</v>
      </c>
      <c r="G72" s="505" t="s">
        <v>730</v>
      </c>
      <c r="H72" s="506">
        <v>2184584829</v>
      </c>
    </row>
    <row r="73" spans="2:8" x14ac:dyDescent="0.3">
      <c r="B73" s="883" t="s">
        <v>1301</v>
      </c>
      <c r="C73" s="883" t="s">
        <v>1300</v>
      </c>
      <c r="D73" s="883" t="s">
        <v>1302</v>
      </c>
      <c r="E73" s="883" t="s">
        <v>1304</v>
      </c>
      <c r="F73" s="883" t="s">
        <v>1303</v>
      </c>
      <c r="G73" s="505" t="s">
        <v>416</v>
      </c>
      <c r="H73" s="506">
        <v>24297407915</v>
      </c>
    </row>
    <row r="74" spans="2:8" x14ac:dyDescent="0.3">
      <c r="B74" s="883" t="s">
        <v>1301</v>
      </c>
      <c r="C74" s="883" t="s">
        <v>1300</v>
      </c>
      <c r="D74" s="883" t="s">
        <v>1302</v>
      </c>
      <c r="E74" s="505" t="s">
        <v>1037</v>
      </c>
      <c r="F74" s="505" t="s">
        <v>1292</v>
      </c>
      <c r="G74" s="505" t="s">
        <v>416</v>
      </c>
      <c r="H74" s="506">
        <v>176063961665</v>
      </c>
    </row>
    <row r="75" spans="2:8" x14ac:dyDescent="0.3">
      <c r="B75" s="883" t="s">
        <v>1301</v>
      </c>
      <c r="C75" s="883" t="s">
        <v>1300</v>
      </c>
      <c r="D75" s="883" t="s">
        <v>1302</v>
      </c>
      <c r="E75" s="505" t="s">
        <v>186</v>
      </c>
      <c r="F75" s="505" t="s">
        <v>1240</v>
      </c>
      <c r="G75" s="505" t="s">
        <v>416</v>
      </c>
      <c r="H75" s="506">
        <v>76296155243</v>
      </c>
    </row>
    <row r="76" spans="2:8" x14ac:dyDescent="0.3">
      <c r="B76" s="883" t="s">
        <v>1301</v>
      </c>
      <c r="C76" s="883" t="s">
        <v>1300</v>
      </c>
      <c r="D76" s="505" t="s">
        <v>1198</v>
      </c>
      <c r="E76" s="882" t="s">
        <v>1026</v>
      </c>
      <c r="F76" s="882" t="s">
        <v>824</v>
      </c>
      <c r="G76" s="505" t="s">
        <v>416</v>
      </c>
      <c r="H76" s="506">
        <v>130009513459.79999</v>
      </c>
    </row>
    <row r="77" spans="2:8" x14ac:dyDescent="0.3">
      <c r="B77" s="883" t="s">
        <v>1301</v>
      </c>
      <c r="C77" s="883" t="s">
        <v>1300</v>
      </c>
      <c r="D77" s="505" t="s">
        <v>1199</v>
      </c>
      <c r="E77" s="883" t="s">
        <v>1305</v>
      </c>
      <c r="F77" s="883" t="s">
        <v>824</v>
      </c>
      <c r="G77" s="505" t="s">
        <v>416</v>
      </c>
      <c r="H77" s="506">
        <v>183554284282.76157</v>
      </c>
    </row>
    <row r="78" spans="2:8" x14ac:dyDescent="0.3">
      <c r="B78" s="883" t="s">
        <v>1301</v>
      </c>
      <c r="C78" s="883" t="s">
        <v>1300</v>
      </c>
      <c r="D78" s="505" t="s">
        <v>1200</v>
      </c>
      <c r="E78" s="883" t="s">
        <v>1305</v>
      </c>
      <c r="F78" s="883" t="s">
        <v>824</v>
      </c>
      <c r="G78" s="505" t="s">
        <v>416</v>
      </c>
      <c r="H78" s="506">
        <v>179889517416.58557</v>
      </c>
    </row>
    <row r="79" spans="2:8" x14ac:dyDescent="0.3">
      <c r="B79" s="883" t="s">
        <v>1301</v>
      </c>
      <c r="C79" s="883" t="s">
        <v>1300</v>
      </c>
      <c r="D79" s="505" t="s">
        <v>1201</v>
      </c>
      <c r="E79" s="883" t="s">
        <v>1305</v>
      </c>
      <c r="F79" s="883" t="s">
        <v>824</v>
      </c>
      <c r="G79" s="505" t="s">
        <v>416</v>
      </c>
      <c r="H79" s="506">
        <v>156414624455.62201</v>
      </c>
    </row>
    <row r="80" spans="2:8" x14ac:dyDescent="0.3">
      <c r="B80" s="882" t="s">
        <v>1221</v>
      </c>
      <c r="C80" s="882" t="s">
        <v>1306</v>
      </c>
      <c r="D80" s="882" t="s">
        <v>1223</v>
      </c>
      <c r="E80" s="882" t="s">
        <v>186</v>
      </c>
      <c r="F80" s="882" t="s">
        <v>1240</v>
      </c>
      <c r="G80" s="505" t="s">
        <v>730</v>
      </c>
      <c r="H80" s="506">
        <v>16894408863.999998</v>
      </c>
    </row>
    <row r="81" spans="2:8" x14ac:dyDescent="0.3">
      <c r="B81" s="883" t="s">
        <v>1307</v>
      </c>
      <c r="C81" s="883" t="s">
        <v>1306</v>
      </c>
      <c r="D81" s="883" t="s">
        <v>1308</v>
      </c>
      <c r="E81" s="883" t="s">
        <v>1309</v>
      </c>
      <c r="F81" s="883" t="s">
        <v>1240</v>
      </c>
      <c r="G81" s="505" t="s">
        <v>416</v>
      </c>
      <c r="H81" s="506">
        <v>540658105664</v>
      </c>
    </row>
    <row r="82" spans="2:8" x14ac:dyDescent="0.3">
      <c r="B82" s="882" t="s">
        <v>1221</v>
      </c>
      <c r="C82" s="882" t="s">
        <v>1310</v>
      </c>
      <c r="D82" s="882" t="s">
        <v>1223</v>
      </c>
      <c r="E82" s="882" t="s">
        <v>1026</v>
      </c>
      <c r="F82" s="882" t="s">
        <v>393</v>
      </c>
      <c r="G82" s="505" t="s">
        <v>730</v>
      </c>
      <c r="H82" s="506">
        <v>38441986285</v>
      </c>
    </row>
    <row r="83" spans="2:8" x14ac:dyDescent="0.3">
      <c r="B83" s="883" t="s">
        <v>1311</v>
      </c>
      <c r="C83" s="883" t="s">
        <v>1310</v>
      </c>
      <c r="D83" s="883" t="s">
        <v>1312</v>
      </c>
      <c r="E83" s="883" t="s">
        <v>1313</v>
      </c>
      <c r="F83" s="883" t="s">
        <v>393</v>
      </c>
      <c r="G83" s="505" t="s">
        <v>416</v>
      </c>
      <c r="H83" s="506">
        <v>272622688840</v>
      </c>
    </row>
    <row r="84" spans="2:8" x14ac:dyDescent="0.3">
      <c r="B84" s="882" t="s">
        <v>1221</v>
      </c>
      <c r="C84" s="882" t="s">
        <v>1314</v>
      </c>
      <c r="D84" s="882" t="s">
        <v>1223</v>
      </c>
      <c r="E84" s="505" t="s">
        <v>1026</v>
      </c>
      <c r="F84" s="883" t="s">
        <v>393</v>
      </c>
      <c r="G84" s="505" t="s">
        <v>416</v>
      </c>
      <c r="H84" s="506">
        <v>2072365010</v>
      </c>
    </row>
    <row r="85" spans="2:8" x14ac:dyDescent="0.3">
      <c r="B85" s="883" t="s">
        <v>1315</v>
      </c>
      <c r="C85" s="883" t="s">
        <v>1314</v>
      </c>
      <c r="D85" s="883" t="s">
        <v>1316</v>
      </c>
      <c r="E85" s="505" t="s">
        <v>1027</v>
      </c>
      <c r="F85" s="505" t="s">
        <v>1056</v>
      </c>
      <c r="G85" s="505" t="s">
        <v>416</v>
      </c>
      <c r="H85" s="506">
        <v>470396138433</v>
      </c>
    </row>
    <row r="86" spans="2:8" x14ac:dyDescent="0.3">
      <c r="B86" s="883" t="s">
        <v>1315</v>
      </c>
      <c r="C86" s="883" t="s">
        <v>1314</v>
      </c>
      <c r="D86" s="883" t="s">
        <v>1316</v>
      </c>
      <c r="E86" s="882" t="s">
        <v>186</v>
      </c>
      <c r="F86" s="505" t="s">
        <v>815</v>
      </c>
      <c r="G86" s="505" t="s">
        <v>416</v>
      </c>
      <c r="H86" s="506">
        <v>96961767049</v>
      </c>
    </row>
    <row r="87" spans="2:8" x14ac:dyDescent="0.3">
      <c r="B87" s="883" t="s">
        <v>1315</v>
      </c>
      <c r="C87" s="883" t="s">
        <v>1314</v>
      </c>
      <c r="D87" s="883" t="s">
        <v>1316</v>
      </c>
      <c r="E87" s="883" t="s">
        <v>1317</v>
      </c>
      <c r="F87" s="505" t="s">
        <v>1240</v>
      </c>
      <c r="G87" s="505" t="s">
        <v>416</v>
      </c>
      <c r="H87" s="506">
        <v>32305989451</v>
      </c>
    </row>
    <row r="88" spans="2:8" x14ac:dyDescent="0.3">
      <c r="B88" s="883" t="s">
        <v>1315</v>
      </c>
      <c r="C88" s="883" t="s">
        <v>1314</v>
      </c>
      <c r="D88" s="883" t="s">
        <v>1316</v>
      </c>
      <c r="E88" s="882" t="s">
        <v>1248</v>
      </c>
      <c r="F88" s="882" t="s">
        <v>1133</v>
      </c>
      <c r="G88" s="505" t="s">
        <v>730</v>
      </c>
      <c r="H88" s="506">
        <v>2142206000</v>
      </c>
    </row>
    <row r="89" spans="2:8" x14ac:dyDescent="0.3">
      <c r="B89" s="883" t="s">
        <v>1315</v>
      </c>
      <c r="C89" s="883" t="s">
        <v>1314</v>
      </c>
      <c r="D89" s="883" t="s">
        <v>1316</v>
      </c>
      <c r="E89" s="883" t="s">
        <v>1318</v>
      </c>
      <c r="F89" s="883" t="s">
        <v>1133</v>
      </c>
      <c r="G89" s="505" t="s">
        <v>416</v>
      </c>
      <c r="H89" s="506">
        <v>52771571000</v>
      </c>
    </row>
    <row r="90" spans="2:8" x14ac:dyDescent="0.3">
      <c r="B90" s="883" t="s">
        <v>1315</v>
      </c>
      <c r="C90" s="883" t="s">
        <v>1314</v>
      </c>
      <c r="D90" s="882" t="s">
        <v>1198</v>
      </c>
      <c r="E90" s="505" t="s">
        <v>1027</v>
      </c>
      <c r="F90" s="505" t="s">
        <v>1056</v>
      </c>
      <c r="G90" s="505" t="s">
        <v>416</v>
      </c>
      <c r="H90" s="506">
        <v>153574641926</v>
      </c>
    </row>
    <row r="91" spans="2:8" x14ac:dyDescent="0.3">
      <c r="B91" s="883" t="s">
        <v>1315</v>
      </c>
      <c r="C91" s="883" t="s">
        <v>1314</v>
      </c>
      <c r="D91" s="883" t="s">
        <v>1319</v>
      </c>
      <c r="E91" s="505" t="s">
        <v>186</v>
      </c>
      <c r="F91" s="505" t="s">
        <v>815</v>
      </c>
      <c r="G91" s="505" t="s">
        <v>416</v>
      </c>
      <c r="H91" s="506">
        <v>74750868960</v>
      </c>
    </row>
    <row r="92" spans="2:8" ht="22.8" x14ac:dyDescent="0.3">
      <c r="B92" s="505" t="s">
        <v>1221</v>
      </c>
      <c r="C92" s="505" t="s">
        <v>1320</v>
      </c>
      <c r="D92" s="505" t="s">
        <v>1223</v>
      </c>
      <c r="E92" s="505" t="s">
        <v>186</v>
      </c>
      <c r="F92" s="505" t="s">
        <v>1240</v>
      </c>
      <c r="G92" s="505" t="s">
        <v>730</v>
      </c>
      <c r="H92" s="506">
        <v>30394364362</v>
      </c>
    </row>
    <row r="93" spans="2:8" x14ac:dyDescent="0.3">
      <c r="B93" s="882" t="s">
        <v>1221</v>
      </c>
      <c r="C93" s="882" t="s">
        <v>1321</v>
      </c>
      <c r="D93" s="882" t="s">
        <v>1223</v>
      </c>
      <c r="E93" s="505" t="s">
        <v>1037</v>
      </c>
      <c r="F93" s="505" t="s">
        <v>1292</v>
      </c>
      <c r="G93" s="505" t="s">
        <v>416</v>
      </c>
      <c r="H93" s="506">
        <v>9268944729.9999981</v>
      </c>
    </row>
    <row r="94" spans="2:8" x14ac:dyDescent="0.3">
      <c r="B94" s="883" t="s">
        <v>1322</v>
      </c>
      <c r="C94" s="883" t="s">
        <v>1321</v>
      </c>
      <c r="D94" s="883" t="s">
        <v>1323</v>
      </c>
      <c r="E94" s="505" t="s">
        <v>1030</v>
      </c>
      <c r="F94" s="505" t="s">
        <v>403</v>
      </c>
      <c r="G94" s="505" t="s">
        <v>416</v>
      </c>
      <c r="H94" s="506">
        <v>66245961.999999993</v>
      </c>
    </row>
    <row r="95" spans="2:8" x14ac:dyDescent="0.3">
      <c r="B95" s="883" t="s">
        <v>1322</v>
      </c>
      <c r="C95" s="883" t="s">
        <v>1321</v>
      </c>
      <c r="D95" s="883" t="s">
        <v>1323</v>
      </c>
      <c r="E95" s="505" t="s">
        <v>186</v>
      </c>
      <c r="F95" s="505" t="s">
        <v>1240</v>
      </c>
      <c r="G95" s="505" t="s">
        <v>416</v>
      </c>
      <c r="H95" s="506">
        <v>4999999999.999999</v>
      </c>
    </row>
    <row r="96" spans="2:8" x14ac:dyDescent="0.3">
      <c r="B96" s="883" t="s">
        <v>1322</v>
      </c>
      <c r="C96" s="883" t="s">
        <v>1321</v>
      </c>
      <c r="D96" s="883" t="s">
        <v>1323</v>
      </c>
      <c r="E96" s="882" t="s">
        <v>189</v>
      </c>
      <c r="F96" s="882" t="s">
        <v>1228</v>
      </c>
      <c r="G96" s="505" t="s">
        <v>730</v>
      </c>
      <c r="H96" s="506">
        <v>18663000000</v>
      </c>
    </row>
    <row r="97" spans="2:8" x14ac:dyDescent="0.3">
      <c r="B97" s="883" t="s">
        <v>1322</v>
      </c>
      <c r="C97" s="883" t="s">
        <v>1321</v>
      </c>
      <c r="D97" s="883" t="s">
        <v>1323</v>
      </c>
      <c r="E97" s="883" t="s">
        <v>1324</v>
      </c>
      <c r="F97" s="883" t="s">
        <v>1228</v>
      </c>
      <c r="G97" s="505" t="s">
        <v>416</v>
      </c>
      <c r="H97" s="506">
        <v>9732000000</v>
      </c>
    </row>
    <row r="98" spans="2:8" x14ac:dyDescent="0.3">
      <c r="B98" s="883" t="s">
        <v>1322</v>
      </c>
      <c r="C98" s="883" t="s">
        <v>1321</v>
      </c>
      <c r="D98" s="883" t="s">
        <v>1323</v>
      </c>
      <c r="E98" s="882" t="s">
        <v>1026</v>
      </c>
      <c r="F98" s="882" t="s">
        <v>799</v>
      </c>
      <c r="G98" s="505" t="s">
        <v>730</v>
      </c>
      <c r="H98" s="506">
        <v>3701365846</v>
      </c>
    </row>
    <row r="99" spans="2:8" x14ac:dyDescent="0.3">
      <c r="B99" s="883" t="s">
        <v>1322</v>
      </c>
      <c r="C99" s="883" t="s">
        <v>1321</v>
      </c>
      <c r="D99" s="883" t="s">
        <v>1323</v>
      </c>
      <c r="E99" s="883" t="s">
        <v>1325</v>
      </c>
      <c r="F99" s="883" t="s">
        <v>799</v>
      </c>
      <c r="G99" s="505" t="s">
        <v>416</v>
      </c>
      <c r="H99" s="506">
        <v>15384455385</v>
      </c>
    </row>
    <row r="100" spans="2:8" ht="22.8" x14ac:dyDescent="0.3">
      <c r="B100" s="505" t="s">
        <v>1221</v>
      </c>
      <c r="C100" s="505" t="s">
        <v>1326</v>
      </c>
      <c r="D100" s="505" t="s">
        <v>1223</v>
      </c>
      <c r="E100" s="505" t="s">
        <v>1030</v>
      </c>
      <c r="F100" s="505" t="s">
        <v>403</v>
      </c>
      <c r="G100" s="505" t="s">
        <v>730</v>
      </c>
      <c r="H100" s="506">
        <v>316124165</v>
      </c>
    </row>
    <row r="101" spans="2:8" x14ac:dyDescent="0.3">
      <c r="B101" s="882" t="s">
        <v>1221</v>
      </c>
      <c r="C101" s="882" t="s">
        <v>1327</v>
      </c>
      <c r="D101" s="882" t="s">
        <v>1223</v>
      </c>
      <c r="E101" s="882" t="s">
        <v>1026</v>
      </c>
      <c r="F101" s="882" t="s">
        <v>799</v>
      </c>
      <c r="G101" s="505" t="s">
        <v>730</v>
      </c>
      <c r="H101" s="506">
        <v>11883562598</v>
      </c>
    </row>
    <row r="102" spans="2:8" x14ac:dyDescent="0.3">
      <c r="B102" s="883" t="s">
        <v>1328</v>
      </c>
      <c r="C102" s="883" t="s">
        <v>1327</v>
      </c>
      <c r="D102" s="883" t="s">
        <v>1329</v>
      </c>
      <c r="E102" s="883" t="s">
        <v>1330</v>
      </c>
      <c r="F102" s="883" t="s">
        <v>799</v>
      </c>
      <c r="G102" s="505" t="s">
        <v>416</v>
      </c>
      <c r="H102" s="506">
        <v>631699895424</v>
      </c>
    </row>
    <row r="103" spans="2:8" x14ac:dyDescent="0.3">
      <c r="B103" s="882" t="s">
        <v>1221</v>
      </c>
      <c r="C103" s="882" t="s">
        <v>1331</v>
      </c>
      <c r="D103" s="882" t="s">
        <v>1223</v>
      </c>
      <c r="E103" s="505" t="s">
        <v>1029</v>
      </c>
      <c r="F103" s="505" t="s">
        <v>396</v>
      </c>
      <c r="G103" s="505" t="s">
        <v>416</v>
      </c>
      <c r="H103" s="506">
        <v>1096110554</v>
      </c>
    </row>
    <row r="104" spans="2:8" ht="22.8" x14ac:dyDescent="0.3">
      <c r="B104" s="883" t="s">
        <v>1332</v>
      </c>
      <c r="C104" s="883" t="s">
        <v>1331</v>
      </c>
      <c r="D104" s="883" t="s">
        <v>1333</v>
      </c>
      <c r="E104" s="505" t="s">
        <v>189</v>
      </c>
      <c r="F104" s="505" t="s">
        <v>1228</v>
      </c>
      <c r="G104" s="505" t="s">
        <v>416</v>
      </c>
      <c r="H104" s="506">
        <v>21622203761</v>
      </c>
    </row>
    <row r="105" spans="2:8" x14ac:dyDescent="0.3">
      <c r="B105" s="883" t="s">
        <v>1332</v>
      </c>
      <c r="C105" s="883" t="s">
        <v>1331</v>
      </c>
      <c r="D105" s="883" t="s">
        <v>1333</v>
      </c>
      <c r="E105" s="882" t="s">
        <v>1026</v>
      </c>
      <c r="F105" s="505" t="s">
        <v>799</v>
      </c>
      <c r="G105" s="505" t="s">
        <v>416</v>
      </c>
      <c r="H105" s="506">
        <v>183548721634</v>
      </c>
    </row>
    <row r="106" spans="2:8" x14ac:dyDescent="0.3">
      <c r="B106" s="883" t="s">
        <v>1332</v>
      </c>
      <c r="C106" s="883" t="s">
        <v>1331</v>
      </c>
      <c r="D106" s="883" t="s">
        <v>1333</v>
      </c>
      <c r="E106" s="883" t="s">
        <v>1334</v>
      </c>
      <c r="F106" s="505" t="s">
        <v>1268</v>
      </c>
      <c r="G106" s="505" t="s">
        <v>416</v>
      </c>
      <c r="H106" s="506">
        <v>697949924</v>
      </c>
    </row>
    <row r="107" spans="2:8" x14ac:dyDescent="0.3">
      <c r="B107" s="883" t="s">
        <v>1332</v>
      </c>
      <c r="C107" s="883" t="s">
        <v>1331</v>
      </c>
      <c r="D107" s="883" t="s">
        <v>1333</v>
      </c>
      <c r="E107" s="882" t="s">
        <v>1248</v>
      </c>
      <c r="F107" s="505" t="s">
        <v>822</v>
      </c>
      <c r="G107" s="505" t="s">
        <v>730</v>
      </c>
      <c r="H107" s="506">
        <v>13643815565</v>
      </c>
    </row>
    <row r="108" spans="2:8" x14ac:dyDescent="0.3">
      <c r="B108" s="883" t="s">
        <v>1332</v>
      </c>
      <c r="C108" s="883" t="s">
        <v>1331</v>
      </c>
      <c r="D108" s="883" t="s">
        <v>1333</v>
      </c>
      <c r="E108" s="883" t="s">
        <v>1335</v>
      </c>
      <c r="F108" s="882" t="s">
        <v>1048</v>
      </c>
      <c r="G108" s="505" t="s">
        <v>730</v>
      </c>
      <c r="H108" s="506">
        <v>7880700099</v>
      </c>
    </row>
    <row r="109" spans="2:8" x14ac:dyDescent="0.3">
      <c r="B109" s="883" t="s">
        <v>1332</v>
      </c>
      <c r="C109" s="883" t="s">
        <v>1331</v>
      </c>
      <c r="D109" s="883" t="s">
        <v>1333</v>
      </c>
      <c r="E109" s="883" t="s">
        <v>1335</v>
      </c>
      <c r="F109" s="883" t="s">
        <v>1048</v>
      </c>
      <c r="G109" s="505" t="s">
        <v>416</v>
      </c>
      <c r="H109" s="506">
        <v>259803128294</v>
      </c>
    </row>
    <row r="110" spans="2:8" x14ac:dyDescent="0.3">
      <c r="B110" s="883" t="s">
        <v>1332</v>
      </c>
      <c r="C110" s="883" t="s">
        <v>1331</v>
      </c>
      <c r="D110" s="883" t="s">
        <v>1333</v>
      </c>
      <c r="E110" s="882" t="s">
        <v>1263</v>
      </c>
      <c r="F110" s="882" t="s">
        <v>1264</v>
      </c>
      <c r="G110" s="505" t="s">
        <v>730</v>
      </c>
      <c r="H110" s="506">
        <v>7943239065</v>
      </c>
    </row>
    <row r="111" spans="2:8" x14ac:dyDescent="0.3">
      <c r="B111" s="883" t="s">
        <v>1332</v>
      </c>
      <c r="C111" s="883" t="s">
        <v>1331</v>
      </c>
      <c r="D111" s="883" t="s">
        <v>1333</v>
      </c>
      <c r="E111" s="883" t="s">
        <v>1336</v>
      </c>
      <c r="F111" s="883" t="s">
        <v>1264</v>
      </c>
      <c r="G111" s="505" t="s">
        <v>416</v>
      </c>
      <c r="H111" s="506">
        <v>154394156240</v>
      </c>
    </row>
    <row r="112" spans="2:8" x14ac:dyDescent="0.3">
      <c r="B112" s="883" t="s">
        <v>1332</v>
      </c>
      <c r="C112" s="883" t="s">
        <v>1331</v>
      </c>
      <c r="D112" s="883" t="s">
        <v>1333</v>
      </c>
      <c r="E112" s="505" t="s">
        <v>1028</v>
      </c>
      <c r="F112" s="505" t="s">
        <v>1050</v>
      </c>
      <c r="G112" s="505" t="s">
        <v>416</v>
      </c>
      <c r="H112" s="506">
        <v>760000000</v>
      </c>
    </row>
    <row r="113" spans="2:8" x14ac:dyDescent="0.3">
      <c r="B113" s="883" t="s">
        <v>1332</v>
      </c>
      <c r="C113" s="883" t="s">
        <v>1331</v>
      </c>
      <c r="D113" s="883" t="s">
        <v>1333</v>
      </c>
      <c r="E113" s="505" t="s">
        <v>1027</v>
      </c>
      <c r="F113" s="505" t="s">
        <v>844</v>
      </c>
      <c r="G113" s="505" t="s">
        <v>416</v>
      </c>
      <c r="H113" s="506">
        <v>28486063406.999996</v>
      </c>
    </row>
    <row r="114" spans="2:8" ht="22.8" x14ac:dyDescent="0.3">
      <c r="B114" s="505" t="s">
        <v>1221</v>
      </c>
      <c r="C114" s="505" t="s">
        <v>1337</v>
      </c>
      <c r="D114" s="505" t="s">
        <v>1223</v>
      </c>
      <c r="E114" s="505" t="s">
        <v>1030</v>
      </c>
      <c r="F114" s="505" t="s">
        <v>1252</v>
      </c>
      <c r="G114" s="505" t="s">
        <v>730</v>
      </c>
      <c r="H114" s="506">
        <v>6400044869</v>
      </c>
    </row>
    <row r="115" spans="2:8" ht="22.8" x14ac:dyDescent="0.3">
      <c r="B115" s="505" t="s">
        <v>1221</v>
      </c>
      <c r="C115" s="505" t="s">
        <v>1338</v>
      </c>
      <c r="D115" s="505" t="s">
        <v>1223</v>
      </c>
      <c r="E115" s="505" t="s">
        <v>1276</v>
      </c>
      <c r="F115" s="505" t="s">
        <v>1339</v>
      </c>
      <c r="G115" s="505" t="s">
        <v>730</v>
      </c>
      <c r="H115" s="506">
        <v>7667443681</v>
      </c>
    </row>
    <row r="116" spans="2:8" ht="22.8" x14ac:dyDescent="0.3">
      <c r="B116" s="505" t="s">
        <v>1221</v>
      </c>
      <c r="C116" s="505" t="s">
        <v>1340</v>
      </c>
      <c r="D116" s="505" t="s">
        <v>1223</v>
      </c>
      <c r="E116" s="505" t="s">
        <v>1039</v>
      </c>
      <c r="F116" s="505" t="s">
        <v>1341</v>
      </c>
      <c r="G116" s="505" t="s">
        <v>730</v>
      </c>
      <c r="H116" s="506">
        <v>1283189999</v>
      </c>
    </row>
    <row r="117" spans="2:8" x14ac:dyDescent="0.3">
      <c r="B117" s="882" t="s">
        <v>1221</v>
      </c>
      <c r="C117" s="882" t="s">
        <v>1342</v>
      </c>
      <c r="D117" s="882" t="s">
        <v>1223</v>
      </c>
      <c r="E117" s="505" t="s">
        <v>1027</v>
      </c>
      <c r="F117" s="505" t="s">
        <v>1056</v>
      </c>
      <c r="G117" s="505" t="s">
        <v>416</v>
      </c>
      <c r="H117" s="506">
        <v>121279945801</v>
      </c>
    </row>
    <row r="118" spans="2:8" x14ac:dyDescent="0.3">
      <c r="B118" s="883" t="s">
        <v>1343</v>
      </c>
      <c r="C118" s="883" t="s">
        <v>1342</v>
      </c>
      <c r="D118" s="883" t="s">
        <v>1344</v>
      </c>
      <c r="E118" s="505" t="s">
        <v>1040</v>
      </c>
      <c r="F118" s="505" t="s">
        <v>398</v>
      </c>
      <c r="G118" s="505" t="s">
        <v>416</v>
      </c>
      <c r="H118" s="506">
        <v>5525736334</v>
      </c>
    </row>
    <row r="119" spans="2:8" x14ac:dyDescent="0.3">
      <c r="B119" s="883" t="s">
        <v>1343</v>
      </c>
      <c r="C119" s="883" t="s">
        <v>1342</v>
      </c>
      <c r="D119" s="883" t="s">
        <v>1344</v>
      </c>
      <c r="E119" s="505" t="s">
        <v>1029</v>
      </c>
      <c r="F119" s="505" t="s">
        <v>396</v>
      </c>
      <c r="G119" s="505" t="s">
        <v>416</v>
      </c>
      <c r="H119" s="506">
        <v>51943297529</v>
      </c>
    </row>
    <row r="120" spans="2:8" x14ac:dyDescent="0.3">
      <c r="B120" s="883" t="s">
        <v>1343</v>
      </c>
      <c r="C120" s="883" t="s">
        <v>1342</v>
      </c>
      <c r="D120" s="883" t="s">
        <v>1344</v>
      </c>
      <c r="E120" s="505" t="s">
        <v>1030</v>
      </c>
      <c r="F120" s="505" t="s">
        <v>403</v>
      </c>
      <c r="G120" s="505" t="s">
        <v>416</v>
      </c>
      <c r="H120" s="506">
        <v>744462249</v>
      </c>
    </row>
    <row r="121" spans="2:8" ht="22.8" x14ac:dyDescent="0.3">
      <c r="B121" s="505" t="s">
        <v>1221</v>
      </c>
      <c r="C121" s="505" t="s">
        <v>1345</v>
      </c>
      <c r="D121" s="505" t="s">
        <v>1223</v>
      </c>
      <c r="E121" s="505" t="s">
        <v>1263</v>
      </c>
      <c r="F121" s="505" t="s">
        <v>1264</v>
      </c>
      <c r="G121" s="505" t="s">
        <v>730</v>
      </c>
      <c r="H121" s="506">
        <v>15528543314</v>
      </c>
    </row>
    <row r="122" spans="2:8" ht="22.8" x14ac:dyDescent="0.3">
      <c r="B122" s="505" t="s">
        <v>1221</v>
      </c>
      <c r="C122" s="505" t="s">
        <v>1346</v>
      </c>
      <c r="D122" s="505" t="s">
        <v>1223</v>
      </c>
      <c r="E122" s="505" t="s">
        <v>1248</v>
      </c>
      <c r="F122" s="505" t="s">
        <v>1048</v>
      </c>
      <c r="G122" s="505" t="s">
        <v>730</v>
      </c>
      <c r="H122" s="506">
        <v>2522578188</v>
      </c>
    </row>
    <row r="123" spans="2:8" ht="22.8" x14ac:dyDescent="0.3">
      <c r="B123" s="505" t="s">
        <v>1221</v>
      </c>
      <c r="C123" s="505" t="s">
        <v>1347</v>
      </c>
      <c r="D123" s="505" t="s">
        <v>1223</v>
      </c>
      <c r="E123" s="505" t="s">
        <v>1030</v>
      </c>
      <c r="F123" s="505" t="s">
        <v>403</v>
      </c>
      <c r="G123" s="505" t="s">
        <v>730</v>
      </c>
      <c r="H123" s="506">
        <v>1231452656</v>
      </c>
    </row>
    <row r="124" spans="2:8" ht="22.8" x14ac:dyDescent="0.3">
      <c r="B124" s="505" t="s">
        <v>1221</v>
      </c>
      <c r="C124" s="505" t="s">
        <v>1348</v>
      </c>
      <c r="D124" s="505" t="s">
        <v>1223</v>
      </c>
      <c r="E124" s="505" t="s">
        <v>1029</v>
      </c>
      <c r="F124" s="505" t="s">
        <v>1349</v>
      </c>
      <c r="G124" s="505" t="s">
        <v>730</v>
      </c>
      <c r="H124" s="506">
        <v>7290841285</v>
      </c>
    </row>
    <row r="125" spans="2:8" ht="22.8" x14ac:dyDescent="0.3">
      <c r="B125" s="505" t="s">
        <v>1221</v>
      </c>
      <c r="C125" s="505" t="s">
        <v>1350</v>
      </c>
      <c r="D125" s="505" t="s">
        <v>1223</v>
      </c>
      <c r="E125" s="505" t="s">
        <v>1030</v>
      </c>
      <c r="F125" s="505" t="s">
        <v>403</v>
      </c>
      <c r="G125" s="505" t="s">
        <v>730</v>
      </c>
      <c r="H125" s="506">
        <v>1142852167</v>
      </c>
    </row>
    <row r="126" spans="2:8" x14ac:dyDescent="0.3">
      <c r="B126" s="882" t="s">
        <v>1221</v>
      </c>
      <c r="C126" s="882" t="s">
        <v>1351</v>
      </c>
      <c r="D126" s="882" t="s">
        <v>1223</v>
      </c>
      <c r="E126" s="882" t="s">
        <v>186</v>
      </c>
      <c r="F126" s="505" t="s">
        <v>815</v>
      </c>
      <c r="G126" s="505" t="s">
        <v>416</v>
      </c>
      <c r="H126" s="506">
        <v>1392000000</v>
      </c>
    </row>
    <row r="127" spans="2:8" x14ac:dyDescent="0.3">
      <c r="B127" s="883" t="s">
        <v>1352</v>
      </c>
      <c r="C127" s="883" t="s">
        <v>1351</v>
      </c>
      <c r="D127" s="883" t="s">
        <v>1353</v>
      </c>
      <c r="E127" s="883" t="s">
        <v>1354</v>
      </c>
      <c r="F127" s="505" t="s">
        <v>1240</v>
      </c>
      <c r="G127" s="505" t="s">
        <v>416</v>
      </c>
      <c r="H127" s="506">
        <v>30258663175.999996</v>
      </c>
    </row>
    <row r="128" spans="2:8" ht="22.8" x14ac:dyDescent="0.3">
      <c r="B128" s="883" t="s">
        <v>1352</v>
      </c>
      <c r="C128" s="883" t="s">
        <v>1351</v>
      </c>
      <c r="D128" s="883" t="s">
        <v>1353</v>
      </c>
      <c r="E128" s="505" t="s">
        <v>189</v>
      </c>
      <c r="F128" s="505" t="s">
        <v>1228</v>
      </c>
      <c r="G128" s="505" t="s">
        <v>416</v>
      </c>
      <c r="H128" s="506">
        <v>124989890767</v>
      </c>
    </row>
    <row r="129" spans="2:8" ht="22.8" x14ac:dyDescent="0.3">
      <c r="B129" s="883" t="s">
        <v>1352</v>
      </c>
      <c r="C129" s="883" t="s">
        <v>1351</v>
      </c>
      <c r="D129" s="883" t="s">
        <v>1353</v>
      </c>
      <c r="E129" s="505" t="s">
        <v>1255</v>
      </c>
      <c r="F129" s="505" t="s">
        <v>397</v>
      </c>
      <c r="G129" s="505" t="s">
        <v>416</v>
      </c>
      <c r="H129" s="506">
        <v>2605963490</v>
      </c>
    </row>
    <row r="130" spans="2:8" x14ac:dyDescent="0.3">
      <c r="B130" s="883" t="s">
        <v>1352</v>
      </c>
      <c r="C130" s="883" t="s">
        <v>1351</v>
      </c>
      <c r="D130" s="883" t="s">
        <v>1353</v>
      </c>
      <c r="E130" s="505" t="s">
        <v>1040</v>
      </c>
      <c r="F130" s="505" t="s">
        <v>398</v>
      </c>
      <c r="G130" s="505" t="s">
        <v>416</v>
      </c>
      <c r="H130" s="506">
        <v>3823584216</v>
      </c>
    </row>
    <row r="131" spans="2:8" x14ac:dyDescent="0.3">
      <c r="B131" s="883" t="s">
        <v>1352</v>
      </c>
      <c r="C131" s="883" t="s">
        <v>1351</v>
      </c>
      <c r="D131" s="883" t="s">
        <v>1353</v>
      </c>
      <c r="E131" s="505" t="s">
        <v>1263</v>
      </c>
      <c r="F131" s="505" t="s">
        <v>1264</v>
      </c>
      <c r="G131" s="505" t="s">
        <v>416</v>
      </c>
      <c r="H131" s="506">
        <v>2106796116.9999998</v>
      </c>
    </row>
    <row r="132" spans="2:8" x14ac:dyDescent="0.3">
      <c r="B132" s="883" t="s">
        <v>1352</v>
      </c>
      <c r="C132" s="883" t="s">
        <v>1351</v>
      </c>
      <c r="D132" s="883" t="s">
        <v>1353</v>
      </c>
      <c r="E132" s="505" t="s">
        <v>1030</v>
      </c>
      <c r="F132" s="505" t="s">
        <v>403</v>
      </c>
      <c r="G132" s="505" t="s">
        <v>416</v>
      </c>
      <c r="H132" s="506">
        <v>922970968</v>
      </c>
    </row>
    <row r="133" spans="2:8" ht="22.8" x14ac:dyDescent="0.3">
      <c r="B133" s="505" t="s">
        <v>1221</v>
      </c>
      <c r="C133" s="505" t="s">
        <v>1355</v>
      </c>
      <c r="D133" s="505" t="s">
        <v>1223</v>
      </c>
      <c r="E133" s="505" t="s">
        <v>1276</v>
      </c>
      <c r="F133" s="505" t="s">
        <v>1339</v>
      </c>
      <c r="G133" s="505" t="s">
        <v>730</v>
      </c>
      <c r="H133" s="506">
        <v>5233096149</v>
      </c>
    </row>
    <row r="134" spans="2:8" ht="22.8" x14ac:dyDescent="0.3">
      <c r="B134" s="505" t="s">
        <v>1221</v>
      </c>
      <c r="C134" s="505" t="s">
        <v>1356</v>
      </c>
      <c r="D134" s="505" t="s">
        <v>1223</v>
      </c>
      <c r="E134" s="505" t="s">
        <v>1030</v>
      </c>
      <c r="F134" s="505" t="s">
        <v>403</v>
      </c>
      <c r="G134" s="505" t="s">
        <v>730</v>
      </c>
      <c r="H134" s="506">
        <v>12144057046</v>
      </c>
    </row>
    <row r="135" spans="2:8" ht="22.8" x14ac:dyDescent="0.3">
      <c r="B135" s="882" t="s">
        <v>1221</v>
      </c>
      <c r="C135" s="882" t="s">
        <v>1357</v>
      </c>
      <c r="D135" s="882" t="s">
        <v>1223</v>
      </c>
      <c r="E135" s="505" t="s">
        <v>1255</v>
      </c>
      <c r="F135" s="505" t="s">
        <v>397</v>
      </c>
      <c r="G135" s="505" t="s">
        <v>416</v>
      </c>
      <c r="H135" s="506">
        <v>4821507379</v>
      </c>
    </row>
    <row r="136" spans="2:8" x14ac:dyDescent="0.3">
      <c r="B136" s="883" t="s">
        <v>1358</v>
      </c>
      <c r="C136" s="883" t="s">
        <v>1357</v>
      </c>
      <c r="D136" s="883" t="s">
        <v>1359</v>
      </c>
      <c r="E136" s="505" t="s">
        <v>186</v>
      </c>
      <c r="F136" s="505" t="s">
        <v>1240</v>
      </c>
      <c r="G136" s="505" t="s">
        <v>416</v>
      </c>
      <c r="H136" s="506">
        <v>513757125749.99994</v>
      </c>
    </row>
    <row r="137" spans="2:8" x14ac:dyDescent="0.3">
      <c r="B137" s="883" t="s">
        <v>1358</v>
      </c>
      <c r="C137" s="883" t="s">
        <v>1357</v>
      </c>
      <c r="D137" s="883" t="s">
        <v>1359</v>
      </c>
      <c r="E137" s="505" t="s">
        <v>1037</v>
      </c>
      <c r="F137" s="505" t="s">
        <v>1292</v>
      </c>
      <c r="G137" s="505" t="s">
        <v>416</v>
      </c>
      <c r="H137" s="506">
        <v>61793168663.999992</v>
      </c>
    </row>
    <row r="138" spans="2:8" x14ac:dyDescent="0.3">
      <c r="B138" s="883" t="s">
        <v>1358</v>
      </c>
      <c r="C138" s="883" t="s">
        <v>1357</v>
      </c>
      <c r="D138" s="883" t="s">
        <v>1359</v>
      </c>
      <c r="E138" s="505" t="s">
        <v>1039</v>
      </c>
      <c r="F138" s="505" t="s">
        <v>399</v>
      </c>
      <c r="G138" s="505" t="s">
        <v>416</v>
      </c>
      <c r="H138" s="506">
        <v>7209600944</v>
      </c>
    </row>
    <row r="139" spans="2:8" ht="22.8" x14ac:dyDescent="0.3">
      <c r="B139" s="505" t="s">
        <v>1221</v>
      </c>
      <c r="C139" s="505" t="s">
        <v>1360</v>
      </c>
      <c r="D139" s="505" t="s">
        <v>1223</v>
      </c>
      <c r="E139" s="505" t="s">
        <v>1030</v>
      </c>
      <c r="F139" s="505" t="s">
        <v>403</v>
      </c>
      <c r="G139" s="505" t="s">
        <v>730</v>
      </c>
      <c r="H139" s="506">
        <v>4254601054.9999995</v>
      </c>
    </row>
    <row r="140" spans="2:8" ht="22.8" x14ac:dyDescent="0.3">
      <c r="B140" s="505" t="s">
        <v>1221</v>
      </c>
      <c r="C140" s="505" t="s">
        <v>1361</v>
      </c>
      <c r="D140" s="505" t="s">
        <v>1223</v>
      </c>
      <c r="E140" s="505" t="s">
        <v>189</v>
      </c>
      <c r="F140" s="505" t="s">
        <v>1228</v>
      </c>
      <c r="G140" s="505" t="s">
        <v>730</v>
      </c>
      <c r="H140" s="506">
        <v>2033306999.9999998</v>
      </c>
    </row>
    <row r="141" spans="2:8" ht="22.8" x14ac:dyDescent="0.3">
      <c r="B141" s="505" t="s">
        <v>1221</v>
      </c>
      <c r="C141" s="505" t="s">
        <v>1362</v>
      </c>
      <c r="D141" s="505" t="s">
        <v>1223</v>
      </c>
      <c r="E141" s="505" t="s">
        <v>1030</v>
      </c>
      <c r="F141" s="505" t="s">
        <v>796</v>
      </c>
      <c r="G141" s="505" t="s">
        <v>730</v>
      </c>
      <c r="H141" s="506">
        <v>1088923866</v>
      </c>
    </row>
    <row r="142" spans="2:8" ht="22.8" x14ac:dyDescent="0.3">
      <c r="B142" s="505" t="s">
        <v>1221</v>
      </c>
      <c r="C142" s="505" t="s">
        <v>1363</v>
      </c>
      <c r="D142" s="505" t="s">
        <v>1223</v>
      </c>
      <c r="E142" s="505" t="s">
        <v>1263</v>
      </c>
      <c r="F142" s="882" t="s">
        <v>1264</v>
      </c>
      <c r="G142" s="505" t="s">
        <v>730</v>
      </c>
      <c r="H142" s="506">
        <v>2453870000</v>
      </c>
    </row>
    <row r="143" spans="2:8" x14ac:dyDescent="0.3">
      <c r="B143" s="882" t="s">
        <v>1221</v>
      </c>
      <c r="C143" s="882" t="s">
        <v>1364</v>
      </c>
      <c r="D143" s="882" t="s">
        <v>1223</v>
      </c>
      <c r="E143" s="505" t="s">
        <v>1263</v>
      </c>
      <c r="F143" s="883" t="s">
        <v>1264</v>
      </c>
      <c r="G143" s="505" t="s">
        <v>730</v>
      </c>
      <c r="H143" s="506">
        <v>748731341</v>
      </c>
    </row>
    <row r="144" spans="2:8" x14ac:dyDescent="0.3">
      <c r="B144" s="883" t="s">
        <v>1365</v>
      </c>
      <c r="C144" s="883" t="s">
        <v>1364</v>
      </c>
      <c r="D144" s="883" t="s">
        <v>1366</v>
      </c>
      <c r="E144" s="505" t="s">
        <v>1039</v>
      </c>
      <c r="F144" s="505" t="s">
        <v>399</v>
      </c>
      <c r="G144" s="505" t="s">
        <v>730</v>
      </c>
      <c r="H144" s="506">
        <v>5070430340</v>
      </c>
    </row>
    <row r="145" spans="2:8" x14ac:dyDescent="0.3">
      <c r="B145" s="882" t="s">
        <v>1221</v>
      </c>
      <c r="C145" s="882" t="s">
        <v>1367</v>
      </c>
      <c r="D145" s="882" t="s">
        <v>1223</v>
      </c>
      <c r="E145" s="505" t="s">
        <v>1263</v>
      </c>
      <c r="F145" s="505" t="s">
        <v>1264</v>
      </c>
      <c r="G145" s="505" t="s">
        <v>416</v>
      </c>
      <c r="H145" s="506">
        <v>2466414451</v>
      </c>
    </row>
    <row r="146" spans="2:8" ht="22.8" x14ac:dyDescent="0.3">
      <c r="B146" s="883" t="s">
        <v>1368</v>
      </c>
      <c r="C146" s="883" t="s">
        <v>1367</v>
      </c>
      <c r="D146" s="883" t="s">
        <v>1369</v>
      </c>
      <c r="E146" s="505" t="s">
        <v>1255</v>
      </c>
      <c r="F146" s="505" t="s">
        <v>397</v>
      </c>
      <c r="G146" s="505" t="s">
        <v>416</v>
      </c>
      <c r="H146" s="506">
        <v>5947370460</v>
      </c>
    </row>
    <row r="147" spans="2:8" x14ac:dyDescent="0.3">
      <c r="B147" s="883" t="s">
        <v>1368</v>
      </c>
      <c r="C147" s="883" t="s">
        <v>1367</v>
      </c>
      <c r="D147" s="883" t="s">
        <v>1369</v>
      </c>
      <c r="E147" s="505" t="s">
        <v>186</v>
      </c>
      <c r="F147" s="505" t="s">
        <v>1240</v>
      </c>
      <c r="G147" s="505" t="s">
        <v>416</v>
      </c>
      <c r="H147" s="506">
        <v>72407341219</v>
      </c>
    </row>
    <row r="148" spans="2:8" x14ac:dyDescent="0.3">
      <c r="B148" s="882" t="s">
        <v>1221</v>
      </c>
      <c r="C148" s="882" t="s">
        <v>1370</v>
      </c>
      <c r="D148" s="882" t="s">
        <v>1223</v>
      </c>
      <c r="E148" s="505" t="s">
        <v>1263</v>
      </c>
      <c r="F148" s="505" t="s">
        <v>1371</v>
      </c>
      <c r="G148" s="505" t="s">
        <v>730</v>
      </c>
      <c r="H148" s="506">
        <v>13378952616</v>
      </c>
    </row>
    <row r="149" spans="2:8" x14ac:dyDescent="0.3">
      <c r="B149" s="883" t="s">
        <v>1372</v>
      </c>
      <c r="C149" s="883" t="s">
        <v>1370</v>
      </c>
      <c r="D149" s="883" t="s">
        <v>1373</v>
      </c>
      <c r="E149" s="505" t="s">
        <v>1374</v>
      </c>
      <c r="F149" s="505" t="s">
        <v>1375</v>
      </c>
      <c r="G149" s="505" t="s">
        <v>730</v>
      </c>
      <c r="H149" s="506">
        <v>2368462625</v>
      </c>
    </row>
    <row r="150" spans="2:8" x14ac:dyDescent="0.3">
      <c r="B150" s="883" t="s">
        <v>1372</v>
      </c>
      <c r="C150" s="883" t="s">
        <v>1370</v>
      </c>
      <c r="D150" s="883" t="s">
        <v>1373</v>
      </c>
      <c r="E150" s="882" t="s">
        <v>1030</v>
      </c>
      <c r="F150" s="505" t="s">
        <v>796</v>
      </c>
      <c r="G150" s="505" t="s">
        <v>416</v>
      </c>
      <c r="H150" s="506">
        <v>3533792063</v>
      </c>
    </row>
    <row r="151" spans="2:8" x14ac:dyDescent="0.3">
      <c r="B151" s="883" t="s">
        <v>1372</v>
      </c>
      <c r="C151" s="883" t="s">
        <v>1370</v>
      </c>
      <c r="D151" s="883" t="s">
        <v>1373</v>
      </c>
      <c r="E151" s="883" t="s">
        <v>1376</v>
      </c>
      <c r="F151" s="505" t="s">
        <v>403</v>
      </c>
      <c r="G151" s="505" t="s">
        <v>416</v>
      </c>
      <c r="H151" s="506">
        <v>4921384427.999999</v>
      </c>
    </row>
    <row r="152" spans="2:8" ht="22.8" x14ac:dyDescent="0.3">
      <c r="B152" s="883" t="s">
        <v>1372</v>
      </c>
      <c r="C152" s="883" t="s">
        <v>1370</v>
      </c>
      <c r="D152" s="883" t="s">
        <v>1373</v>
      </c>
      <c r="E152" s="505" t="s">
        <v>1029</v>
      </c>
      <c r="F152" s="505" t="s">
        <v>1377</v>
      </c>
      <c r="G152" s="505" t="s">
        <v>416</v>
      </c>
      <c r="H152" s="506">
        <v>2008060699.9999998</v>
      </c>
    </row>
    <row r="153" spans="2:8" x14ac:dyDescent="0.3">
      <c r="B153" s="883" t="s">
        <v>1372</v>
      </c>
      <c r="C153" s="883" t="s">
        <v>1370</v>
      </c>
      <c r="D153" s="883" t="s">
        <v>1373</v>
      </c>
      <c r="E153" s="505" t="s">
        <v>1026</v>
      </c>
      <c r="F153" s="505" t="s">
        <v>799</v>
      </c>
      <c r="G153" s="505" t="s">
        <v>416</v>
      </c>
      <c r="H153" s="506">
        <v>419319939473</v>
      </c>
    </row>
    <row r="154" spans="2:8" ht="22.8" x14ac:dyDescent="0.3">
      <c r="B154" s="505" t="s">
        <v>1221</v>
      </c>
      <c r="C154" s="505" t="s">
        <v>1378</v>
      </c>
      <c r="D154" s="505" t="s">
        <v>1223</v>
      </c>
      <c r="E154" s="505" t="s">
        <v>1255</v>
      </c>
      <c r="F154" s="505" t="s">
        <v>397</v>
      </c>
      <c r="G154" s="505" t="s">
        <v>730</v>
      </c>
      <c r="H154" s="506">
        <v>1298115053</v>
      </c>
    </row>
    <row r="155" spans="2:8" ht="22.8" x14ac:dyDescent="0.3">
      <c r="B155" s="505" t="s">
        <v>1221</v>
      </c>
      <c r="C155" s="505" t="s">
        <v>1379</v>
      </c>
      <c r="D155" s="505" t="s">
        <v>1223</v>
      </c>
      <c r="E155" s="505" t="s">
        <v>1030</v>
      </c>
      <c r="F155" s="505" t="s">
        <v>1058</v>
      </c>
      <c r="G155" s="505" t="s">
        <v>730</v>
      </c>
      <c r="H155" s="506">
        <v>1574571429</v>
      </c>
    </row>
    <row r="156" spans="2:8" ht="22.8" x14ac:dyDescent="0.3">
      <c r="B156" s="505" t="s">
        <v>1221</v>
      </c>
      <c r="C156" s="505" t="s">
        <v>1380</v>
      </c>
      <c r="D156" s="505" t="s">
        <v>1223</v>
      </c>
      <c r="E156" s="505" t="s">
        <v>1028</v>
      </c>
      <c r="F156" s="505" t="s">
        <v>1050</v>
      </c>
      <c r="G156" s="505" t="s">
        <v>730</v>
      </c>
      <c r="H156" s="506">
        <v>13376840465</v>
      </c>
    </row>
    <row r="157" spans="2:8" ht="22.8" x14ac:dyDescent="0.3">
      <c r="B157" s="505" t="s">
        <v>1221</v>
      </c>
      <c r="C157" s="505" t="s">
        <v>1381</v>
      </c>
      <c r="D157" s="505" t="s">
        <v>1223</v>
      </c>
      <c r="E157" s="505" t="s">
        <v>1030</v>
      </c>
      <c r="F157" s="505" t="s">
        <v>1252</v>
      </c>
      <c r="G157" s="505" t="s">
        <v>730</v>
      </c>
      <c r="H157" s="506">
        <v>706302554</v>
      </c>
    </row>
    <row r="158" spans="2:8" x14ac:dyDescent="0.3">
      <c r="B158" s="882" t="s">
        <v>1221</v>
      </c>
      <c r="C158" s="882" t="s">
        <v>1382</v>
      </c>
      <c r="D158" s="882" t="s">
        <v>1223</v>
      </c>
      <c r="E158" s="882" t="s">
        <v>186</v>
      </c>
      <c r="F158" s="505" t="s">
        <v>815</v>
      </c>
      <c r="G158" s="505" t="s">
        <v>416</v>
      </c>
      <c r="H158" s="506">
        <v>87967372931</v>
      </c>
    </row>
    <row r="159" spans="2:8" x14ac:dyDescent="0.3">
      <c r="B159" s="883" t="s">
        <v>1383</v>
      </c>
      <c r="C159" s="883" t="s">
        <v>1382</v>
      </c>
      <c r="D159" s="883" t="s">
        <v>1384</v>
      </c>
      <c r="E159" s="883" t="s">
        <v>1385</v>
      </c>
      <c r="F159" s="505" t="s">
        <v>1240</v>
      </c>
      <c r="G159" s="505" t="s">
        <v>416</v>
      </c>
      <c r="H159" s="506">
        <v>445132891608</v>
      </c>
    </row>
    <row r="160" spans="2:8" x14ac:dyDescent="0.3">
      <c r="B160" s="883" t="s">
        <v>1383</v>
      </c>
      <c r="C160" s="883" t="s">
        <v>1382</v>
      </c>
      <c r="D160" s="883" t="s">
        <v>1384</v>
      </c>
      <c r="E160" s="505" t="s">
        <v>1263</v>
      </c>
      <c r="F160" s="505" t="s">
        <v>1371</v>
      </c>
      <c r="G160" s="505" t="s">
        <v>416</v>
      </c>
      <c r="H160" s="506">
        <v>10413759919</v>
      </c>
    </row>
    <row r="161" spans="2:8" x14ac:dyDescent="0.3">
      <c r="B161" s="883" t="s">
        <v>1383</v>
      </c>
      <c r="C161" s="883" t="s">
        <v>1382</v>
      </c>
      <c r="D161" s="883" t="s">
        <v>1384</v>
      </c>
      <c r="E161" s="505" t="s">
        <v>1026</v>
      </c>
      <c r="F161" s="505" t="s">
        <v>799</v>
      </c>
      <c r="G161" s="505" t="s">
        <v>416</v>
      </c>
      <c r="H161" s="506">
        <v>18225774831</v>
      </c>
    </row>
    <row r="162" spans="2:8" x14ac:dyDescent="0.3">
      <c r="B162" s="883" t="s">
        <v>1383</v>
      </c>
      <c r="C162" s="883" t="s">
        <v>1382</v>
      </c>
      <c r="D162" s="883" t="s">
        <v>1384</v>
      </c>
      <c r="E162" s="505" t="s">
        <v>1037</v>
      </c>
      <c r="F162" s="505" t="s">
        <v>1292</v>
      </c>
      <c r="G162" s="505" t="s">
        <v>416</v>
      </c>
      <c r="H162" s="506">
        <v>47488444360</v>
      </c>
    </row>
    <row r="163" spans="2:8" x14ac:dyDescent="0.3">
      <c r="B163" s="883" t="s">
        <v>1383</v>
      </c>
      <c r="C163" s="883" t="s">
        <v>1382</v>
      </c>
      <c r="D163" s="883" t="s">
        <v>1384</v>
      </c>
      <c r="E163" s="505" t="s">
        <v>1028</v>
      </c>
      <c r="F163" s="505" t="s">
        <v>1050</v>
      </c>
      <c r="G163" s="505" t="s">
        <v>416</v>
      </c>
      <c r="H163" s="506">
        <v>2513644147.9999995</v>
      </c>
    </row>
    <row r="164" spans="2:8" x14ac:dyDescent="0.3">
      <c r="B164" s="883" t="s">
        <v>1383</v>
      </c>
      <c r="C164" s="883" t="s">
        <v>1382</v>
      </c>
      <c r="D164" s="505" t="s">
        <v>1198</v>
      </c>
      <c r="E164" s="882" t="s">
        <v>186</v>
      </c>
      <c r="F164" s="882" t="s">
        <v>815</v>
      </c>
      <c r="G164" s="505" t="s">
        <v>416</v>
      </c>
      <c r="H164" s="506">
        <v>134564010831</v>
      </c>
    </row>
    <row r="165" spans="2:8" x14ac:dyDescent="0.3">
      <c r="B165" s="883" t="s">
        <v>1383</v>
      </c>
      <c r="C165" s="883" t="s">
        <v>1382</v>
      </c>
      <c r="D165" s="505" t="s">
        <v>1199</v>
      </c>
      <c r="E165" s="883" t="s">
        <v>1385</v>
      </c>
      <c r="F165" s="883" t="s">
        <v>815</v>
      </c>
      <c r="G165" s="505" t="s">
        <v>416</v>
      </c>
      <c r="H165" s="506">
        <v>40340547.000000007</v>
      </c>
    </row>
    <row r="166" spans="2:8" ht="22.8" x14ac:dyDescent="0.3">
      <c r="B166" s="505" t="s">
        <v>1221</v>
      </c>
      <c r="C166" s="505" t="s">
        <v>1386</v>
      </c>
      <c r="D166" s="505" t="s">
        <v>1223</v>
      </c>
      <c r="E166" s="505" t="s">
        <v>1263</v>
      </c>
      <c r="F166" s="505" t="s">
        <v>1264</v>
      </c>
      <c r="G166" s="505" t="s">
        <v>730</v>
      </c>
      <c r="H166" s="506">
        <v>3254177478</v>
      </c>
    </row>
    <row r="167" spans="2:8" ht="22.8" x14ac:dyDescent="0.3">
      <c r="B167" s="505" t="s">
        <v>1221</v>
      </c>
      <c r="C167" s="505" t="s">
        <v>1387</v>
      </c>
      <c r="D167" s="505" t="s">
        <v>1223</v>
      </c>
      <c r="E167" s="505" t="s">
        <v>1276</v>
      </c>
      <c r="F167" s="505" t="s">
        <v>1339</v>
      </c>
      <c r="G167" s="505" t="s">
        <v>730</v>
      </c>
      <c r="H167" s="506">
        <v>7128194315</v>
      </c>
    </row>
    <row r="168" spans="2:8" ht="22.8" x14ac:dyDescent="0.3">
      <c r="B168" s="505" t="s">
        <v>1221</v>
      </c>
      <c r="C168" s="505" t="s">
        <v>1388</v>
      </c>
      <c r="D168" s="505" t="s">
        <v>1223</v>
      </c>
      <c r="E168" s="505" t="s">
        <v>1030</v>
      </c>
      <c r="F168" s="882" t="s">
        <v>1058</v>
      </c>
      <c r="G168" s="505" t="s">
        <v>730</v>
      </c>
      <c r="H168" s="506">
        <v>6835157000</v>
      </c>
    </row>
    <row r="169" spans="2:8" ht="22.8" x14ac:dyDescent="0.3">
      <c r="B169" s="505" t="s">
        <v>1221</v>
      </c>
      <c r="C169" s="505" t="s">
        <v>1389</v>
      </c>
      <c r="D169" s="505" t="s">
        <v>1223</v>
      </c>
      <c r="E169" s="505" t="s">
        <v>1030</v>
      </c>
      <c r="F169" s="883" t="s">
        <v>1058</v>
      </c>
      <c r="G169" s="505" t="s">
        <v>730</v>
      </c>
      <c r="H169" s="506">
        <v>2513667000</v>
      </c>
    </row>
    <row r="170" spans="2:8" ht="22.8" x14ac:dyDescent="0.3">
      <c r="B170" s="505" t="s">
        <v>1221</v>
      </c>
      <c r="C170" s="505" t="s">
        <v>1390</v>
      </c>
      <c r="D170" s="505" t="s">
        <v>1223</v>
      </c>
      <c r="E170" s="505" t="s">
        <v>1030</v>
      </c>
      <c r="F170" s="883" t="s">
        <v>1058</v>
      </c>
      <c r="G170" s="505" t="s">
        <v>730</v>
      </c>
      <c r="H170" s="506">
        <v>3034433368</v>
      </c>
    </row>
    <row r="171" spans="2:8" ht="22.8" x14ac:dyDescent="0.3">
      <c r="B171" s="505" t="s">
        <v>1221</v>
      </c>
      <c r="C171" s="505" t="s">
        <v>1391</v>
      </c>
      <c r="D171" s="505" t="s">
        <v>1223</v>
      </c>
      <c r="E171" s="505" t="s">
        <v>1039</v>
      </c>
      <c r="F171" s="505" t="s">
        <v>399</v>
      </c>
      <c r="G171" s="505" t="s">
        <v>730</v>
      </c>
      <c r="H171" s="506">
        <v>14544196215</v>
      </c>
    </row>
    <row r="172" spans="2:8" x14ac:dyDescent="0.3">
      <c r="B172" s="882" t="s">
        <v>1221</v>
      </c>
      <c r="C172" s="882" t="s">
        <v>1392</v>
      </c>
      <c r="D172" s="882" t="s">
        <v>1223</v>
      </c>
      <c r="E172" s="505" t="s">
        <v>1374</v>
      </c>
      <c r="F172" s="505" t="s">
        <v>1375</v>
      </c>
      <c r="G172" s="505" t="s">
        <v>730</v>
      </c>
      <c r="H172" s="506">
        <v>669388622</v>
      </c>
    </row>
    <row r="173" spans="2:8" x14ac:dyDescent="0.3">
      <c r="B173" s="883" t="s">
        <v>1393</v>
      </c>
      <c r="C173" s="883" t="s">
        <v>1392</v>
      </c>
      <c r="D173" s="883" t="s">
        <v>1394</v>
      </c>
      <c r="E173" s="882" t="s">
        <v>189</v>
      </c>
      <c r="F173" s="882" t="s">
        <v>1228</v>
      </c>
      <c r="G173" s="505" t="s">
        <v>730</v>
      </c>
      <c r="H173" s="506">
        <v>596600000</v>
      </c>
    </row>
    <row r="174" spans="2:8" x14ac:dyDescent="0.3">
      <c r="B174" s="883" t="s">
        <v>1393</v>
      </c>
      <c r="C174" s="883" t="s">
        <v>1392</v>
      </c>
      <c r="D174" s="883" t="s">
        <v>1394</v>
      </c>
      <c r="E174" s="883" t="s">
        <v>1395</v>
      </c>
      <c r="F174" s="883" t="s">
        <v>1228</v>
      </c>
      <c r="G174" s="505" t="s">
        <v>416</v>
      </c>
      <c r="H174" s="506">
        <v>44899288555</v>
      </c>
    </row>
    <row r="175" spans="2:8" x14ac:dyDescent="0.3">
      <c r="B175" s="883" t="s">
        <v>1393</v>
      </c>
      <c r="C175" s="883" t="s">
        <v>1392</v>
      </c>
      <c r="D175" s="883" t="s">
        <v>1394</v>
      </c>
      <c r="E175" s="505" t="s">
        <v>186</v>
      </c>
      <c r="F175" s="505" t="s">
        <v>1240</v>
      </c>
      <c r="G175" s="505" t="s">
        <v>416</v>
      </c>
      <c r="H175" s="506">
        <v>57511059097.999992</v>
      </c>
    </row>
    <row r="176" spans="2:8" x14ac:dyDescent="0.3">
      <c r="B176" s="883" t="s">
        <v>1393</v>
      </c>
      <c r="C176" s="883" t="s">
        <v>1392</v>
      </c>
      <c r="D176" s="883" t="s">
        <v>1394</v>
      </c>
      <c r="E176" s="882" t="s">
        <v>1263</v>
      </c>
      <c r="F176" s="882" t="s">
        <v>1371</v>
      </c>
      <c r="G176" s="505" t="s">
        <v>730</v>
      </c>
      <c r="H176" s="506">
        <v>1910687142</v>
      </c>
    </row>
    <row r="177" spans="2:8" x14ac:dyDescent="0.3">
      <c r="B177" s="883" t="s">
        <v>1393</v>
      </c>
      <c r="C177" s="883" t="s">
        <v>1392</v>
      </c>
      <c r="D177" s="883" t="s">
        <v>1394</v>
      </c>
      <c r="E177" s="883" t="s">
        <v>1396</v>
      </c>
      <c r="F177" s="883" t="s">
        <v>1371</v>
      </c>
      <c r="G177" s="505" t="s">
        <v>416</v>
      </c>
      <c r="H177" s="506">
        <v>2953203786</v>
      </c>
    </row>
    <row r="178" spans="2:8" ht="22.8" x14ac:dyDescent="0.3">
      <c r="B178" s="505" t="s">
        <v>1221</v>
      </c>
      <c r="C178" s="505" t="s">
        <v>1397</v>
      </c>
      <c r="D178" s="505" t="s">
        <v>1223</v>
      </c>
      <c r="E178" s="505" t="s">
        <v>1030</v>
      </c>
      <c r="F178" s="505" t="s">
        <v>403</v>
      </c>
      <c r="G178" s="505" t="s">
        <v>730</v>
      </c>
      <c r="H178" s="506">
        <v>844689489</v>
      </c>
    </row>
    <row r="179" spans="2:8" x14ac:dyDescent="0.3">
      <c r="B179" s="882" t="s">
        <v>1221</v>
      </c>
      <c r="C179" s="882" t="s">
        <v>1398</v>
      </c>
      <c r="D179" s="882" t="s">
        <v>1223</v>
      </c>
      <c r="E179" s="882" t="s">
        <v>1026</v>
      </c>
      <c r="F179" s="505" t="s">
        <v>799</v>
      </c>
      <c r="G179" s="505" t="s">
        <v>416</v>
      </c>
      <c r="H179" s="506">
        <v>171460991598</v>
      </c>
    </row>
    <row r="180" spans="2:8" x14ac:dyDescent="0.3">
      <c r="B180" s="883" t="s">
        <v>1399</v>
      </c>
      <c r="C180" s="883" t="s">
        <v>1398</v>
      </c>
      <c r="D180" s="883" t="s">
        <v>1400</v>
      </c>
      <c r="E180" s="883" t="s">
        <v>1401</v>
      </c>
      <c r="F180" s="505" t="s">
        <v>393</v>
      </c>
      <c r="G180" s="505" t="s">
        <v>416</v>
      </c>
      <c r="H180" s="506">
        <v>3780901599.9999995</v>
      </c>
    </row>
    <row r="181" spans="2:8" x14ac:dyDescent="0.3">
      <c r="B181" s="883" t="s">
        <v>1399</v>
      </c>
      <c r="C181" s="883" t="s">
        <v>1398</v>
      </c>
      <c r="D181" s="883" t="s">
        <v>1400</v>
      </c>
      <c r="E181" s="883" t="s">
        <v>1401</v>
      </c>
      <c r="F181" s="505" t="s">
        <v>1268</v>
      </c>
      <c r="G181" s="505" t="s">
        <v>416</v>
      </c>
      <c r="H181" s="506">
        <v>18577216268.999996</v>
      </c>
    </row>
    <row r="182" spans="2:8" ht="22.8" x14ac:dyDescent="0.3">
      <c r="B182" s="883" t="s">
        <v>1399</v>
      </c>
      <c r="C182" s="883" t="s">
        <v>1398</v>
      </c>
      <c r="D182" s="883" t="s">
        <v>1400</v>
      </c>
      <c r="E182" s="505" t="s">
        <v>189</v>
      </c>
      <c r="F182" s="505" t="s">
        <v>1228</v>
      </c>
      <c r="G182" s="505" t="s">
        <v>416</v>
      </c>
      <c r="H182" s="506">
        <v>531403099326.99994</v>
      </c>
    </row>
    <row r="183" spans="2:8" x14ac:dyDescent="0.3">
      <c r="B183" s="883" t="s">
        <v>1399</v>
      </c>
      <c r="C183" s="883" t="s">
        <v>1398</v>
      </c>
      <c r="D183" s="883" t="s">
        <v>1400</v>
      </c>
      <c r="E183" s="505" t="s">
        <v>186</v>
      </c>
      <c r="F183" s="505" t="s">
        <v>1240</v>
      </c>
      <c r="G183" s="505" t="s">
        <v>416</v>
      </c>
      <c r="H183" s="506">
        <v>103161935176.2944</v>
      </c>
    </row>
    <row r="184" spans="2:8" x14ac:dyDescent="0.3">
      <c r="B184" s="883" t="s">
        <v>1399</v>
      </c>
      <c r="C184" s="883" t="s">
        <v>1398</v>
      </c>
      <c r="D184" s="883" t="s">
        <v>1400</v>
      </c>
      <c r="E184" s="505" t="s">
        <v>1031</v>
      </c>
      <c r="F184" s="505" t="s">
        <v>400</v>
      </c>
      <c r="G184" s="505" t="s">
        <v>416</v>
      </c>
      <c r="H184" s="506">
        <v>2087295745</v>
      </c>
    </row>
    <row r="185" spans="2:8" x14ac:dyDescent="0.3">
      <c r="B185" s="883" t="s">
        <v>1399</v>
      </c>
      <c r="C185" s="883" t="s">
        <v>1398</v>
      </c>
      <c r="D185" s="883" t="s">
        <v>1400</v>
      </c>
      <c r="E185" s="505" t="s">
        <v>1037</v>
      </c>
      <c r="F185" s="505" t="s">
        <v>1292</v>
      </c>
      <c r="G185" s="505" t="s">
        <v>416</v>
      </c>
      <c r="H185" s="506">
        <v>44056535150.999992</v>
      </c>
    </row>
    <row r="186" spans="2:8" x14ac:dyDescent="0.3">
      <c r="B186" s="883" t="s">
        <v>1399</v>
      </c>
      <c r="C186" s="883" t="s">
        <v>1398</v>
      </c>
      <c r="D186" s="883" t="s">
        <v>1400</v>
      </c>
      <c r="E186" s="882" t="s">
        <v>1263</v>
      </c>
      <c r="F186" s="882" t="s">
        <v>1264</v>
      </c>
      <c r="G186" s="505" t="s">
        <v>730</v>
      </c>
      <c r="H186" s="506">
        <v>2565440056</v>
      </c>
    </row>
    <row r="187" spans="2:8" x14ac:dyDescent="0.3">
      <c r="B187" s="883" t="s">
        <v>1399</v>
      </c>
      <c r="C187" s="883" t="s">
        <v>1398</v>
      </c>
      <c r="D187" s="883" t="s">
        <v>1400</v>
      </c>
      <c r="E187" s="883" t="s">
        <v>1402</v>
      </c>
      <c r="F187" s="883" t="s">
        <v>1264</v>
      </c>
      <c r="G187" s="505" t="s">
        <v>416</v>
      </c>
      <c r="H187" s="506">
        <v>54202908698</v>
      </c>
    </row>
    <row r="188" spans="2:8" x14ac:dyDescent="0.3">
      <c r="B188" s="883" t="s">
        <v>1399</v>
      </c>
      <c r="C188" s="883" t="s">
        <v>1398</v>
      </c>
      <c r="D188" s="505" t="s">
        <v>1198</v>
      </c>
      <c r="E188" s="505" t="s">
        <v>1026</v>
      </c>
      <c r="F188" s="505" t="s">
        <v>799</v>
      </c>
      <c r="G188" s="505" t="s">
        <v>416</v>
      </c>
      <c r="H188" s="506">
        <v>78565049674</v>
      </c>
    </row>
    <row r="189" spans="2:8" ht="22.8" x14ac:dyDescent="0.3">
      <c r="B189" s="505" t="s">
        <v>1221</v>
      </c>
      <c r="C189" s="505" t="s">
        <v>1403</v>
      </c>
      <c r="D189" s="505" t="s">
        <v>1223</v>
      </c>
      <c r="E189" s="505" t="s">
        <v>1030</v>
      </c>
      <c r="F189" s="882" t="s">
        <v>403</v>
      </c>
      <c r="G189" s="505" t="s">
        <v>730</v>
      </c>
      <c r="H189" s="506">
        <v>939061958</v>
      </c>
    </row>
    <row r="190" spans="2:8" ht="22.8" x14ac:dyDescent="0.3">
      <c r="B190" s="505" t="s">
        <v>1221</v>
      </c>
      <c r="C190" s="505" t="s">
        <v>1404</v>
      </c>
      <c r="D190" s="505" t="s">
        <v>1223</v>
      </c>
      <c r="E190" s="505" t="s">
        <v>1030</v>
      </c>
      <c r="F190" s="883" t="s">
        <v>403</v>
      </c>
      <c r="G190" s="505" t="s">
        <v>730</v>
      </c>
      <c r="H190" s="506">
        <v>978311196.99999988</v>
      </c>
    </row>
    <row r="191" spans="2:8" ht="22.8" x14ac:dyDescent="0.3">
      <c r="B191" s="505" t="s">
        <v>1221</v>
      </c>
      <c r="C191" s="505" t="s">
        <v>1405</v>
      </c>
      <c r="D191" s="505" t="s">
        <v>1223</v>
      </c>
      <c r="E191" s="505" t="s">
        <v>189</v>
      </c>
      <c r="F191" s="505" t="s">
        <v>1228</v>
      </c>
      <c r="G191" s="505" t="s">
        <v>730</v>
      </c>
      <c r="H191" s="506">
        <v>152743999.99999997</v>
      </c>
    </row>
    <row r="192" spans="2:8" ht="22.8" x14ac:dyDescent="0.3">
      <c r="B192" s="505" t="s">
        <v>1221</v>
      </c>
      <c r="C192" s="505" t="s">
        <v>1406</v>
      </c>
      <c r="D192" s="505" t="s">
        <v>1223</v>
      </c>
      <c r="E192" s="505" t="s">
        <v>1255</v>
      </c>
      <c r="F192" s="505" t="s">
        <v>397</v>
      </c>
      <c r="G192" s="505" t="s">
        <v>730</v>
      </c>
      <c r="H192" s="506">
        <v>7144553100.999999</v>
      </c>
    </row>
    <row r="193" spans="2:8" ht="22.8" x14ac:dyDescent="0.3">
      <c r="B193" s="505" t="s">
        <v>1221</v>
      </c>
      <c r="C193" s="505" t="s">
        <v>1407</v>
      </c>
      <c r="D193" s="505" t="s">
        <v>1223</v>
      </c>
      <c r="E193" s="505" t="s">
        <v>1039</v>
      </c>
      <c r="F193" s="505" t="s">
        <v>399</v>
      </c>
      <c r="G193" s="505" t="s">
        <v>730</v>
      </c>
      <c r="H193" s="506">
        <v>16249732113</v>
      </c>
    </row>
    <row r="194" spans="2:8" ht="22.8" x14ac:dyDescent="0.3">
      <c r="B194" s="505" t="s">
        <v>1221</v>
      </c>
      <c r="C194" s="505" t="s">
        <v>1408</v>
      </c>
      <c r="D194" s="505" t="s">
        <v>1223</v>
      </c>
      <c r="E194" s="505" t="s">
        <v>1409</v>
      </c>
      <c r="F194" s="505" t="s">
        <v>1135</v>
      </c>
      <c r="G194" s="505" t="s">
        <v>730</v>
      </c>
      <c r="H194" s="506">
        <v>169036382</v>
      </c>
    </row>
    <row r="195" spans="2:8" x14ac:dyDescent="0.3">
      <c r="B195" s="882" t="s">
        <v>1221</v>
      </c>
      <c r="C195" s="882" t="s">
        <v>1410</v>
      </c>
      <c r="D195" s="882" t="s">
        <v>1223</v>
      </c>
      <c r="E195" s="882" t="s">
        <v>1248</v>
      </c>
      <c r="F195" s="505" t="s">
        <v>822</v>
      </c>
      <c r="G195" s="505" t="s">
        <v>730</v>
      </c>
      <c r="H195" s="506">
        <v>3463200240.9999995</v>
      </c>
    </row>
    <row r="196" spans="2:8" x14ac:dyDescent="0.3">
      <c r="B196" s="883" t="s">
        <v>1411</v>
      </c>
      <c r="C196" s="883" t="s">
        <v>1410</v>
      </c>
      <c r="D196" s="883" t="s">
        <v>1412</v>
      </c>
      <c r="E196" s="883" t="s">
        <v>1413</v>
      </c>
      <c r="F196" s="505" t="s">
        <v>1133</v>
      </c>
      <c r="G196" s="505" t="s">
        <v>416</v>
      </c>
      <c r="H196" s="506">
        <v>4852504000</v>
      </c>
    </row>
    <row r="197" spans="2:8" x14ac:dyDescent="0.3">
      <c r="B197" s="883" t="s">
        <v>1411</v>
      </c>
      <c r="C197" s="883" t="s">
        <v>1410</v>
      </c>
      <c r="D197" s="883" t="s">
        <v>1412</v>
      </c>
      <c r="E197" s="883" t="s">
        <v>1413</v>
      </c>
      <c r="F197" s="505" t="s">
        <v>1294</v>
      </c>
      <c r="G197" s="505" t="s">
        <v>416</v>
      </c>
      <c r="H197" s="506">
        <v>14206216450.000002</v>
      </c>
    </row>
    <row r="198" spans="2:8" ht="22.8" x14ac:dyDescent="0.3">
      <c r="B198" s="883" t="s">
        <v>1411</v>
      </c>
      <c r="C198" s="883" t="s">
        <v>1410</v>
      </c>
      <c r="D198" s="883" t="s">
        <v>1412</v>
      </c>
      <c r="E198" s="505" t="s">
        <v>189</v>
      </c>
      <c r="F198" s="505" t="s">
        <v>1228</v>
      </c>
      <c r="G198" s="505" t="s">
        <v>416</v>
      </c>
      <c r="H198" s="506">
        <v>63191431344</v>
      </c>
    </row>
    <row r="199" spans="2:8" x14ac:dyDescent="0.3">
      <c r="B199" s="883" t="s">
        <v>1411</v>
      </c>
      <c r="C199" s="883" t="s">
        <v>1410</v>
      </c>
      <c r="D199" s="883" t="s">
        <v>1412</v>
      </c>
      <c r="E199" s="882" t="s">
        <v>1374</v>
      </c>
      <c r="F199" s="505" t="s">
        <v>1414</v>
      </c>
      <c r="G199" s="505" t="s">
        <v>416</v>
      </c>
      <c r="H199" s="506">
        <v>15961275079</v>
      </c>
    </row>
    <row r="200" spans="2:8" x14ac:dyDescent="0.3">
      <c r="B200" s="883" t="s">
        <v>1411</v>
      </c>
      <c r="C200" s="883" t="s">
        <v>1410</v>
      </c>
      <c r="D200" s="883" t="s">
        <v>1412</v>
      </c>
      <c r="E200" s="883" t="s">
        <v>1415</v>
      </c>
      <c r="F200" s="505" t="s">
        <v>1375</v>
      </c>
      <c r="G200" s="505" t="s">
        <v>416</v>
      </c>
      <c r="H200" s="506">
        <v>23667723036</v>
      </c>
    </row>
    <row r="201" spans="2:8" x14ac:dyDescent="0.3">
      <c r="B201" s="883" t="s">
        <v>1411</v>
      </c>
      <c r="C201" s="883" t="s">
        <v>1410</v>
      </c>
      <c r="D201" s="883" t="s">
        <v>1412</v>
      </c>
      <c r="E201" s="505" t="s">
        <v>1026</v>
      </c>
      <c r="F201" s="505" t="s">
        <v>799</v>
      </c>
      <c r="G201" s="505" t="s">
        <v>416</v>
      </c>
      <c r="H201" s="506">
        <v>32042572564.999996</v>
      </c>
    </row>
    <row r="202" spans="2:8" x14ac:dyDescent="0.3">
      <c r="B202" s="883" t="s">
        <v>1411</v>
      </c>
      <c r="C202" s="883" t="s">
        <v>1410</v>
      </c>
      <c r="D202" s="883" t="s">
        <v>1412</v>
      </c>
      <c r="E202" s="505" t="s">
        <v>1029</v>
      </c>
      <c r="F202" s="505" t="s">
        <v>396</v>
      </c>
      <c r="G202" s="505" t="s">
        <v>416</v>
      </c>
      <c r="H202" s="506">
        <v>2339170547.9999995</v>
      </c>
    </row>
    <row r="203" spans="2:8" ht="22.8" x14ac:dyDescent="0.3">
      <c r="B203" s="883" t="s">
        <v>1411</v>
      </c>
      <c r="C203" s="883" t="s">
        <v>1410</v>
      </c>
      <c r="D203" s="883" t="s">
        <v>1412</v>
      </c>
      <c r="E203" s="505" t="s">
        <v>1255</v>
      </c>
      <c r="F203" s="505" t="s">
        <v>397</v>
      </c>
      <c r="G203" s="505" t="s">
        <v>416</v>
      </c>
      <c r="H203" s="506">
        <v>1928739817</v>
      </c>
    </row>
    <row r="204" spans="2:8" x14ac:dyDescent="0.3">
      <c r="B204" s="883" t="s">
        <v>1411</v>
      </c>
      <c r="C204" s="883" t="s">
        <v>1410</v>
      </c>
      <c r="D204" s="883" t="s">
        <v>1412</v>
      </c>
      <c r="E204" s="505" t="s">
        <v>186</v>
      </c>
      <c r="F204" s="505" t="s">
        <v>1240</v>
      </c>
      <c r="G204" s="505" t="s">
        <v>416</v>
      </c>
      <c r="H204" s="506">
        <v>7989139999.999999</v>
      </c>
    </row>
    <row r="205" spans="2:8" x14ac:dyDescent="0.3">
      <c r="B205" s="883" t="s">
        <v>1411</v>
      </c>
      <c r="C205" s="883" t="s">
        <v>1410</v>
      </c>
      <c r="D205" s="883" t="s">
        <v>1412</v>
      </c>
      <c r="E205" s="505" t="s">
        <v>1027</v>
      </c>
      <c r="F205" s="505" t="s">
        <v>1416</v>
      </c>
      <c r="G205" s="505" t="s">
        <v>416</v>
      </c>
      <c r="H205" s="506">
        <v>46328951284.999992</v>
      </c>
    </row>
    <row r="206" spans="2:8" x14ac:dyDescent="0.3">
      <c r="B206" s="883" t="s">
        <v>1411</v>
      </c>
      <c r="C206" s="883" t="s">
        <v>1410</v>
      </c>
      <c r="D206" s="883" t="s">
        <v>1412</v>
      </c>
      <c r="E206" s="505" t="s">
        <v>1030</v>
      </c>
      <c r="F206" s="505" t="s">
        <v>1252</v>
      </c>
      <c r="G206" s="505" t="s">
        <v>416</v>
      </c>
      <c r="H206" s="506">
        <v>782285000</v>
      </c>
    </row>
    <row r="207" spans="2:8" x14ac:dyDescent="0.3">
      <c r="B207" s="883" t="s">
        <v>1411</v>
      </c>
      <c r="C207" s="883" t="s">
        <v>1410</v>
      </c>
      <c r="D207" s="505" t="s">
        <v>1198</v>
      </c>
      <c r="E207" s="882" t="s">
        <v>1026</v>
      </c>
      <c r="F207" s="882" t="s">
        <v>824</v>
      </c>
      <c r="G207" s="505" t="s">
        <v>416</v>
      </c>
      <c r="H207" s="506">
        <v>52443060792</v>
      </c>
    </row>
    <row r="208" spans="2:8" x14ac:dyDescent="0.3">
      <c r="B208" s="883" t="s">
        <v>1411</v>
      </c>
      <c r="C208" s="883" t="s">
        <v>1410</v>
      </c>
      <c r="D208" s="505" t="s">
        <v>1199</v>
      </c>
      <c r="E208" s="883" t="s">
        <v>1417</v>
      </c>
      <c r="F208" s="883" t="s">
        <v>824</v>
      </c>
      <c r="G208" s="505" t="s">
        <v>416</v>
      </c>
      <c r="H208" s="506">
        <v>48231542723</v>
      </c>
    </row>
    <row r="209" spans="2:8" ht="22.8" x14ac:dyDescent="0.3">
      <c r="B209" s="882" t="s">
        <v>1221</v>
      </c>
      <c r="C209" s="882" t="s">
        <v>1418</v>
      </c>
      <c r="D209" s="882" t="s">
        <v>1223</v>
      </c>
      <c r="E209" s="505" t="s">
        <v>1255</v>
      </c>
      <c r="F209" s="505" t="s">
        <v>397</v>
      </c>
      <c r="G209" s="505" t="s">
        <v>416</v>
      </c>
      <c r="H209" s="506">
        <v>3834126189</v>
      </c>
    </row>
    <row r="210" spans="2:8" x14ac:dyDescent="0.3">
      <c r="B210" s="883" t="s">
        <v>1419</v>
      </c>
      <c r="C210" s="883" t="s">
        <v>1418</v>
      </c>
      <c r="D210" s="883" t="s">
        <v>1420</v>
      </c>
      <c r="E210" s="882" t="s">
        <v>1248</v>
      </c>
      <c r="F210" s="882" t="s">
        <v>798</v>
      </c>
      <c r="G210" s="505" t="s">
        <v>730</v>
      </c>
      <c r="H210" s="506">
        <v>359194731</v>
      </c>
    </row>
    <row r="211" spans="2:8" x14ac:dyDescent="0.3">
      <c r="B211" s="883" t="s">
        <v>1419</v>
      </c>
      <c r="C211" s="883" t="s">
        <v>1418</v>
      </c>
      <c r="D211" s="883" t="s">
        <v>1420</v>
      </c>
      <c r="E211" s="883" t="s">
        <v>1421</v>
      </c>
      <c r="F211" s="883" t="s">
        <v>798</v>
      </c>
      <c r="G211" s="505" t="s">
        <v>416</v>
      </c>
      <c r="H211" s="506">
        <v>147855989.99999997</v>
      </c>
    </row>
    <row r="212" spans="2:8" x14ac:dyDescent="0.3">
      <c r="B212" s="883" t="s">
        <v>1419</v>
      </c>
      <c r="C212" s="883" t="s">
        <v>1418</v>
      </c>
      <c r="D212" s="883" t="s">
        <v>1420</v>
      </c>
      <c r="E212" s="882" t="s">
        <v>1030</v>
      </c>
      <c r="F212" s="882" t="s">
        <v>403</v>
      </c>
      <c r="G212" s="505" t="s">
        <v>730</v>
      </c>
      <c r="H212" s="506">
        <v>23025588631.999996</v>
      </c>
    </row>
    <row r="213" spans="2:8" x14ac:dyDescent="0.3">
      <c r="B213" s="883" t="s">
        <v>1419</v>
      </c>
      <c r="C213" s="883" t="s">
        <v>1418</v>
      </c>
      <c r="D213" s="883" t="s">
        <v>1420</v>
      </c>
      <c r="E213" s="883" t="s">
        <v>1422</v>
      </c>
      <c r="F213" s="883" t="s">
        <v>403</v>
      </c>
      <c r="G213" s="505" t="s">
        <v>416</v>
      </c>
      <c r="H213" s="506">
        <v>9841329935</v>
      </c>
    </row>
    <row r="214" spans="2:8" x14ac:dyDescent="0.3">
      <c r="B214" s="883" t="s">
        <v>1419</v>
      </c>
      <c r="C214" s="883" t="s">
        <v>1418</v>
      </c>
      <c r="D214" s="883" t="s">
        <v>1420</v>
      </c>
      <c r="E214" s="505" t="s">
        <v>186</v>
      </c>
      <c r="F214" s="505" t="s">
        <v>1240</v>
      </c>
      <c r="G214" s="505" t="s">
        <v>416</v>
      </c>
      <c r="H214" s="506">
        <v>2438680541</v>
      </c>
    </row>
    <row r="215" spans="2:8" x14ac:dyDescent="0.3">
      <c r="B215" s="883" t="s">
        <v>1419</v>
      </c>
      <c r="C215" s="883" t="s">
        <v>1418</v>
      </c>
      <c r="D215" s="883" t="s">
        <v>1420</v>
      </c>
      <c r="E215" s="505" t="s">
        <v>1276</v>
      </c>
      <c r="F215" s="505" t="s">
        <v>1053</v>
      </c>
      <c r="G215" s="505" t="s">
        <v>416</v>
      </c>
      <c r="H215" s="506">
        <v>3296170625</v>
      </c>
    </row>
    <row r="216" spans="2:8" x14ac:dyDescent="0.3">
      <c r="B216" s="882" t="s">
        <v>1221</v>
      </c>
      <c r="C216" s="882" t="s">
        <v>1423</v>
      </c>
      <c r="D216" s="882" t="s">
        <v>1223</v>
      </c>
      <c r="E216" s="505" t="s">
        <v>1039</v>
      </c>
      <c r="F216" s="505" t="s">
        <v>399</v>
      </c>
      <c r="G216" s="505" t="s">
        <v>416</v>
      </c>
      <c r="H216" s="506">
        <v>16193006474.999998</v>
      </c>
    </row>
    <row r="217" spans="2:8" x14ac:dyDescent="0.3">
      <c r="B217" s="883" t="s">
        <v>1424</v>
      </c>
      <c r="C217" s="883" t="s">
        <v>1423</v>
      </c>
      <c r="D217" s="883" t="s">
        <v>1425</v>
      </c>
      <c r="E217" s="505" t="s">
        <v>1029</v>
      </c>
      <c r="F217" s="505" t="s">
        <v>1349</v>
      </c>
      <c r="G217" s="505" t="s">
        <v>416</v>
      </c>
      <c r="H217" s="506">
        <v>5541650023.999999</v>
      </c>
    </row>
    <row r="218" spans="2:8" ht="22.8" x14ac:dyDescent="0.3">
      <c r="B218" s="505" t="s">
        <v>1221</v>
      </c>
      <c r="C218" s="505" t="s">
        <v>1426</v>
      </c>
      <c r="D218" s="505" t="s">
        <v>1223</v>
      </c>
      <c r="E218" s="505" t="s">
        <v>186</v>
      </c>
      <c r="F218" s="505" t="s">
        <v>1240</v>
      </c>
      <c r="G218" s="505" t="s">
        <v>730</v>
      </c>
      <c r="H218" s="506">
        <v>1301979620</v>
      </c>
    </row>
    <row r="219" spans="2:8" x14ac:dyDescent="0.3">
      <c r="B219" s="882" t="s">
        <v>1221</v>
      </c>
      <c r="C219" s="882" t="s">
        <v>1427</v>
      </c>
      <c r="D219" s="882" t="s">
        <v>1223</v>
      </c>
      <c r="E219" s="505" t="s">
        <v>1029</v>
      </c>
      <c r="F219" s="505" t="s">
        <v>396</v>
      </c>
      <c r="G219" s="505" t="s">
        <v>416</v>
      </c>
      <c r="H219" s="506">
        <v>51860992334</v>
      </c>
    </row>
    <row r="220" spans="2:8" x14ac:dyDescent="0.3">
      <c r="B220" s="883" t="s">
        <v>1428</v>
      </c>
      <c r="C220" s="883" t="s">
        <v>1427</v>
      </c>
      <c r="D220" s="883" t="s">
        <v>1429</v>
      </c>
      <c r="E220" s="505" t="s">
        <v>1026</v>
      </c>
      <c r="F220" s="505" t="s">
        <v>799</v>
      </c>
      <c r="G220" s="505" t="s">
        <v>416</v>
      </c>
      <c r="H220" s="506">
        <v>41763370848</v>
      </c>
    </row>
    <row r="221" spans="2:8" x14ac:dyDescent="0.3">
      <c r="B221" s="882" t="s">
        <v>1221</v>
      </c>
      <c r="C221" s="882" t="s">
        <v>1430</v>
      </c>
      <c r="D221" s="882" t="s">
        <v>1223</v>
      </c>
      <c r="E221" s="505" t="s">
        <v>1040</v>
      </c>
      <c r="F221" s="505" t="s">
        <v>398</v>
      </c>
      <c r="G221" s="505" t="s">
        <v>416</v>
      </c>
      <c r="H221" s="506">
        <v>1250437070</v>
      </c>
    </row>
    <row r="222" spans="2:8" x14ac:dyDescent="0.3">
      <c r="B222" s="883" t="s">
        <v>1431</v>
      </c>
      <c r="C222" s="883" t="s">
        <v>1430</v>
      </c>
      <c r="D222" s="883" t="s">
        <v>1432</v>
      </c>
      <c r="E222" s="505" t="s">
        <v>1374</v>
      </c>
      <c r="F222" s="505" t="s">
        <v>1433</v>
      </c>
      <c r="G222" s="505" t="s">
        <v>416</v>
      </c>
      <c r="H222" s="506">
        <v>12020154000</v>
      </c>
    </row>
    <row r="223" spans="2:8" x14ac:dyDescent="0.3">
      <c r="B223" s="883" t="s">
        <v>1431</v>
      </c>
      <c r="C223" s="883" t="s">
        <v>1430</v>
      </c>
      <c r="D223" s="883" t="s">
        <v>1432</v>
      </c>
      <c r="E223" s="505" t="s">
        <v>1028</v>
      </c>
      <c r="F223" s="505" t="s">
        <v>1050</v>
      </c>
      <c r="G223" s="505" t="s">
        <v>416</v>
      </c>
      <c r="H223" s="506">
        <v>2905596000</v>
      </c>
    </row>
    <row r="224" spans="2:8" x14ac:dyDescent="0.3">
      <c r="B224" s="505" t="s">
        <v>1221</v>
      </c>
      <c r="C224" s="505" t="s">
        <v>1434</v>
      </c>
      <c r="D224" s="505" t="s">
        <v>1223</v>
      </c>
      <c r="E224" s="505" t="s">
        <v>1037</v>
      </c>
      <c r="F224" s="505" t="s">
        <v>1292</v>
      </c>
      <c r="G224" s="505" t="s">
        <v>416</v>
      </c>
      <c r="H224" s="506">
        <v>13004725719.999998</v>
      </c>
    </row>
    <row r="225" spans="2:8" ht="22.8" x14ac:dyDescent="0.3">
      <c r="B225" s="505" t="s">
        <v>1221</v>
      </c>
      <c r="C225" s="505" t="s">
        <v>1435</v>
      </c>
      <c r="D225" s="505" t="s">
        <v>1223</v>
      </c>
      <c r="E225" s="505" t="s">
        <v>1030</v>
      </c>
      <c r="F225" s="505" t="s">
        <v>403</v>
      </c>
      <c r="G225" s="505" t="s">
        <v>730</v>
      </c>
      <c r="H225" s="506">
        <v>922335620.99999988</v>
      </c>
    </row>
    <row r="226" spans="2:8" ht="22.8" x14ac:dyDescent="0.3">
      <c r="B226" s="505" t="s">
        <v>1221</v>
      </c>
      <c r="C226" s="505" t="s">
        <v>1436</v>
      </c>
      <c r="D226" s="505" t="s">
        <v>1223</v>
      </c>
      <c r="E226" s="505" t="s">
        <v>1039</v>
      </c>
      <c r="F226" s="505" t="s">
        <v>399</v>
      </c>
      <c r="G226" s="505" t="s">
        <v>730</v>
      </c>
      <c r="H226" s="506">
        <v>1110891943</v>
      </c>
    </row>
    <row r="227" spans="2:8" x14ac:dyDescent="0.3">
      <c r="B227" s="882" t="s">
        <v>1221</v>
      </c>
      <c r="C227" s="882" t="s">
        <v>1437</v>
      </c>
      <c r="D227" s="882" t="s">
        <v>1223</v>
      </c>
      <c r="E227" s="505" t="s">
        <v>1040</v>
      </c>
      <c r="F227" s="505" t="s">
        <v>398</v>
      </c>
      <c r="G227" s="505" t="s">
        <v>416</v>
      </c>
      <c r="H227" s="506">
        <v>15828293212.999998</v>
      </c>
    </row>
    <row r="228" spans="2:8" x14ac:dyDescent="0.3">
      <c r="B228" s="883" t="s">
        <v>1438</v>
      </c>
      <c r="C228" s="883" t="s">
        <v>1437</v>
      </c>
      <c r="D228" s="883" t="s">
        <v>1439</v>
      </c>
      <c r="E228" s="505" t="s">
        <v>1028</v>
      </c>
      <c r="F228" s="505" t="s">
        <v>1050</v>
      </c>
      <c r="G228" s="505" t="s">
        <v>416</v>
      </c>
      <c r="H228" s="506">
        <v>337009209.99999994</v>
      </c>
    </row>
    <row r="229" spans="2:8" x14ac:dyDescent="0.3">
      <c r="B229" s="883" t="s">
        <v>1438</v>
      </c>
      <c r="C229" s="883" t="s">
        <v>1437</v>
      </c>
      <c r="D229" s="883" t="s">
        <v>1439</v>
      </c>
      <c r="E229" s="505" t="s">
        <v>1374</v>
      </c>
      <c r="F229" s="505" t="s">
        <v>1440</v>
      </c>
      <c r="G229" s="505" t="s">
        <v>416</v>
      </c>
      <c r="H229" s="506">
        <v>23814269313</v>
      </c>
    </row>
    <row r="230" spans="2:8" x14ac:dyDescent="0.3">
      <c r="B230" s="883" t="s">
        <v>1438</v>
      </c>
      <c r="C230" s="883" t="s">
        <v>1437</v>
      </c>
      <c r="D230" s="883" t="s">
        <v>1439</v>
      </c>
      <c r="E230" s="505" t="s">
        <v>1039</v>
      </c>
      <c r="F230" s="505" t="s">
        <v>399</v>
      </c>
      <c r="G230" s="505" t="s">
        <v>416</v>
      </c>
      <c r="H230" s="506">
        <v>746485699.99999988</v>
      </c>
    </row>
    <row r="231" spans="2:8" ht="22.8" x14ac:dyDescent="0.3">
      <c r="B231" s="505" t="s">
        <v>1221</v>
      </c>
      <c r="C231" s="505" t="s">
        <v>1441</v>
      </c>
      <c r="D231" s="505" t="s">
        <v>1223</v>
      </c>
      <c r="E231" s="505" t="s">
        <v>1029</v>
      </c>
      <c r="F231" s="505" t="s">
        <v>396</v>
      </c>
      <c r="G231" s="505" t="s">
        <v>730</v>
      </c>
      <c r="H231" s="506">
        <v>644254134</v>
      </c>
    </row>
    <row r="232" spans="2:8" x14ac:dyDescent="0.3">
      <c r="B232" s="882" t="s">
        <v>1221</v>
      </c>
      <c r="C232" s="882" t="s">
        <v>1442</v>
      </c>
      <c r="D232" s="882" t="s">
        <v>1223</v>
      </c>
      <c r="E232" s="505" t="s">
        <v>1037</v>
      </c>
      <c r="F232" s="505" t="s">
        <v>1292</v>
      </c>
      <c r="G232" s="505" t="s">
        <v>416</v>
      </c>
      <c r="H232" s="506">
        <v>55178921413.999992</v>
      </c>
    </row>
    <row r="233" spans="2:8" x14ac:dyDescent="0.3">
      <c r="B233" s="883" t="s">
        <v>1443</v>
      </c>
      <c r="C233" s="883" t="s">
        <v>1442</v>
      </c>
      <c r="D233" s="883" t="s">
        <v>1444</v>
      </c>
      <c r="E233" s="505" t="s">
        <v>1027</v>
      </c>
      <c r="F233" s="505" t="s">
        <v>1416</v>
      </c>
      <c r="G233" s="505" t="s">
        <v>416</v>
      </c>
      <c r="H233" s="506">
        <v>52621049645</v>
      </c>
    </row>
    <row r="234" spans="2:8" ht="22.8" x14ac:dyDescent="0.3">
      <c r="B234" s="505" t="s">
        <v>1221</v>
      </c>
      <c r="C234" s="505" t="s">
        <v>1445</v>
      </c>
      <c r="D234" s="505" t="s">
        <v>1223</v>
      </c>
      <c r="E234" s="505" t="s">
        <v>1030</v>
      </c>
      <c r="F234" s="505" t="s">
        <v>403</v>
      </c>
      <c r="G234" s="505" t="s">
        <v>730</v>
      </c>
      <c r="H234" s="506">
        <v>2749796529</v>
      </c>
    </row>
    <row r="235" spans="2:8" ht="22.8" x14ac:dyDescent="0.3">
      <c r="B235" s="505" t="s">
        <v>1221</v>
      </c>
      <c r="C235" s="505" t="s">
        <v>1446</v>
      </c>
      <c r="D235" s="505" t="s">
        <v>1223</v>
      </c>
      <c r="E235" s="505" t="s">
        <v>1039</v>
      </c>
      <c r="F235" s="505" t="s">
        <v>399</v>
      </c>
      <c r="G235" s="505" t="s">
        <v>730</v>
      </c>
      <c r="H235" s="506">
        <v>281727178</v>
      </c>
    </row>
    <row r="236" spans="2:8" x14ac:dyDescent="0.3">
      <c r="B236" s="882" t="s">
        <v>1221</v>
      </c>
      <c r="C236" s="882" t="s">
        <v>1447</v>
      </c>
      <c r="D236" s="882" t="s">
        <v>1223</v>
      </c>
      <c r="E236" s="505" t="s">
        <v>1374</v>
      </c>
      <c r="F236" s="505" t="s">
        <v>1440</v>
      </c>
      <c r="G236" s="505" t="s">
        <v>416</v>
      </c>
      <c r="H236" s="506">
        <v>10342263832.999998</v>
      </c>
    </row>
    <row r="237" spans="2:8" x14ac:dyDescent="0.3">
      <c r="B237" s="883" t="s">
        <v>1448</v>
      </c>
      <c r="C237" s="883" t="s">
        <v>1447</v>
      </c>
      <c r="D237" s="883" t="s">
        <v>1449</v>
      </c>
      <c r="E237" s="505" t="s">
        <v>1026</v>
      </c>
      <c r="F237" s="505" t="s">
        <v>799</v>
      </c>
      <c r="G237" s="505" t="s">
        <v>416</v>
      </c>
      <c r="H237" s="506">
        <v>2503659013</v>
      </c>
    </row>
    <row r="238" spans="2:8" ht="22.8" x14ac:dyDescent="0.3">
      <c r="B238" s="505" t="s">
        <v>1221</v>
      </c>
      <c r="C238" s="505" t="s">
        <v>1450</v>
      </c>
      <c r="D238" s="505" t="s">
        <v>1223</v>
      </c>
      <c r="E238" s="505" t="s">
        <v>1030</v>
      </c>
      <c r="F238" s="505" t="s">
        <v>403</v>
      </c>
      <c r="G238" s="505" t="s">
        <v>730</v>
      </c>
      <c r="H238" s="506">
        <v>14777983441.999998</v>
      </c>
    </row>
    <row r="239" spans="2:8" ht="22.8" x14ac:dyDescent="0.3">
      <c r="B239" s="505" t="s">
        <v>1221</v>
      </c>
      <c r="C239" s="505" t="s">
        <v>1451</v>
      </c>
      <c r="D239" s="505" t="s">
        <v>1223</v>
      </c>
      <c r="E239" s="505" t="s">
        <v>1030</v>
      </c>
      <c r="F239" s="505" t="s">
        <v>796</v>
      </c>
      <c r="G239" s="505" t="s">
        <v>730</v>
      </c>
      <c r="H239" s="506">
        <v>331717886.99999994</v>
      </c>
    </row>
    <row r="240" spans="2:8" ht="22.8" x14ac:dyDescent="0.3">
      <c r="B240" s="505" t="s">
        <v>1221</v>
      </c>
      <c r="C240" s="505" t="s">
        <v>1452</v>
      </c>
      <c r="D240" s="505" t="s">
        <v>1223</v>
      </c>
      <c r="E240" s="505" t="s">
        <v>1030</v>
      </c>
      <c r="F240" s="882" t="s">
        <v>403</v>
      </c>
      <c r="G240" s="505" t="s">
        <v>730</v>
      </c>
      <c r="H240" s="506">
        <v>73329688</v>
      </c>
    </row>
    <row r="241" spans="2:8" ht="22.8" x14ac:dyDescent="0.3">
      <c r="B241" s="505" t="s">
        <v>1221</v>
      </c>
      <c r="C241" s="505" t="s">
        <v>1453</v>
      </c>
      <c r="D241" s="505" t="s">
        <v>1223</v>
      </c>
      <c r="E241" s="505" t="s">
        <v>1030</v>
      </c>
      <c r="F241" s="883" t="s">
        <v>403</v>
      </c>
      <c r="G241" s="505" t="s">
        <v>730</v>
      </c>
      <c r="H241" s="506">
        <v>7784779446.999999</v>
      </c>
    </row>
    <row r="242" spans="2:8" ht="22.8" x14ac:dyDescent="0.3">
      <c r="B242" s="505" t="s">
        <v>1221</v>
      </c>
      <c r="C242" s="505" t="s">
        <v>1454</v>
      </c>
      <c r="D242" s="505" t="s">
        <v>1223</v>
      </c>
      <c r="E242" s="505" t="s">
        <v>1030</v>
      </c>
      <c r="F242" s="505" t="s">
        <v>1058</v>
      </c>
      <c r="G242" s="505" t="s">
        <v>730</v>
      </c>
      <c r="H242" s="506">
        <v>2980995023</v>
      </c>
    </row>
    <row r="243" spans="2:8" ht="22.8" x14ac:dyDescent="0.3">
      <c r="B243" s="505" t="s">
        <v>1221</v>
      </c>
      <c r="C243" s="505" t="s">
        <v>1455</v>
      </c>
      <c r="D243" s="505" t="s">
        <v>1223</v>
      </c>
      <c r="E243" s="505" t="s">
        <v>1409</v>
      </c>
      <c r="F243" s="505" t="s">
        <v>1135</v>
      </c>
      <c r="G243" s="505" t="s">
        <v>730</v>
      </c>
      <c r="H243" s="506">
        <v>449567656.99999994</v>
      </c>
    </row>
    <row r="244" spans="2:8" x14ac:dyDescent="0.3">
      <c r="B244" s="882" t="s">
        <v>1221</v>
      </c>
      <c r="C244" s="882" t="s">
        <v>1456</v>
      </c>
      <c r="D244" s="505" t="s">
        <v>1198</v>
      </c>
      <c r="E244" s="882" t="s">
        <v>1026</v>
      </c>
      <c r="F244" s="882" t="s">
        <v>1224</v>
      </c>
      <c r="G244" s="505" t="s">
        <v>416</v>
      </c>
      <c r="H244" s="506">
        <v>4035842839126.2593</v>
      </c>
    </row>
    <row r="245" spans="2:8" x14ac:dyDescent="0.3">
      <c r="B245" s="883" t="s">
        <v>1457</v>
      </c>
      <c r="C245" s="883" t="s">
        <v>1456</v>
      </c>
      <c r="D245" s="505" t="s">
        <v>1199</v>
      </c>
      <c r="E245" s="883" t="s">
        <v>1458</v>
      </c>
      <c r="F245" s="883" t="s">
        <v>1224</v>
      </c>
      <c r="G245" s="505" t="s">
        <v>416</v>
      </c>
      <c r="H245" s="506">
        <v>5381123785501.6787</v>
      </c>
    </row>
    <row r="246" spans="2:8" x14ac:dyDescent="0.3">
      <c r="B246" s="883" t="s">
        <v>1457</v>
      </c>
      <c r="C246" s="883" t="s">
        <v>1456</v>
      </c>
      <c r="D246" s="505" t="s">
        <v>1200</v>
      </c>
      <c r="E246" s="883" t="s">
        <v>1458</v>
      </c>
      <c r="F246" s="883" t="s">
        <v>1224</v>
      </c>
      <c r="G246" s="505" t="s">
        <v>416</v>
      </c>
      <c r="H246" s="506">
        <v>2690561892750.8394</v>
      </c>
    </row>
    <row r="247" spans="2:8" x14ac:dyDescent="0.3">
      <c r="B247" s="883" t="s">
        <v>1457</v>
      </c>
      <c r="C247" s="883" t="s">
        <v>1456</v>
      </c>
      <c r="D247" s="505" t="s">
        <v>1223</v>
      </c>
      <c r="E247" s="883" t="s">
        <v>1458</v>
      </c>
      <c r="F247" s="883" t="s">
        <v>1224</v>
      </c>
      <c r="G247" s="505" t="s">
        <v>416</v>
      </c>
      <c r="H247" s="506">
        <v>0</v>
      </c>
    </row>
    <row r="248" spans="2:8" x14ac:dyDescent="0.3">
      <c r="B248" s="884" t="s">
        <v>1459</v>
      </c>
      <c r="C248" s="884"/>
      <c r="D248" s="884"/>
      <c r="E248" s="884"/>
      <c r="F248" s="884"/>
      <c r="G248" s="884"/>
      <c r="H248" s="507">
        <v>29433643970485.75</v>
      </c>
    </row>
    <row r="249" spans="2:8" ht="22.8" x14ac:dyDescent="0.3">
      <c r="B249" s="505" t="s">
        <v>1460</v>
      </c>
      <c r="C249" s="505" t="s">
        <v>1461</v>
      </c>
      <c r="D249" s="505" t="s">
        <v>1223</v>
      </c>
      <c r="E249" s="505" t="s">
        <v>186</v>
      </c>
      <c r="F249" s="882" t="s">
        <v>1240</v>
      </c>
      <c r="G249" s="505" t="s">
        <v>416</v>
      </c>
      <c r="H249" s="506">
        <v>140643389413.39713</v>
      </c>
    </row>
    <row r="250" spans="2:8" x14ac:dyDescent="0.3">
      <c r="B250" s="882" t="s">
        <v>1460</v>
      </c>
      <c r="C250" s="882" t="s">
        <v>1462</v>
      </c>
      <c r="D250" s="505" t="s">
        <v>1223</v>
      </c>
      <c r="E250" s="882" t="s">
        <v>186</v>
      </c>
      <c r="F250" s="883" t="s">
        <v>1240</v>
      </c>
      <c r="G250" s="505" t="s">
        <v>416</v>
      </c>
      <c r="H250" s="506">
        <v>127710471317.18176</v>
      </c>
    </row>
    <row r="251" spans="2:8" x14ac:dyDescent="0.3">
      <c r="B251" s="883" t="s">
        <v>1463</v>
      </c>
      <c r="C251" s="883" t="s">
        <v>1462</v>
      </c>
      <c r="D251" s="505" t="s">
        <v>1198</v>
      </c>
      <c r="E251" s="883" t="s">
        <v>1464</v>
      </c>
      <c r="F251" s="883" t="s">
        <v>1240</v>
      </c>
      <c r="G251" s="505" t="s">
        <v>416</v>
      </c>
      <c r="H251" s="506">
        <v>66452423485.710831</v>
      </c>
    </row>
    <row r="252" spans="2:8" x14ac:dyDescent="0.3">
      <c r="B252" s="882" t="s">
        <v>1460</v>
      </c>
      <c r="C252" s="882" t="s">
        <v>1465</v>
      </c>
      <c r="D252" s="505" t="s">
        <v>1223</v>
      </c>
      <c r="E252" s="882" t="s">
        <v>189</v>
      </c>
      <c r="F252" s="882" t="s">
        <v>1228</v>
      </c>
      <c r="G252" s="505" t="s">
        <v>416</v>
      </c>
      <c r="H252" s="506">
        <v>215086231651.44046</v>
      </c>
    </row>
    <row r="253" spans="2:8" x14ac:dyDescent="0.3">
      <c r="B253" s="883" t="s">
        <v>1466</v>
      </c>
      <c r="C253" s="883" t="s">
        <v>1465</v>
      </c>
      <c r="D253" s="505" t="s">
        <v>1198</v>
      </c>
      <c r="E253" s="883" t="s">
        <v>1467</v>
      </c>
      <c r="F253" s="883" t="s">
        <v>1228</v>
      </c>
      <c r="G253" s="505" t="s">
        <v>416</v>
      </c>
      <c r="H253" s="506">
        <v>430172463302.88086</v>
      </c>
    </row>
    <row r="254" spans="2:8" x14ac:dyDescent="0.3">
      <c r="B254" s="883" t="s">
        <v>1466</v>
      </c>
      <c r="C254" s="883" t="s">
        <v>1465</v>
      </c>
      <c r="D254" s="505" t="s">
        <v>1199</v>
      </c>
      <c r="E254" s="883" t="s">
        <v>1467</v>
      </c>
      <c r="F254" s="883" t="s">
        <v>1228</v>
      </c>
      <c r="G254" s="505" t="s">
        <v>416</v>
      </c>
      <c r="H254" s="506">
        <v>430172463302.88086</v>
      </c>
    </row>
    <row r="255" spans="2:8" x14ac:dyDescent="0.3">
      <c r="B255" s="883" t="s">
        <v>1466</v>
      </c>
      <c r="C255" s="883" t="s">
        <v>1465</v>
      </c>
      <c r="D255" s="505" t="s">
        <v>1200</v>
      </c>
      <c r="E255" s="883" t="s">
        <v>1467</v>
      </c>
      <c r="F255" s="883" t="s">
        <v>1228</v>
      </c>
      <c r="G255" s="505" t="s">
        <v>416</v>
      </c>
      <c r="H255" s="506">
        <v>215086231651.44043</v>
      </c>
    </row>
    <row r="256" spans="2:8" x14ac:dyDescent="0.3">
      <c r="B256" s="882" t="s">
        <v>1460</v>
      </c>
      <c r="C256" s="882" t="s">
        <v>1249</v>
      </c>
      <c r="D256" s="505" t="s">
        <v>1223</v>
      </c>
      <c r="E256" s="882" t="s">
        <v>1026</v>
      </c>
      <c r="F256" s="882" t="s">
        <v>824</v>
      </c>
      <c r="G256" s="505" t="s">
        <v>416</v>
      </c>
      <c r="H256" s="506">
        <v>796427884835.16956</v>
      </c>
    </row>
    <row r="257" spans="2:8" x14ac:dyDescent="0.3">
      <c r="B257" s="883" t="s">
        <v>1468</v>
      </c>
      <c r="C257" s="883" t="s">
        <v>1249</v>
      </c>
      <c r="D257" s="505" t="s">
        <v>1198</v>
      </c>
      <c r="E257" s="883" t="s">
        <v>1469</v>
      </c>
      <c r="F257" s="883" t="s">
        <v>824</v>
      </c>
      <c r="G257" s="505" t="s">
        <v>416</v>
      </c>
      <c r="H257" s="506">
        <v>84881805261.333603</v>
      </c>
    </row>
    <row r="258" spans="2:8" x14ac:dyDescent="0.3">
      <c r="B258" s="882" t="s">
        <v>1460</v>
      </c>
      <c r="C258" s="882" t="s">
        <v>1470</v>
      </c>
      <c r="D258" s="505" t="s">
        <v>1223</v>
      </c>
      <c r="E258" s="882" t="s">
        <v>189</v>
      </c>
      <c r="F258" s="882" t="s">
        <v>1228</v>
      </c>
      <c r="G258" s="505" t="s">
        <v>416</v>
      </c>
      <c r="H258" s="506">
        <v>0</v>
      </c>
    </row>
    <row r="259" spans="2:8" x14ac:dyDescent="0.3">
      <c r="B259" s="883" t="s">
        <v>1471</v>
      </c>
      <c r="C259" s="883" t="s">
        <v>1470</v>
      </c>
      <c r="D259" s="505" t="s">
        <v>1198</v>
      </c>
      <c r="E259" s="883" t="s">
        <v>1472</v>
      </c>
      <c r="F259" s="883" t="s">
        <v>1228</v>
      </c>
      <c r="G259" s="505" t="s">
        <v>416</v>
      </c>
      <c r="H259" s="506">
        <v>0</v>
      </c>
    </row>
    <row r="260" spans="2:8" x14ac:dyDescent="0.3">
      <c r="B260" s="883" t="s">
        <v>1471</v>
      </c>
      <c r="C260" s="883" t="s">
        <v>1470</v>
      </c>
      <c r="D260" s="505" t="s">
        <v>1199</v>
      </c>
      <c r="E260" s="883" t="s">
        <v>1472</v>
      </c>
      <c r="F260" s="883" t="s">
        <v>1228</v>
      </c>
      <c r="G260" s="505" t="s">
        <v>416</v>
      </c>
      <c r="H260" s="506">
        <v>0</v>
      </c>
    </row>
    <row r="261" spans="2:8" x14ac:dyDescent="0.3">
      <c r="B261" s="882" t="s">
        <v>1460</v>
      </c>
      <c r="C261" s="882" t="s">
        <v>1473</v>
      </c>
      <c r="D261" s="505" t="s">
        <v>1223</v>
      </c>
      <c r="E261" s="882" t="s">
        <v>1026</v>
      </c>
      <c r="F261" s="882" t="s">
        <v>1224</v>
      </c>
      <c r="G261" s="505" t="s">
        <v>416</v>
      </c>
      <c r="H261" s="506">
        <v>10497873468.461895</v>
      </c>
    </row>
    <row r="262" spans="2:8" x14ac:dyDescent="0.3">
      <c r="B262" s="883" t="s">
        <v>1474</v>
      </c>
      <c r="C262" s="883" t="s">
        <v>1473</v>
      </c>
      <c r="D262" s="505" t="s">
        <v>1198</v>
      </c>
      <c r="E262" s="883" t="s">
        <v>1475</v>
      </c>
      <c r="F262" s="883" t="s">
        <v>1224</v>
      </c>
      <c r="G262" s="505" t="s">
        <v>416</v>
      </c>
      <c r="H262" s="506">
        <v>470422990578.81128</v>
      </c>
    </row>
    <row r="263" spans="2:8" x14ac:dyDescent="0.3">
      <c r="B263" s="883" t="s">
        <v>1474</v>
      </c>
      <c r="C263" s="883" t="s">
        <v>1473</v>
      </c>
      <c r="D263" s="505" t="s">
        <v>1199</v>
      </c>
      <c r="E263" s="883" t="s">
        <v>1475</v>
      </c>
      <c r="F263" s="883" t="s">
        <v>1224</v>
      </c>
      <c r="G263" s="505" t="s">
        <v>416</v>
      </c>
      <c r="H263" s="506">
        <v>877578541688.07471</v>
      </c>
    </row>
    <row r="264" spans="2:8" x14ac:dyDescent="0.3">
      <c r="B264" s="883" t="s">
        <v>1474</v>
      </c>
      <c r="C264" s="883" t="s">
        <v>1473</v>
      </c>
      <c r="D264" s="505" t="s">
        <v>1200</v>
      </c>
      <c r="E264" s="883" t="s">
        <v>1475</v>
      </c>
      <c r="F264" s="883" t="s">
        <v>1224</v>
      </c>
      <c r="G264" s="505" t="s">
        <v>416</v>
      </c>
      <c r="H264" s="506">
        <v>880991580119.50452</v>
      </c>
    </row>
    <row r="265" spans="2:8" x14ac:dyDescent="0.3">
      <c r="B265" s="883" t="s">
        <v>1474</v>
      </c>
      <c r="C265" s="883" t="s">
        <v>1473</v>
      </c>
      <c r="D265" s="505" t="s">
        <v>1201</v>
      </c>
      <c r="E265" s="883" t="s">
        <v>1475</v>
      </c>
      <c r="F265" s="883" t="s">
        <v>1224</v>
      </c>
      <c r="G265" s="505" t="s">
        <v>416</v>
      </c>
      <c r="H265" s="506">
        <v>220782736679.36069</v>
      </c>
    </row>
    <row r="266" spans="2:8" x14ac:dyDescent="0.3">
      <c r="B266" s="884" t="s">
        <v>1476</v>
      </c>
      <c r="C266" s="884"/>
      <c r="D266" s="884"/>
      <c r="E266" s="884"/>
      <c r="F266" s="884"/>
      <c r="G266" s="884"/>
      <c r="H266" s="507">
        <v>4966907086755.6484</v>
      </c>
    </row>
    <row r="267" spans="2:8" x14ac:dyDescent="0.3">
      <c r="B267" s="884" t="s">
        <v>1477</v>
      </c>
      <c r="C267" s="884"/>
      <c r="D267" s="884"/>
      <c r="E267" s="884"/>
      <c r="F267" s="884"/>
      <c r="G267" s="884"/>
      <c r="H267" s="507">
        <v>34400551057241.402</v>
      </c>
    </row>
    <row r="269" spans="2:8" x14ac:dyDescent="0.3">
      <c r="B269" s="164" t="s">
        <v>1478</v>
      </c>
    </row>
    <row r="270" spans="2:8" x14ac:dyDescent="0.3">
      <c r="B270" s="164" t="s">
        <v>1479</v>
      </c>
    </row>
  </sheetData>
  <mergeCells count="215">
    <mergeCell ref="B266:G266"/>
    <mergeCell ref="B267:G267"/>
    <mergeCell ref="B256:B257"/>
    <mergeCell ref="C256:C257"/>
    <mergeCell ref="E256:E257"/>
    <mergeCell ref="F256:F257"/>
    <mergeCell ref="B258:B260"/>
    <mergeCell ref="C258:C260"/>
    <mergeCell ref="E258:E260"/>
    <mergeCell ref="F258:F260"/>
    <mergeCell ref="B248:G248"/>
    <mergeCell ref="B261:B265"/>
    <mergeCell ref="C261:C265"/>
    <mergeCell ref="E261:E265"/>
    <mergeCell ref="F261:F265"/>
    <mergeCell ref="F240:F241"/>
    <mergeCell ref="B244:B247"/>
    <mergeCell ref="C244:C247"/>
    <mergeCell ref="E244:E247"/>
    <mergeCell ref="F244:F247"/>
    <mergeCell ref="F249:F251"/>
    <mergeCell ref="B250:B251"/>
    <mergeCell ref="C250:C251"/>
    <mergeCell ref="E250:E251"/>
    <mergeCell ref="B252:B255"/>
    <mergeCell ref="C252:C255"/>
    <mergeCell ref="E252:E255"/>
    <mergeCell ref="F252:F255"/>
    <mergeCell ref="B236:B237"/>
    <mergeCell ref="C236:C237"/>
    <mergeCell ref="D236:D237"/>
    <mergeCell ref="B221:B223"/>
    <mergeCell ref="C221:C223"/>
    <mergeCell ref="D221:D223"/>
    <mergeCell ref="B227:B230"/>
    <mergeCell ref="C227:C230"/>
    <mergeCell ref="D227:D230"/>
    <mergeCell ref="B209:B215"/>
    <mergeCell ref="C209:C215"/>
    <mergeCell ref="D209:D215"/>
    <mergeCell ref="B232:B233"/>
    <mergeCell ref="C232:C233"/>
    <mergeCell ref="D232:D233"/>
    <mergeCell ref="B216:B217"/>
    <mergeCell ref="C216:C217"/>
    <mergeCell ref="D216:D217"/>
    <mergeCell ref="B219:B220"/>
    <mergeCell ref="C219:C220"/>
    <mergeCell ref="D219:D220"/>
    <mergeCell ref="B195:B208"/>
    <mergeCell ref="C195:C208"/>
    <mergeCell ref="D195:D206"/>
    <mergeCell ref="E195:E197"/>
    <mergeCell ref="E199:E200"/>
    <mergeCell ref="E207:E208"/>
    <mergeCell ref="E210:E211"/>
    <mergeCell ref="F210:F211"/>
    <mergeCell ref="E212:E213"/>
    <mergeCell ref="F212:F213"/>
    <mergeCell ref="F189:F190"/>
    <mergeCell ref="F207:F208"/>
    <mergeCell ref="F186:F187"/>
    <mergeCell ref="F164:F165"/>
    <mergeCell ref="F168:F170"/>
    <mergeCell ref="B172:B177"/>
    <mergeCell ref="C172:C177"/>
    <mergeCell ref="D172:D177"/>
    <mergeCell ref="E173:E174"/>
    <mergeCell ref="F173:F174"/>
    <mergeCell ref="E176:E177"/>
    <mergeCell ref="F176:F177"/>
    <mergeCell ref="B179:B188"/>
    <mergeCell ref="C179:C188"/>
    <mergeCell ref="D179:D187"/>
    <mergeCell ref="E179:E181"/>
    <mergeCell ref="E186:E187"/>
    <mergeCell ref="B148:B153"/>
    <mergeCell ref="C148:C153"/>
    <mergeCell ref="D148:D153"/>
    <mergeCell ref="E150:E151"/>
    <mergeCell ref="B158:B165"/>
    <mergeCell ref="C158:C165"/>
    <mergeCell ref="D158:D163"/>
    <mergeCell ref="E158:E159"/>
    <mergeCell ref="E164:E165"/>
    <mergeCell ref="B126:B132"/>
    <mergeCell ref="C126:C132"/>
    <mergeCell ref="D126:D132"/>
    <mergeCell ref="E126:E127"/>
    <mergeCell ref="B135:B138"/>
    <mergeCell ref="C135:C138"/>
    <mergeCell ref="D135:D138"/>
    <mergeCell ref="F142:F143"/>
    <mergeCell ref="B143:B144"/>
    <mergeCell ref="C143:C144"/>
    <mergeCell ref="D143:D144"/>
    <mergeCell ref="B145:B147"/>
    <mergeCell ref="C145:C147"/>
    <mergeCell ref="D145:D147"/>
    <mergeCell ref="B101:B102"/>
    <mergeCell ref="C101:C102"/>
    <mergeCell ref="D101:D102"/>
    <mergeCell ref="E101:E102"/>
    <mergeCell ref="F101:F102"/>
    <mergeCell ref="F108:F109"/>
    <mergeCell ref="E110:E111"/>
    <mergeCell ref="F110:F111"/>
    <mergeCell ref="B117:B120"/>
    <mergeCell ref="C117:C120"/>
    <mergeCell ref="D117:D120"/>
    <mergeCell ref="B103:B113"/>
    <mergeCell ref="C103:C113"/>
    <mergeCell ref="D103:D113"/>
    <mergeCell ref="E105:E106"/>
    <mergeCell ref="E107:E109"/>
    <mergeCell ref="B93:B99"/>
    <mergeCell ref="C93:C99"/>
    <mergeCell ref="D93:D99"/>
    <mergeCell ref="E96:E97"/>
    <mergeCell ref="F96:F97"/>
    <mergeCell ref="E98:E99"/>
    <mergeCell ref="F98:F99"/>
    <mergeCell ref="B82:B83"/>
    <mergeCell ref="C82:C83"/>
    <mergeCell ref="D82:D83"/>
    <mergeCell ref="E82:E83"/>
    <mergeCell ref="F82:F84"/>
    <mergeCell ref="B84:B91"/>
    <mergeCell ref="C84:C91"/>
    <mergeCell ref="D84:D89"/>
    <mergeCell ref="E86:E87"/>
    <mergeCell ref="E88:E89"/>
    <mergeCell ref="F88:F89"/>
    <mergeCell ref="D90:D91"/>
    <mergeCell ref="B80:B81"/>
    <mergeCell ref="C80:C81"/>
    <mergeCell ref="D80:D81"/>
    <mergeCell ref="E80:E81"/>
    <mergeCell ref="F80:F81"/>
    <mergeCell ref="F72:F73"/>
    <mergeCell ref="E76:E79"/>
    <mergeCell ref="F76:F79"/>
    <mergeCell ref="B61:B63"/>
    <mergeCell ref="C61:C63"/>
    <mergeCell ref="D61:D63"/>
    <mergeCell ref="B65:B67"/>
    <mergeCell ref="C65:C67"/>
    <mergeCell ref="D65:D67"/>
    <mergeCell ref="E66:E67"/>
    <mergeCell ref="B69:B79"/>
    <mergeCell ref="C69:C79"/>
    <mergeCell ref="D69:D75"/>
    <mergeCell ref="E72:E73"/>
    <mergeCell ref="F55:F56"/>
    <mergeCell ref="B57:B59"/>
    <mergeCell ref="C57:C59"/>
    <mergeCell ref="D57:D58"/>
    <mergeCell ref="B48:B49"/>
    <mergeCell ref="C48:C49"/>
    <mergeCell ref="D48:D49"/>
    <mergeCell ref="B50:B51"/>
    <mergeCell ref="C50:C51"/>
    <mergeCell ref="D50:D51"/>
    <mergeCell ref="B44:B47"/>
    <mergeCell ref="C44:C47"/>
    <mergeCell ref="D44:D47"/>
    <mergeCell ref="E45:E46"/>
    <mergeCell ref="B53:B56"/>
    <mergeCell ref="C53:C56"/>
    <mergeCell ref="D53:D54"/>
    <mergeCell ref="E55:E56"/>
    <mergeCell ref="B39:B43"/>
    <mergeCell ref="C39:C43"/>
    <mergeCell ref="D39:D43"/>
    <mergeCell ref="E40:E43"/>
    <mergeCell ref="F40:F41"/>
    <mergeCell ref="B36:B38"/>
    <mergeCell ref="C36:C38"/>
    <mergeCell ref="D36:D38"/>
    <mergeCell ref="E36:E37"/>
    <mergeCell ref="F36:F37"/>
    <mergeCell ref="E28:E29"/>
    <mergeCell ref="F28:F29"/>
    <mergeCell ref="E30:E31"/>
    <mergeCell ref="F30:F31"/>
    <mergeCell ref="D34:D35"/>
    <mergeCell ref="B23:B25"/>
    <mergeCell ref="C23:C25"/>
    <mergeCell ref="D23:D24"/>
    <mergeCell ref="B27:B35"/>
    <mergeCell ref="C27:C35"/>
    <mergeCell ref="D27:D33"/>
    <mergeCell ref="B12:B14"/>
    <mergeCell ref="C12:C14"/>
    <mergeCell ref="E12:E14"/>
    <mergeCell ref="F12:F14"/>
    <mergeCell ref="B16:B17"/>
    <mergeCell ref="C16:C17"/>
    <mergeCell ref="E16:E17"/>
    <mergeCell ref="F16:F18"/>
    <mergeCell ref="B18:B20"/>
    <mergeCell ref="C18:C20"/>
    <mergeCell ref="D18:D19"/>
    <mergeCell ref="E18:E20"/>
    <mergeCell ref="F20:F22"/>
    <mergeCell ref="B21:B22"/>
    <mergeCell ref="C21:C22"/>
    <mergeCell ref="E21:E22"/>
    <mergeCell ref="B2:H2"/>
    <mergeCell ref="B3:H3"/>
    <mergeCell ref="B4:H4"/>
    <mergeCell ref="B6:B10"/>
    <mergeCell ref="C6:C10"/>
    <mergeCell ref="E6:E10"/>
    <mergeCell ref="F6:F10"/>
  </mergeCells>
  <hyperlinks>
    <hyperlink ref="A1" location="Índice!A1" display="Volver" xr:uid="{00000000-0004-0000-8400-00000000000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H23"/>
  <sheetViews>
    <sheetView showGridLines="0" workbookViewId="0"/>
  </sheetViews>
  <sheetFormatPr baseColWidth="10" defaultColWidth="11.44140625" defaultRowHeight="11.4" x14ac:dyDescent="0.3"/>
  <cols>
    <col min="1" max="1" width="5.21875" style="45" customWidth="1"/>
    <col min="2" max="2" width="28.44140625" style="45" customWidth="1"/>
    <col min="3" max="3" width="12.5546875" style="45" customWidth="1"/>
    <col min="4" max="4" width="13.5546875" style="45" customWidth="1"/>
    <col min="5" max="5" width="11.44140625" style="45"/>
    <col min="6" max="6" width="12.44140625" style="45" customWidth="1"/>
    <col min="7" max="7" width="13.44140625" style="45" customWidth="1"/>
    <col min="8" max="16384" width="11.44140625" style="45"/>
  </cols>
  <sheetData>
    <row r="1" spans="1:8" ht="12" x14ac:dyDescent="0.3">
      <c r="A1" s="145" t="s">
        <v>36</v>
      </c>
    </row>
    <row r="2" spans="1:8" s="89" customFormat="1" ht="13.8" x14ac:dyDescent="0.3">
      <c r="B2" s="814" t="s">
        <v>1480</v>
      </c>
      <c r="C2" s="814"/>
      <c r="D2" s="814"/>
      <c r="E2" s="814"/>
      <c r="F2" s="814"/>
      <c r="G2" s="814"/>
      <c r="H2" s="814"/>
    </row>
    <row r="3" spans="1:8" s="89" customFormat="1" ht="13.8" x14ac:dyDescent="0.3">
      <c r="A3" s="493"/>
      <c r="B3" s="814" t="s">
        <v>1481</v>
      </c>
      <c r="C3" s="814"/>
      <c r="D3" s="814"/>
      <c r="E3" s="814"/>
      <c r="F3" s="814"/>
      <c r="G3" s="814"/>
      <c r="H3" s="814"/>
    </row>
    <row r="4" spans="1:8" s="89" customFormat="1" ht="13.8" x14ac:dyDescent="0.3">
      <c r="B4" s="814" t="s">
        <v>1195</v>
      </c>
      <c r="C4" s="814"/>
      <c r="D4" s="814"/>
      <c r="E4" s="814"/>
      <c r="F4" s="814"/>
      <c r="G4" s="814"/>
      <c r="H4" s="814"/>
    </row>
    <row r="22" spans="2:2" ht="409.6" x14ac:dyDescent="0.3">
      <c r="B22" s="164" t="s">
        <v>1203</v>
      </c>
    </row>
    <row r="23" spans="2:2" ht="409.6" x14ac:dyDescent="0.3">
      <c r="B23" s="164" t="s">
        <v>1482</v>
      </c>
    </row>
  </sheetData>
  <mergeCells count="3">
    <mergeCell ref="B2:H2"/>
    <mergeCell ref="B3:H3"/>
    <mergeCell ref="B4:H4"/>
  </mergeCells>
  <hyperlinks>
    <hyperlink ref="A1" location="Índice!A1" display="Volver" xr:uid="{00000000-0004-0000-8500-000000000000}"/>
  </hyperlink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O11"/>
  <sheetViews>
    <sheetView showGridLines="0" workbookViewId="0"/>
  </sheetViews>
  <sheetFormatPr baseColWidth="10" defaultColWidth="11.44140625" defaultRowHeight="11.4" x14ac:dyDescent="0.3"/>
  <cols>
    <col min="1" max="1" width="5.21875" style="45" customWidth="1"/>
    <col min="2" max="2" width="30.21875" style="45" customWidth="1"/>
    <col min="3" max="14" width="7.44140625" style="45" customWidth="1"/>
    <col min="15" max="15" width="10.44140625" style="45" customWidth="1"/>
    <col min="16" max="16384" width="11.44140625" style="45"/>
  </cols>
  <sheetData>
    <row r="1" spans="1:15" ht="12" x14ac:dyDescent="0.3">
      <c r="A1" s="145" t="s">
        <v>36</v>
      </c>
    </row>
    <row r="2" spans="1:15" s="89" customFormat="1" ht="13.8" x14ac:dyDescent="0.3">
      <c r="B2" s="814" t="s">
        <v>1483</v>
      </c>
      <c r="C2" s="814"/>
      <c r="D2" s="814"/>
      <c r="E2" s="814"/>
      <c r="F2" s="814"/>
      <c r="G2" s="814"/>
      <c r="H2" s="814"/>
      <c r="I2" s="814"/>
      <c r="J2" s="814"/>
      <c r="K2" s="814"/>
      <c r="L2" s="814"/>
      <c r="M2" s="814"/>
      <c r="N2" s="814"/>
      <c r="O2" s="279"/>
    </row>
    <row r="3" spans="1:15" s="89" customFormat="1" ht="13.8" x14ac:dyDescent="0.3">
      <c r="A3" s="493"/>
      <c r="B3" s="814" t="s">
        <v>1484</v>
      </c>
      <c r="C3" s="814"/>
      <c r="D3" s="814"/>
      <c r="E3" s="814"/>
      <c r="F3" s="814"/>
      <c r="G3" s="814"/>
      <c r="H3" s="814"/>
      <c r="I3" s="814"/>
      <c r="J3" s="814"/>
      <c r="K3" s="814"/>
      <c r="L3" s="814"/>
      <c r="M3" s="814"/>
      <c r="N3" s="814"/>
    </row>
    <row r="4" spans="1:15" s="89" customFormat="1" ht="13.8" x14ac:dyDescent="0.3">
      <c r="B4" s="814" t="s">
        <v>1195</v>
      </c>
      <c r="C4" s="814"/>
      <c r="D4" s="814"/>
      <c r="E4" s="814"/>
      <c r="F4" s="814"/>
      <c r="G4" s="814"/>
      <c r="H4" s="814"/>
      <c r="I4" s="814"/>
      <c r="J4" s="814"/>
      <c r="K4" s="814"/>
      <c r="L4" s="814"/>
      <c r="M4" s="814"/>
      <c r="N4" s="814"/>
    </row>
    <row r="5" spans="1:15" x14ac:dyDescent="0.3">
      <c r="B5" s="224"/>
      <c r="C5" s="224"/>
      <c r="D5" s="224"/>
      <c r="E5" s="224"/>
      <c r="F5" s="224"/>
      <c r="G5" s="224"/>
      <c r="H5" s="224"/>
      <c r="I5" s="224"/>
      <c r="J5" s="224"/>
      <c r="K5" s="224"/>
      <c r="L5" s="224"/>
      <c r="M5" s="224"/>
      <c r="N5" s="224"/>
      <c r="O5" s="508"/>
    </row>
    <row r="6" spans="1:15" ht="148.94999999999999" customHeight="1" x14ac:dyDescent="0.3">
      <c r="B6" s="224"/>
      <c r="C6" s="224"/>
      <c r="D6" s="224"/>
      <c r="E6" s="224"/>
      <c r="F6" s="224"/>
      <c r="G6" s="224"/>
      <c r="H6" s="224"/>
      <c r="I6" s="224"/>
      <c r="J6" s="224"/>
      <c r="K6" s="224"/>
      <c r="L6" s="224"/>
      <c r="M6" s="224"/>
      <c r="N6" s="224"/>
      <c r="O6" s="508"/>
    </row>
    <row r="7" spans="1:15" ht="148.94999999999999" customHeight="1" x14ac:dyDescent="0.3">
      <c r="B7" s="224"/>
      <c r="C7" s="224"/>
      <c r="D7" s="224"/>
      <c r="E7" s="224"/>
      <c r="F7" s="224"/>
      <c r="G7" s="224"/>
      <c r="H7" s="224"/>
      <c r="I7" s="224"/>
      <c r="J7" s="224"/>
      <c r="K7" s="224"/>
      <c r="L7" s="224"/>
      <c r="M7" s="224"/>
      <c r="N7" s="224"/>
      <c r="O7" s="508"/>
    </row>
    <row r="8" spans="1:15" x14ac:dyDescent="0.3">
      <c r="B8" s="224"/>
      <c r="C8" s="224"/>
      <c r="D8" s="224"/>
      <c r="E8" s="224"/>
      <c r="F8" s="224"/>
      <c r="G8" s="224"/>
      <c r="H8" s="224"/>
      <c r="I8" s="224"/>
      <c r="J8" s="224"/>
      <c r="K8" s="224"/>
      <c r="L8" s="224"/>
      <c r="M8" s="224"/>
      <c r="N8" s="224"/>
      <c r="O8" s="508"/>
    </row>
    <row r="10" spans="1:15" ht="409.6" x14ac:dyDescent="0.3">
      <c r="B10" s="164" t="s">
        <v>1203</v>
      </c>
    </row>
    <row r="11" spans="1:15" ht="409.6" x14ac:dyDescent="0.3">
      <c r="B11" s="164" t="s">
        <v>1482</v>
      </c>
    </row>
  </sheetData>
  <mergeCells count="3">
    <mergeCell ref="B2:N2"/>
    <mergeCell ref="B3:N3"/>
    <mergeCell ref="B4:N4"/>
  </mergeCells>
  <hyperlinks>
    <hyperlink ref="A1" location="Índice!A1" display="Volver" xr:uid="{00000000-0004-0000-8600-000000000000}"/>
  </hyperlink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F22"/>
  <sheetViews>
    <sheetView showGridLines="0" workbookViewId="0"/>
  </sheetViews>
  <sheetFormatPr baseColWidth="10" defaultColWidth="11.44140625" defaultRowHeight="11.4" x14ac:dyDescent="0.3"/>
  <cols>
    <col min="1" max="1" width="5.21875" style="45" customWidth="1"/>
    <col min="2" max="2" width="25.77734375" style="45" customWidth="1"/>
    <col min="3" max="3" width="10.44140625" style="45" customWidth="1"/>
    <col min="4" max="4" width="15.77734375" style="45" customWidth="1"/>
    <col min="5" max="5" width="9.5546875" style="45" customWidth="1"/>
    <col min="6" max="6" width="13" style="45" customWidth="1"/>
    <col min="7" max="16384" width="11.44140625" style="45"/>
  </cols>
  <sheetData>
    <row r="1" spans="1:6" ht="12" x14ac:dyDescent="0.3">
      <c r="A1" s="145" t="s">
        <v>36</v>
      </c>
    </row>
    <row r="2" spans="1:6" ht="13.8" x14ac:dyDescent="0.3">
      <c r="B2" s="814" t="s">
        <v>1485</v>
      </c>
      <c r="C2" s="814"/>
      <c r="D2" s="814"/>
      <c r="E2" s="814"/>
      <c r="F2" s="814"/>
    </row>
    <row r="3" spans="1:6" ht="13.8" x14ac:dyDescent="0.3">
      <c r="B3" s="814" t="s">
        <v>1486</v>
      </c>
      <c r="C3" s="814"/>
      <c r="D3" s="814"/>
      <c r="E3" s="814"/>
      <c r="F3" s="814"/>
    </row>
    <row r="4" spans="1:6" ht="13.8" x14ac:dyDescent="0.3">
      <c r="B4" s="814" t="s">
        <v>1487</v>
      </c>
      <c r="C4" s="814"/>
      <c r="D4" s="814"/>
      <c r="E4" s="814"/>
      <c r="F4" s="814"/>
    </row>
    <row r="5" spans="1:6" ht="12" x14ac:dyDescent="0.3">
      <c r="B5" s="885" t="s">
        <v>1488</v>
      </c>
      <c r="C5" s="885" t="s">
        <v>1489</v>
      </c>
      <c r="D5" s="885"/>
      <c r="E5" s="885" t="s">
        <v>1490</v>
      </c>
      <c r="F5" s="885"/>
    </row>
    <row r="6" spans="1:6" ht="24" x14ac:dyDescent="0.3">
      <c r="B6" s="885"/>
      <c r="C6" s="500">
        <v>2024</v>
      </c>
      <c r="D6" s="500" t="s">
        <v>1491</v>
      </c>
      <c r="E6" s="500">
        <v>2024</v>
      </c>
      <c r="F6" s="500" t="s">
        <v>1491</v>
      </c>
    </row>
    <row r="7" spans="1:6" ht="12" x14ac:dyDescent="0.3">
      <c r="B7" s="509" t="s">
        <v>1492</v>
      </c>
      <c r="C7" s="510">
        <f>SUM(C8:C11)</f>
        <v>2518579</v>
      </c>
      <c r="D7" s="510">
        <f>SUM(D8:D11)</f>
        <v>2603035</v>
      </c>
      <c r="E7" s="511">
        <f>SUM(E8:E11)</f>
        <v>872192550000</v>
      </c>
      <c r="F7" s="511">
        <f>SUM(F8:F11)</f>
        <v>805633246460</v>
      </c>
    </row>
    <row r="8" spans="1:6" x14ac:dyDescent="0.3">
      <c r="B8" s="223" t="s">
        <v>1493</v>
      </c>
      <c r="C8" s="512">
        <v>19592</v>
      </c>
      <c r="D8" s="512">
        <v>20312</v>
      </c>
      <c r="E8" s="513">
        <v>22825623000</v>
      </c>
      <c r="F8" s="513">
        <v>20457514000</v>
      </c>
    </row>
    <row r="9" spans="1:6" x14ac:dyDescent="0.3">
      <c r="B9" s="223" t="s">
        <v>1494</v>
      </c>
      <c r="C9" s="512">
        <v>76376</v>
      </c>
      <c r="D9" s="512">
        <v>79110</v>
      </c>
      <c r="E9" s="513">
        <v>441292224000</v>
      </c>
      <c r="F9" s="513">
        <v>336655643000</v>
      </c>
    </row>
    <row r="10" spans="1:6" x14ac:dyDescent="0.3">
      <c r="B10" s="223" t="s">
        <v>1495</v>
      </c>
      <c r="C10" s="512">
        <v>2071014</v>
      </c>
      <c r="D10" s="512">
        <v>2144993</v>
      </c>
      <c r="E10" s="513">
        <v>395350841000</v>
      </c>
      <c r="F10" s="513">
        <v>434969857000</v>
      </c>
    </row>
    <row r="11" spans="1:6" x14ac:dyDescent="0.3">
      <c r="B11" s="223" t="s">
        <v>1496</v>
      </c>
      <c r="C11" s="512">
        <v>351597</v>
      </c>
      <c r="D11" s="512">
        <v>358620</v>
      </c>
      <c r="E11" s="513">
        <v>12723862000</v>
      </c>
      <c r="F11" s="513">
        <v>13550232460</v>
      </c>
    </row>
    <row r="12" spans="1:6" ht="12" x14ac:dyDescent="0.3">
      <c r="B12" s="509" t="s">
        <v>1497</v>
      </c>
      <c r="C12" s="510">
        <f>SUM(C13:C16)</f>
        <v>1524345</v>
      </c>
      <c r="D12" s="510">
        <f>SUM(D13:D16)</f>
        <v>1426671</v>
      </c>
      <c r="E12" s="511">
        <f>SUM(E13:E16)</f>
        <v>164371924000</v>
      </c>
      <c r="F12" s="511">
        <f>SUM(F13:F16)</f>
        <v>195469715000</v>
      </c>
    </row>
    <row r="13" spans="1:6" x14ac:dyDescent="0.3">
      <c r="B13" s="223" t="s">
        <v>1494</v>
      </c>
      <c r="C13" s="512">
        <v>246743</v>
      </c>
      <c r="D13" s="512">
        <v>248018</v>
      </c>
      <c r="E13" s="513">
        <v>20505790000</v>
      </c>
      <c r="F13" s="513">
        <v>23083659000</v>
      </c>
    </row>
    <row r="14" spans="1:6" x14ac:dyDescent="0.3">
      <c r="B14" s="223" t="s">
        <v>1498</v>
      </c>
      <c r="C14" s="512">
        <v>29204</v>
      </c>
      <c r="D14" s="512">
        <v>47461</v>
      </c>
      <c r="E14" s="513">
        <v>50690747000</v>
      </c>
      <c r="F14" s="513">
        <v>78802351000</v>
      </c>
    </row>
    <row r="15" spans="1:6" x14ac:dyDescent="0.3">
      <c r="B15" s="223" t="s">
        <v>1495</v>
      </c>
      <c r="C15" s="512">
        <v>174482</v>
      </c>
      <c r="D15" s="512">
        <v>147670</v>
      </c>
      <c r="E15" s="513">
        <v>2077249000</v>
      </c>
      <c r="F15" s="513">
        <v>1539399000</v>
      </c>
    </row>
    <row r="16" spans="1:6" x14ac:dyDescent="0.3">
      <c r="B16" s="223" t="s">
        <v>1496</v>
      </c>
      <c r="C16" s="512">
        <v>1073916</v>
      </c>
      <c r="D16" s="512">
        <v>983522</v>
      </c>
      <c r="E16" s="513">
        <v>91098138000</v>
      </c>
      <c r="F16" s="513">
        <v>92044306000</v>
      </c>
    </row>
    <row r="17" spans="2:6" ht="12" x14ac:dyDescent="0.3">
      <c r="B17" s="509" t="s">
        <v>1499</v>
      </c>
      <c r="C17" s="514">
        <v>1067</v>
      </c>
      <c r="D17" s="514">
        <v>394</v>
      </c>
      <c r="E17" s="515">
        <v>10654740000</v>
      </c>
      <c r="F17" s="515">
        <v>51099805000</v>
      </c>
    </row>
    <row r="18" spans="2:6" ht="24" x14ac:dyDescent="0.3">
      <c r="B18" s="516" t="s">
        <v>1500</v>
      </c>
      <c r="C18" s="517">
        <f>C12+C7+C17</f>
        <v>4043991</v>
      </c>
      <c r="D18" s="517">
        <f t="shared" ref="D18:F18" si="0">D12+D7+D17</f>
        <v>4030100</v>
      </c>
      <c r="E18" s="518">
        <f t="shared" si="0"/>
        <v>1047219214000</v>
      </c>
      <c r="F18" s="518">
        <f t="shared" si="0"/>
        <v>1052202766460</v>
      </c>
    </row>
    <row r="20" spans="2:6" x14ac:dyDescent="0.3">
      <c r="B20" s="849" t="s">
        <v>1501</v>
      </c>
      <c r="C20" s="849"/>
      <c r="D20" s="849"/>
      <c r="E20" s="849"/>
      <c r="F20" s="849"/>
    </row>
    <row r="21" spans="2:6" ht="409.6" x14ac:dyDescent="0.3">
      <c r="B21" s="848" t="s">
        <v>1502</v>
      </c>
      <c r="C21" s="848"/>
      <c r="D21" s="848"/>
      <c r="E21" s="848"/>
      <c r="F21" s="848"/>
    </row>
    <row r="22" spans="2:6" ht="409.6" x14ac:dyDescent="0.3">
      <c r="B22" s="848" t="s">
        <v>1503</v>
      </c>
      <c r="C22" s="848"/>
      <c r="D22" s="848"/>
      <c r="E22" s="848"/>
      <c r="F22" s="848"/>
    </row>
  </sheetData>
  <mergeCells count="9">
    <mergeCell ref="B20:F20"/>
    <mergeCell ref="B21:F21"/>
    <mergeCell ref="B22:F22"/>
    <mergeCell ref="B2:F2"/>
    <mergeCell ref="B3:F3"/>
    <mergeCell ref="B4:F4"/>
    <mergeCell ref="B5:B6"/>
    <mergeCell ref="C5:D5"/>
    <mergeCell ref="E5:F5"/>
  </mergeCells>
  <hyperlinks>
    <hyperlink ref="A1" location="Índice!A1" display="Volver" xr:uid="{00000000-0004-0000-8700-000000000000}"/>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G57"/>
  <sheetViews>
    <sheetView showGridLines="0" workbookViewId="0"/>
  </sheetViews>
  <sheetFormatPr baseColWidth="10" defaultColWidth="11.44140625" defaultRowHeight="11.4" x14ac:dyDescent="0.2"/>
  <cols>
    <col min="1" max="1" width="5.21875" style="519" customWidth="1"/>
    <col min="2" max="2" width="4.21875" style="519" customWidth="1"/>
    <col min="3" max="3" width="4.77734375" style="519" customWidth="1"/>
    <col min="4" max="4" width="53" style="519" customWidth="1"/>
    <col min="5" max="5" width="8.5546875" style="519" customWidth="1"/>
    <col min="6" max="6" width="14.44140625" style="519" customWidth="1"/>
    <col min="7" max="7" width="13.21875" style="519" customWidth="1"/>
    <col min="8" max="16384" width="11.44140625" style="519"/>
  </cols>
  <sheetData>
    <row r="1" spans="1:7" ht="12" x14ac:dyDescent="0.2">
      <c r="A1" s="145" t="s">
        <v>36</v>
      </c>
    </row>
    <row r="2" spans="1:7" ht="13.8" x14ac:dyDescent="0.2">
      <c r="B2" s="814" t="s">
        <v>1504</v>
      </c>
      <c r="C2" s="814"/>
      <c r="D2" s="814"/>
      <c r="E2" s="814"/>
      <c r="F2" s="814"/>
      <c r="G2" s="814"/>
    </row>
    <row r="3" spans="1:7" ht="13.8" x14ac:dyDescent="0.2">
      <c r="B3" s="814" t="s">
        <v>1505</v>
      </c>
      <c r="C3" s="814"/>
      <c r="D3" s="814"/>
      <c r="E3" s="814"/>
      <c r="F3" s="814"/>
      <c r="G3" s="814"/>
    </row>
    <row r="4" spans="1:7" ht="13.8" x14ac:dyDescent="0.2">
      <c r="B4" s="814" t="s">
        <v>1095</v>
      </c>
      <c r="C4" s="814"/>
      <c r="D4" s="814"/>
      <c r="E4" s="814"/>
      <c r="F4" s="814"/>
      <c r="G4" s="814"/>
    </row>
    <row r="5" spans="1:7" ht="24" x14ac:dyDescent="0.2">
      <c r="B5" s="885" t="s">
        <v>86</v>
      </c>
      <c r="C5" s="885"/>
      <c r="D5" s="885"/>
      <c r="E5" s="500" t="s">
        <v>1506</v>
      </c>
      <c r="F5" s="500" t="s">
        <v>1507</v>
      </c>
      <c r="G5" s="500" t="s">
        <v>1508</v>
      </c>
    </row>
    <row r="6" spans="1:7" ht="12" x14ac:dyDescent="0.2">
      <c r="B6" s="887" t="s">
        <v>1493</v>
      </c>
      <c r="C6" s="887"/>
      <c r="D6" s="887"/>
      <c r="E6" s="511">
        <f>E7+E13</f>
        <v>33480363000</v>
      </c>
      <c r="F6" s="511">
        <f>F7+F13</f>
        <v>71557319000</v>
      </c>
      <c r="G6" s="520">
        <f>IFERROR((F6/E6-1)*100,"--")</f>
        <v>113.72922091675051</v>
      </c>
    </row>
    <row r="7" spans="1:7" x14ac:dyDescent="0.2">
      <c r="B7" s="521"/>
      <c r="C7" s="886" t="s">
        <v>1492</v>
      </c>
      <c r="D7" s="886"/>
      <c r="E7" s="523">
        <f>SUM(E8:E12)</f>
        <v>22825623000</v>
      </c>
      <c r="F7" s="523">
        <f>SUM(F8:F12)</f>
        <v>20457514000</v>
      </c>
      <c r="G7" s="524">
        <f t="shared" ref="G7:G52" si="0">IFERROR((F7/E7-1)*100,"--")</f>
        <v>-10.374783636792738</v>
      </c>
    </row>
    <row r="8" spans="1:7" x14ac:dyDescent="0.2">
      <c r="B8" s="508"/>
      <c r="D8" s="45" t="s">
        <v>1509</v>
      </c>
      <c r="E8" s="513">
        <v>12235721000</v>
      </c>
      <c r="F8" s="513">
        <v>8350836000</v>
      </c>
      <c r="G8" s="525">
        <v>-31.750356190697715</v>
      </c>
    </row>
    <row r="9" spans="1:7" x14ac:dyDescent="0.2">
      <c r="B9" s="508"/>
      <c r="D9" s="45" t="s">
        <v>1510</v>
      </c>
      <c r="E9" s="513">
        <v>8926689000</v>
      </c>
      <c r="F9" s="513">
        <v>9094969000</v>
      </c>
      <c r="G9" s="525">
        <v>1.8851334464547786</v>
      </c>
    </row>
    <row r="10" spans="1:7" x14ac:dyDescent="0.2">
      <c r="B10" s="508"/>
      <c r="D10" s="45" t="s">
        <v>1511</v>
      </c>
      <c r="E10" s="513">
        <v>678279000</v>
      </c>
      <c r="F10" s="513">
        <v>1313147000</v>
      </c>
      <c r="G10" s="525">
        <v>93.599831337841806</v>
      </c>
    </row>
    <row r="11" spans="1:7" x14ac:dyDescent="0.2">
      <c r="B11" s="508"/>
      <c r="D11" s="45" t="s">
        <v>1512</v>
      </c>
      <c r="E11" s="513">
        <v>962059000</v>
      </c>
      <c r="F11" s="513">
        <v>1673752000</v>
      </c>
      <c r="G11" s="525">
        <v>73.976024339463592</v>
      </c>
    </row>
    <row r="12" spans="1:7" x14ac:dyDescent="0.2">
      <c r="D12" s="45" t="s">
        <v>1513</v>
      </c>
      <c r="E12" s="513">
        <v>22875000</v>
      </c>
      <c r="F12" s="513">
        <v>24810000</v>
      </c>
      <c r="G12" s="525">
        <v>8.4590163934426208</v>
      </c>
    </row>
    <row r="13" spans="1:7" x14ac:dyDescent="0.2">
      <c r="C13" s="886" t="s">
        <v>1499</v>
      </c>
      <c r="D13" s="886"/>
      <c r="E13" s="523">
        <f>SUM(E14:E17)</f>
        <v>10654740000</v>
      </c>
      <c r="F13" s="523">
        <f>SUM(F14:F17)</f>
        <v>51099805000</v>
      </c>
      <c r="G13" s="524">
        <f t="shared" si="0"/>
        <v>379.59692118249723</v>
      </c>
    </row>
    <row r="14" spans="1:7" x14ac:dyDescent="0.2">
      <c r="D14" s="508" t="s">
        <v>1514</v>
      </c>
      <c r="E14" s="513">
        <v>5202233000</v>
      </c>
      <c r="F14" s="513">
        <v>49299143000</v>
      </c>
      <c r="G14" s="525">
        <v>847.65349802671267</v>
      </c>
    </row>
    <row r="15" spans="1:7" ht="22.8" x14ac:dyDescent="0.2">
      <c r="D15" s="508" t="s">
        <v>1515</v>
      </c>
      <c r="E15" s="513">
        <v>686660000</v>
      </c>
      <c r="F15" s="513">
        <v>270381000</v>
      </c>
      <c r="G15" s="525">
        <v>-60.623743919843889</v>
      </c>
    </row>
    <row r="16" spans="1:7" ht="34.200000000000003" x14ac:dyDescent="0.2">
      <c r="D16" s="508" t="s">
        <v>1516</v>
      </c>
      <c r="E16" s="513">
        <v>4233372000</v>
      </c>
      <c r="F16" s="513">
        <v>1530281000</v>
      </c>
      <c r="G16" s="525">
        <v>-63.851960092333016</v>
      </c>
    </row>
    <row r="17" spans="2:7" ht="22.8" x14ac:dyDescent="0.2">
      <c r="B17" s="526"/>
      <c r="C17" s="526"/>
      <c r="D17" s="527" t="s">
        <v>1517</v>
      </c>
      <c r="E17" s="528">
        <v>532475000</v>
      </c>
      <c r="F17" s="528">
        <v>0</v>
      </c>
      <c r="G17" s="529">
        <v>-100</v>
      </c>
    </row>
    <row r="18" spans="2:7" ht="12" x14ac:dyDescent="0.2">
      <c r="B18" s="887" t="s">
        <v>1494</v>
      </c>
      <c r="C18" s="887"/>
      <c r="D18" s="887"/>
      <c r="E18" s="515">
        <f>E19+E34</f>
        <v>461798014000</v>
      </c>
      <c r="F18" s="515">
        <f>F19+F34</f>
        <v>359739302000</v>
      </c>
      <c r="G18" s="530">
        <f t="shared" si="0"/>
        <v>-22.100292531790757</v>
      </c>
    </row>
    <row r="19" spans="2:7" x14ac:dyDescent="0.2">
      <c r="B19" s="521"/>
      <c r="C19" s="886" t="s">
        <v>1492</v>
      </c>
      <c r="D19" s="886"/>
      <c r="E19" s="523">
        <f>SUM(E20:E33)</f>
        <v>441292224000</v>
      </c>
      <c r="F19" s="523">
        <f>SUM(F20:F33)</f>
        <v>336655643000</v>
      </c>
      <c r="G19" s="524">
        <f t="shared" si="0"/>
        <v>-23.711403761331628</v>
      </c>
    </row>
    <row r="20" spans="2:7" x14ac:dyDescent="0.2">
      <c r="B20" s="521"/>
      <c r="C20" s="522"/>
      <c r="D20" s="508" t="s">
        <v>1518</v>
      </c>
      <c r="E20" s="513">
        <v>234968098000</v>
      </c>
      <c r="F20" s="513">
        <v>183708936000</v>
      </c>
      <c r="G20" s="525">
        <v>-21.815370867920969</v>
      </c>
    </row>
    <row r="21" spans="2:7" x14ac:dyDescent="0.2">
      <c r="B21" s="521"/>
      <c r="C21" s="522"/>
      <c r="D21" s="508" t="s">
        <v>1519</v>
      </c>
      <c r="E21" s="513">
        <v>75853616000</v>
      </c>
      <c r="F21" s="513">
        <v>72566292000</v>
      </c>
      <c r="G21" s="525">
        <v>-4.3337736199682286</v>
      </c>
    </row>
    <row r="22" spans="2:7" x14ac:dyDescent="0.2">
      <c r="B22" s="521"/>
      <c r="C22" s="522"/>
      <c r="D22" s="508" t="s">
        <v>1520</v>
      </c>
      <c r="E22" s="513">
        <v>20588286000</v>
      </c>
      <c r="F22" s="513">
        <v>23144790000</v>
      </c>
      <c r="G22" s="525">
        <v>12.417274560883795</v>
      </c>
    </row>
    <row r="23" spans="2:7" x14ac:dyDescent="0.2">
      <c r="B23" s="521"/>
      <c r="C23" s="522"/>
      <c r="D23" s="508" t="s">
        <v>1521</v>
      </c>
      <c r="E23" s="513">
        <v>17450824000</v>
      </c>
      <c r="F23" s="513">
        <v>17566277000</v>
      </c>
      <c r="G23" s="525">
        <v>0.66159053578214166</v>
      </c>
    </row>
    <row r="24" spans="2:7" ht="22.8" x14ac:dyDescent="0.2">
      <c r="B24" s="521"/>
      <c r="C24" s="522"/>
      <c r="D24" s="508" t="s">
        <v>1522</v>
      </c>
      <c r="E24" s="513">
        <v>21897801000</v>
      </c>
      <c r="F24" s="513">
        <v>14844212000</v>
      </c>
      <c r="G24" s="525">
        <v>-32.211403327667462</v>
      </c>
    </row>
    <row r="25" spans="2:7" ht="22.8" x14ac:dyDescent="0.2">
      <c r="B25" s="521"/>
      <c r="C25" s="522"/>
      <c r="D25" s="508" t="s">
        <v>1523</v>
      </c>
      <c r="E25" s="513">
        <v>9799023000</v>
      </c>
      <c r="F25" s="513">
        <v>8704918000</v>
      </c>
      <c r="G25" s="525">
        <v>-11.165449861685195</v>
      </c>
    </row>
    <row r="26" spans="2:7" x14ac:dyDescent="0.2">
      <c r="B26" s="508"/>
      <c r="C26" s="508"/>
      <c r="D26" s="508" t="s">
        <v>1524</v>
      </c>
      <c r="E26" s="513">
        <v>7670624000</v>
      </c>
      <c r="F26" s="513">
        <v>7076149000</v>
      </c>
      <c r="G26" s="525">
        <v>-7.7500213802684126</v>
      </c>
    </row>
    <row r="27" spans="2:7" x14ac:dyDescent="0.2">
      <c r="B27" s="508"/>
      <c r="C27" s="508"/>
      <c r="D27" s="508" t="s">
        <v>1525</v>
      </c>
      <c r="E27" s="513">
        <v>46216016000</v>
      </c>
      <c r="F27" s="513">
        <v>3252702000</v>
      </c>
      <c r="G27" s="525">
        <v>-92.961959334616822</v>
      </c>
    </row>
    <row r="28" spans="2:7" x14ac:dyDescent="0.2">
      <c r="B28" s="508"/>
      <c r="C28" s="508"/>
      <c r="D28" s="508" t="s">
        <v>1526</v>
      </c>
      <c r="E28" s="513">
        <v>3818203000</v>
      </c>
      <c r="F28" s="513">
        <v>3173419000</v>
      </c>
      <c r="G28" s="525">
        <v>-16.887106316767341</v>
      </c>
    </row>
    <row r="29" spans="2:7" x14ac:dyDescent="0.2">
      <c r="B29" s="508"/>
      <c r="C29" s="508"/>
      <c r="D29" s="508" t="s">
        <v>1527</v>
      </c>
      <c r="E29" s="513">
        <v>336915000</v>
      </c>
      <c r="F29" s="513">
        <v>241553000</v>
      </c>
      <c r="G29" s="525">
        <v>-28.304468486116676</v>
      </c>
    </row>
    <row r="30" spans="2:7" x14ac:dyDescent="0.2">
      <c r="B30" s="508"/>
      <c r="C30" s="508"/>
      <c r="D30" s="508" t="s">
        <v>1528</v>
      </c>
      <c r="E30" s="513">
        <v>357525000</v>
      </c>
      <c r="F30" s="513">
        <v>164448000</v>
      </c>
      <c r="G30" s="525">
        <v>-54.0037759597231</v>
      </c>
    </row>
    <row r="31" spans="2:7" x14ac:dyDescent="0.2">
      <c r="B31" s="508"/>
      <c r="C31" s="508"/>
      <c r="D31" s="508" t="s">
        <v>1529</v>
      </c>
      <c r="E31" s="513">
        <v>26953000</v>
      </c>
      <c r="F31" s="513">
        <v>39741000</v>
      </c>
      <c r="G31" s="525">
        <v>47.445553370682305</v>
      </c>
    </row>
    <row r="32" spans="2:7" ht="22.8" x14ac:dyDescent="0.2">
      <c r="B32" s="508"/>
      <c r="C32" s="508"/>
      <c r="D32" s="508" t="s">
        <v>1530</v>
      </c>
      <c r="E32" s="513">
        <v>72803000</v>
      </c>
      <c r="F32" s="513">
        <v>28130000</v>
      </c>
      <c r="G32" s="525">
        <v>-61.361482356496296</v>
      </c>
    </row>
    <row r="33" spans="2:7" x14ac:dyDescent="0.2">
      <c r="B33" s="508"/>
      <c r="C33" s="508"/>
      <c r="D33" s="508" t="s">
        <v>1531</v>
      </c>
      <c r="E33" s="513">
        <v>2235537000</v>
      </c>
      <c r="F33" s="513">
        <v>2144076000</v>
      </c>
      <c r="G33" s="525">
        <v>-4.091231771158343</v>
      </c>
    </row>
    <row r="34" spans="2:7" x14ac:dyDescent="0.2">
      <c r="B34" s="521"/>
      <c r="C34" s="886" t="s">
        <v>1497</v>
      </c>
      <c r="D34" s="886"/>
      <c r="E34" s="523">
        <f>SUM(E35:E43)</f>
        <v>20505790000</v>
      </c>
      <c r="F34" s="523">
        <f>SUM(F35:F43)</f>
        <v>23083659000</v>
      </c>
      <c r="G34" s="524">
        <f t="shared" si="0"/>
        <v>12.571420072086958</v>
      </c>
    </row>
    <row r="35" spans="2:7" x14ac:dyDescent="0.2">
      <c r="B35" s="508"/>
      <c r="C35" s="508"/>
      <c r="D35" s="508" t="s">
        <v>1532</v>
      </c>
      <c r="E35" s="513">
        <v>7112436000</v>
      </c>
      <c r="F35" s="513">
        <v>9885801000</v>
      </c>
      <c r="G35" s="525">
        <v>38.993180395577554</v>
      </c>
    </row>
    <row r="36" spans="2:7" x14ac:dyDescent="0.2">
      <c r="B36" s="508"/>
      <c r="C36" s="508"/>
      <c r="D36" s="508" t="s">
        <v>1533</v>
      </c>
      <c r="E36" s="513">
        <v>8536374000</v>
      </c>
      <c r="F36" s="513">
        <v>8202889000</v>
      </c>
      <c r="G36" s="525">
        <v>-3.9066352997185971</v>
      </c>
    </row>
    <row r="37" spans="2:7" x14ac:dyDescent="0.2">
      <c r="B37" s="508"/>
      <c r="C37" s="508"/>
      <c r="D37" s="508" t="s">
        <v>1534</v>
      </c>
      <c r="E37" s="513">
        <v>4543493000</v>
      </c>
      <c r="F37" s="513">
        <v>4290264000</v>
      </c>
      <c r="G37" s="525">
        <v>-5.5734431636628496</v>
      </c>
    </row>
    <row r="38" spans="2:7" x14ac:dyDescent="0.2">
      <c r="B38" s="508"/>
      <c r="C38" s="508"/>
      <c r="D38" s="508" t="s">
        <v>1535</v>
      </c>
      <c r="E38" s="513">
        <v>22393000</v>
      </c>
      <c r="F38" s="513">
        <v>236871000</v>
      </c>
      <c r="G38" s="525">
        <v>957.79038092260964</v>
      </c>
    </row>
    <row r="39" spans="2:7" x14ac:dyDescent="0.2">
      <c r="B39" s="508"/>
      <c r="C39" s="508"/>
      <c r="D39" s="508" t="s">
        <v>1536</v>
      </c>
      <c r="E39" s="513">
        <v>85820000</v>
      </c>
      <c r="F39" s="513">
        <v>231479000</v>
      </c>
      <c r="G39" s="525">
        <v>169.72617105569796</v>
      </c>
    </row>
    <row r="40" spans="2:7" x14ac:dyDescent="0.2">
      <c r="B40" s="508"/>
      <c r="C40" s="508"/>
      <c r="D40" s="508" t="s">
        <v>1528</v>
      </c>
      <c r="E40" s="513">
        <v>184050000</v>
      </c>
      <c r="F40" s="513">
        <v>212085000</v>
      </c>
      <c r="G40" s="525">
        <v>15.232273838630817</v>
      </c>
    </row>
    <row r="41" spans="2:7" x14ac:dyDescent="0.2">
      <c r="B41" s="508"/>
      <c r="C41" s="508"/>
      <c r="D41" s="508" t="s">
        <v>1537</v>
      </c>
      <c r="E41" s="513">
        <v>19908000</v>
      </c>
      <c r="F41" s="513">
        <v>22944000</v>
      </c>
      <c r="G41" s="525">
        <v>15.250150693188669</v>
      </c>
    </row>
    <row r="42" spans="2:7" x14ac:dyDescent="0.2">
      <c r="B42" s="508"/>
      <c r="C42" s="508"/>
      <c r="D42" s="508" t="s">
        <v>1538</v>
      </c>
      <c r="E42" s="513">
        <v>1042000</v>
      </c>
      <c r="F42" s="513">
        <v>1052000</v>
      </c>
      <c r="G42" s="525">
        <v>0.95969289827255722</v>
      </c>
    </row>
    <row r="43" spans="2:7" x14ac:dyDescent="0.2">
      <c r="B43" s="527"/>
      <c r="C43" s="527"/>
      <c r="D43" s="527" t="s">
        <v>1539</v>
      </c>
      <c r="E43" s="528">
        <v>274000</v>
      </c>
      <c r="F43" s="528">
        <v>274000</v>
      </c>
      <c r="G43" s="529">
        <v>0</v>
      </c>
    </row>
    <row r="44" spans="2:7" ht="12" x14ac:dyDescent="0.2">
      <c r="B44" s="887" t="s">
        <v>1540</v>
      </c>
      <c r="C44" s="887"/>
      <c r="D44" s="887"/>
      <c r="E44" s="515">
        <f>E45+E48</f>
        <v>551940837000</v>
      </c>
      <c r="F44" s="515">
        <f>F45+F48</f>
        <v>620906145460</v>
      </c>
      <c r="G44" s="530">
        <f t="shared" si="0"/>
        <v>12.495054512518333</v>
      </c>
    </row>
    <row r="45" spans="2:7" x14ac:dyDescent="0.2">
      <c r="B45" s="508"/>
      <c r="C45" s="886" t="s">
        <v>1492</v>
      </c>
      <c r="D45" s="886"/>
      <c r="E45" s="523">
        <f>SUM(E46:E47)</f>
        <v>408074703000</v>
      </c>
      <c r="F45" s="523">
        <f>SUM(F46:F47)</f>
        <v>448520089460</v>
      </c>
      <c r="G45" s="524">
        <f t="shared" si="0"/>
        <v>9.9112702068179903</v>
      </c>
    </row>
    <row r="46" spans="2:7" x14ac:dyDescent="0.2">
      <c r="B46" s="508"/>
      <c r="C46" s="508"/>
      <c r="D46" s="508" t="s">
        <v>1495</v>
      </c>
      <c r="E46" s="513">
        <v>395350841000</v>
      </c>
      <c r="F46" s="513">
        <v>434969857000</v>
      </c>
      <c r="G46" s="525">
        <v>10.021229725928427</v>
      </c>
    </row>
    <row r="47" spans="2:7" x14ac:dyDescent="0.2">
      <c r="B47" s="508"/>
      <c r="C47" s="508"/>
      <c r="D47" s="508" t="s">
        <v>1496</v>
      </c>
      <c r="E47" s="513">
        <v>12723862000</v>
      </c>
      <c r="F47" s="513">
        <v>13550232460</v>
      </c>
      <c r="G47" s="525">
        <v>6.4946512308920124</v>
      </c>
    </row>
    <row r="48" spans="2:7" x14ac:dyDescent="0.2">
      <c r="B48" s="521"/>
      <c r="C48" s="886" t="s">
        <v>1497</v>
      </c>
      <c r="D48" s="886"/>
      <c r="E48" s="523">
        <f>SUM(E49:E51)</f>
        <v>143866134000</v>
      </c>
      <c r="F48" s="523">
        <f>SUM(F49:F51)</f>
        <v>172386056000</v>
      </c>
      <c r="G48" s="524">
        <f t="shared" si="0"/>
        <v>19.823930210010367</v>
      </c>
    </row>
    <row r="49" spans="2:7" x14ac:dyDescent="0.2">
      <c r="B49" s="508"/>
      <c r="C49" s="508"/>
      <c r="D49" s="508" t="s">
        <v>1498</v>
      </c>
      <c r="E49" s="513">
        <v>50690747000</v>
      </c>
      <c r="F49" s="513">
        <v>78802351000</v>
      </c>
      <c r="G49" s="525">
        <v>55.457071879410272</v>
      </c>
    </row>
    <row r="50" spans="2:7" x14ac:dyDescent="0.2">
      <c r="B50" s="508"/>
      <c r="C50" s="508"/>
      <c r="D50" s="508" t="s">
        <v>1495</v>
      </c>
      <c r="E50" s="513">
        <v>91098138000</v>
      </c>
      <c r="F50" s="513">
        <v>92044306000</v>
      </c>
      <c r="G50" s="525">
        <v>1.038624960698975</v>
      </c>
    </row>
    <row r="51" spans="2:7" x14ac:dyDescent="0.2">
      <c r="B51" s="527"/>
      <c r="C51" s="527"/>
      <c r="D51" s="527" t="s">
        <v>1496</v>
      </c>
      <c r="E51" s="528">
        <v>2077249000</v>
      </c>
      <c r="F51" s="528">
        <v>1539399000</v>
      </c>
      <c r="G51" s="529">
        <v>-25.892418289766894</v>
      </c>
    </row>
    <row r="52" spans="2:7" ht="12" x14ac:dyDescent="0.2">
      <c r="B52" s="887" t="s">
        <v>1500</v>
      </c>
      <c r="C52" s="887"/>
      <c r="D52" s="887"/>
      <c r="E52" s="515">
        <f>E6+E18+E44</f>
        <v>1047219214000</v>
      </c>
      <c r="F52" s="515">
        <f>F6+F18+F44</f>
        <v>1052202766460</v>
      </c>
      <c r="G52" s="531">
        <f t="shared" si="0"/>
        <v>0.47588436054037953</v>
      </c>
    </row>
    <row r="53" spans="2:7" ht="12" x14ac:dyDescent="0.2">
      <c r="B53" s="888" t="s">
        <v>1541</v>
      </c>
      <c r="C53" s="888"/>
      <c r="D53" s="888"/>
      <c r="E53" s="532">
        <v>7.4631363980992811</v>
      </c>
      <c r="F53" s="532">
        <v>7.0619721032289835</v>
      </c>
      <c r="G53" s="533">
        <v>-0.40116429487029759</v>
      </c>
    </row>
    <row r="55" spans="2:7" x14ac:dyDescent="0.2">
      <c r="B55" s="849" t="s">
        <v>1542</v>
      </c>
      <c r="C55" s="849"/>
      <c r="D55" s="849"/>
      <c r="E55" s="849"/>
      <c r="F55" s="849"/>
      <c r="G55" s="849"/>
    </row>
    <row r="56" spans="2:7" x14ac:dyDescent="0.2">
      <c r="B56" s="848" t="s">
        <v>1543</v>
      </c>
      <c r="C56" s="848"/>
      <c r="D56" s="848"/>
      <c r="E56" s="848"/>
      <c r="F56" s="848"/>
      <c r="G56" s="848"/>
    </row>
    <row r="57" spans="2:7" x14ac:dyDescent="0.2">
      <c r="B57" s="848" t="s">
        <v>1544</v>
      </c>
      <c r="C57" s="848"/>
      <c r="D57" s="848"/>
      <c r="E57" s="848"/>
      <c r="F57" s="848"/>
      <c r="G57" s="848"/>
    </row>
  </sheetData>
  <mergeCells count="18">
    <mergeCell ref="B57:G57"/>
    <mergeCell ref="C13:D13"/>
    <mergeCell ref="B18:D18"/>
    <mergeCell ref="C19:D19"/>
    <mergeCell ref="C34:D34"/>
    <mergeCell ref="B44:D44"/>
    <mergeCell ref="C45:D45"/>
    <mergeCell ref="C48:D48"/>
    <mergeCell ref="B52:D52"/>
    <mergeCell ref="B53:D53"/>
    <mergeCell ref="B55:G55"/>
    <mergeCell ref="B56:G56"/>
    <mergeCell ref="C7:D7"/>
    <mergeCell ref="B2:G2"/>
    <mergeCell ref="B3:G3"/>
    <mergeCell ref="B4:G4"/>
    <mergeCell ref="B5:D5"/>
    <mergeCell ref="B6:D6"/>
  </mergeCells>
  <hyperlinks>
    <hyperlink ref="A1" location="Índice!A1" display="Volver" xr:uid="{00000000-0004-0000-8800-000000000000}"/>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G18"/>
  <sheetViews>
    <sheetView showGridLines="0" workbookViewId="0"/>
  </sheetViews>
  <sheetFormatPr baseColWidth="10" defaultColWidth="11.44140625" defaultRowHeight="11.4" x14ac:dyDescent="0.2"/>
  <cols>
    <col min="1" max="1" width="5.21875" style="519" customWidth="1"/>
    <col min="2" max="2" width="11.44140625" style="519"/>
    <col min="3" max="5" width="13.21875" style="519" customWidth="1"/>
    <col min="6" max="16384" width="11.44140625" style="519"/>
  </cols>
  <sheetData>
    <row r="1" spans="1:7" ht="12" x14ac:dyDescent="0.2">
      <c r="A1" s="145" t="s">
        <v>36</v>
      </c>
    </row>
    <row r="2" spans="1:7" ht="13.8" x14ac:dyDescent="0.2">
      <c r="B2" s="814" t="s">
        <v>1545</v>
      </c>
      <c r="C2" s="814"/>
      <c r="D2" s="814"/>
      <c r="E2" s="814"/>
      <c r="F2" s="814"/>
      <c r="G2" s="814"/>
    </row>
    <row r="3" spans="1:7" ht="13.8" x14ac:dyDescent="0.2">
      <c r="B3" s="814" t="s">
        <v>1546</v>
      </c>
      <c r="C3" s="814"/>
      <c r="D3" s="814"/>
      <c r="E3" s="814"/>
      <c r="F3" s="814"/>
      <c r="G3" s="814"/>
    </row>
    <row r="16" spans="1:7" x14ac:dyDescent="0.2">
      <c r="B16" s="849" t="s">
        <v>1547</v>
      </c>
      <c r="C16" s="849"/>
      <c r="D16" s="849"/>
      <c r="E16" s="849"/>
      <c r="F16" s="849"/>
      <c r="G16" s="849"/>
    </row>
    <row r="17" spans="2:7" ht="409.6" x14ac:dyDescent="0.2">
      <c r="B17" s="848" t="s">
        <v>1502</v>
      </c>
      <c r="C17" s="848"/>
      <c r="D17" s="848"/>
      <c r="E17" s="848"/>
      <c r="F17" s="848"/>
      <c r="G17" s="534"/>
    </row>
    <row r="18" spans="2:7" ht="409.6" x14ac:dyDescent="0.2">
      <c r="B18" s="848" t="s">
        <v>1503</v>
      </c>
      <c r="C18" s="848"/>
      <c r="D18" s="848"/>
      <c r="E18" s="848"/>
      <c r="F18" s="848"/>
      <c r="G18" s="534"/>
    </row>
  </sheetData>
  <mergeCells count="5">
    <mergeCell ref="B2:G2"/>
    <mergeCell ref="B3:G3"/>
    <mergeCell ref="B16:G16"/>
    <mergeCell ref="B17:F17"/>
    <mergeCell ref="B18:F18"/>
  </mergeCells>
  <hyperlinks>
    <hyperlink ref="A1" location="Índice!A1" display="Volver" xr:uid="{00000000-0004-0000-8900-000000000000}"/>
  </hyperlink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G19"/>
  <sheetViews>
    <sheetView showGridLines="0" workbookViewId="0"/>
  </sheetViews>
  <sheetFormatPr baseColWidth="10" defaultColWidth="11.44140625" defaultRowHeight="11.4" x14ac:dyDescent="0.2"/>
  <cols>
    <col min="1" max="1" width="5.21875" style="519" customWidth="1"/>
    <col min="2" max="16384" width="11.44140625" style="519"/>
  </cols>
  <sheetData>
    <row r="1" spans="1:7" ht="12" x14ac:dyDescent="0.2">
      <c r="A1" s="145" t="s">
        <v>36</v>
      </c>
    </row>
    <row r="2" spans="1:7" ht="13.8" x14ac:dyDescent="0.2">
      <c r="B2" s="814" t="s">
        <v>1548</v>
      </c>
      <c r="C2" s="814"/>
      <c r="D2" s="814"/>
      <c r="E2" s="814"/>
      <c r="F2" s="814"/>
      <c r="G2" s="814"/>
    </row>
    <row r="3" spans="1:7" ht="13.8" x14ac:dyDescent="0.2">
      <c r="B3" s="814" t="s">
        <v>1549</v>
      </c>
      <c r="C3" s="814"/>
      <c r="D3" s="814"/>
      <c r="E3" s="814"/>
      <c r="F3" s="814"/>
      <c r="G3" s="814"/>
    </row>
    <row r="18" spans="2:7" ht="409.6" x14ac:dyDescent="0.2">
      <c r="B18" s="848" t="s">
        <v>1502</v>
      </c>
      <c r="C18" s="848"/>
      <c r="D18" s="848"/>
      <c r="E18" s="848"/>
      <c r="F18" s="848"/>
      <c r="G18" s="848"/>
    </row>
    <row r="19" spans="2:7" ht="409.6" x14ac:dyDescent="0.2">
      <c r="B19" s="848" t="s">
        <v>1503</v>
      </c>
      <c r="C19" s="848"/>
      <c r="D19" s="848"/>
      <c r="E19" s="848"/>
      <c r="F19" s="848"/>
      <c r="G19" s="848"/>
    </row>
  </sheetData>
  <mergeCells count="4">
    <mergeCell ref="B2:G2"/>
    <mergeCell ref="B3:G3"/>
    <mergeCell ref="B18:G18"/>
    <mergeCell ref="B19:G19"/>
  </mergeCells>
  <hyperlinks>
    <hyperlink ref="A1" location="Índice!A1" display="Volver" xr:uid="{00000000-0004-0000-8A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91"/>
  <sheetViews>
    <sheetView showGridLines="0" workbookViewId="0"/>
  </sheetViews>
  <sheetFormatPr baseColWidth="10" defaultColWidth="11.44140625" defaultRowHeight="13.8" x14ac:dyDescent="0.25"/>
  <cols>
    <col min="1" max="1" width="5.21875" style="542" customWidth="1"/>
    <col min="2" max="2" width="10.44140625" style="542" customWidth="1"/>
    <col min="3" max="6" width="13.5546875" style="542" customWidth="1"/>
    <col min="7" max="16384" width="11.44140625" style="542"/>
  </cols>
  <sheetData>
    <row r="1" spans="1:19" x14ac:dyDescent="0.25">
      <c r="A1" s="145" t="s">
        <v>36</v>
      </c>
    </row>
    <row r="2" spans="1:19" x14ac:dyDescent="0.25">
      <c r="Q2" s="598"/>
    </row>
    <row r="3" spans="1:19" x14ac:dyDescent="0.25">
      <c r="H3" s="828" t="s">
        <v>206</v>
      </c>
      <c r="I3" s="828"/>
      <c r="J3" s="828"/>
      <c r="K3" s="828"/>
      <c r="L3" s="828"/>
      <c r="M3" s="828"/>
      <c r="N3" s="828"/>
      <c r="O3" s="828"/>
      <c r="P3" s="567"/>
      <c r="Q3" s="598"/>
    </row>
    <row r="4" spans="1:19" x14ac:dyDescent="0.25">
      <c r="H4" s="828"/>
      <c r="I4" s="828"/>
      <c r="J4" s="828"/>
      <c r="K4" s="828"/>
      <c r="L4" s="828"/>
      <c r="M4" s="828"/>
      <c r="N4" s="828"/>
      <c r="O4" s="828"/>
      <c r="P4" s="567"/>
      <c r="Q4" s="599"/>
    </row>
    <row r="5" spans="1:19" x14ac:dyDescent="0.25">
      <c r="Q5" s="599"/>
    </row>
    <row r="6" spans="1:19" x14ac:dyDescent="0.25">
      <c r="B6" s="2" t="s">
        <v>207</v>
      </c>
      <c r="C6" s="2" t="s">
        <v>208</v>
      </c>
      <c r="D6" s="2" t="s">
        <v>209</v>
      </c>
      <c r="E6" s="2" t="s">
        <v>210</v>
      </c>
      <c r="F6" s="2" t="s">
        <v>211</v>
      </c>
      <c r="Q6" s="599"/>
    </row>
    <row r="7" spans="1:19" x14ac:dyDescent="0.25">
      <c r="B7" s="609">
        <v>43343</v>
      </c>
      <c r="C7" s="604">
        <v>7.5700000000000003E-2</v>
      </c>
      <c r="D7" s="604">
        <v>0.18</v>
      </c>
      <c r="E7" s="604">
        <v>0.3649</v>
      </c>
      <c r="F7" s="604">
        <v>0.1052</v>
      </c>
      <c r="Q7" s="599"/>
      <c r="S7" s="602"/>
    </row>
    <row r="8" spans="1:19" x14ac:dyDescent="0.25">
      <c r="B8" s="610">
        <v>43373</v>
      </c>
      <c r="C8" s="601">
        <v>7.6799999999999993E-2</v>
      </c>
      <c r="D8" s="601">
        <v>0.17699999999999999</v>
      </c>
      <c r="E8" s="601">
        <v>0.36450000000000005</v>
      </c>
      <c r="F8" s="601">
        <v>0.105</v>
      </c>
      <c r="Q8" s="599"/>
      <c r="S8" s="602"/>
    </row>
    <row r="9" spans="1:19" x14ac:dyDescent="0.25">
      <c r="B9" s="609">
        <v>43404</v>
      </c>
      <c r="C9" s="604">
        <v>7.3099999999999998E-2</v>
      </c>
      <c r="D9" s="604">
        <v>0.17499999999999999</v>
      </c>
      <c r="E9" s="604">
        <v>0.36310000000000003</v>
      </c>
      <c r="F9" s="604">
        <v>0.1047</v>
      </c>
      <c r="Q9" s="599"/>
      <c r="S9" s="602"/>
    </row>
    <row r="10" spans="1:19" x14ac:dyDescent="0.25">
      <c r="B10" s="610">
        <v>43434</v>
      </c>
      <c r="C10" s="601">
        <v>7.5999999999999998E-2</v>
      </c>
      <c r="D10" s="601">
        <v>0.17280000000000001</v>
      </c>
      <c r="E10" s="601">
        <v>0.3664</v>
      </c>
      <c r="F10" s="601">
        <v>0.1047</v>
      </c>
      <c r="Q10" s="599"/>
      <c r="S10" s="602"/>
    </row>
    <row r="11" spans="1:19" x14ac:dyDescent="0.25">
      <c r="B11" s="609">
        <v>43465</v>
      </c>
      <c r="C11" s="604">
        <v>7.6299999999999993E-2</v>
      </c>
      <c r="D11" s="604">
        <v>0.1721</v>
      </c>
      <c r="E11" s="604">
        <v>0.37</v>
      </c>
      <c r="F11" s="604">
        <v>0.1038</v>
      </c>
      <c r="Q11" s="599"/>
      <c r="S11" s="602"/>
    </row>
    <row r="12" spans="1:19" x14ac:dyDescent="0.25">
      <c r="B12" s="610">
        <v>43496</v>
      </c>
      <c r="C12" s="601">
        <v>7.7899999999999997E-2</v>
      </c>
      <c r="D12" s="601">
        <v>0.18429999999999999</v>
      </c>
      <c r="E12" s="601">
        <v>0.36810000000000004</v>
      </c>
      <c r="F12" s="601">
        <v>0.1038</v>
      </c>
      <c r="Q12" s="599"/>
      <c r="S12" s="602"/>
    </row>
    <row r="13" spans="1:19" x14ac:dyDescent="0.25">
      <c r="B13" s="609">
        <v>43524</v>
      </c>
      <c r="C13" s="604">
        <v>7.6600000000000001E-2</v>
      </c>
      <c r="D13" s="604">
        <v>0.1782</v>
      </c>
      <c r="E13" s="604">
        <v>0.36939999999999995</v>
      </c>
      <c r="F13" s="604">
        <v>0.1043</v>
      </c>
      <c r="P13" s="599"/>
      <c r="S13" s="602"/>
    </row>
    <row r="14" spans="1:19" x14ac:dyDescent="0.25">
      <c r="B14" s="610">
        <v>43555</v>
      </c>
      <c r="C14" s="601">
        <v>7.6100000000000001E-2</v>
      </c>
      <c r="D14" s="601">
        <v>0.17660000000000001</v>
      </c>
      <c r="E14" s="601">
        <v>0.3664</v>
      </c>
      <c r="F14" s="601">
        <v>0.1045</v>
      </c>
      <c r="Q14" s="599"/>
      <c r="S14" s="602"/>
    </row>
    <row r="15" spans="1:19" x14ac:dyDescent="0.25">
      <c r="B15" s="609">
        <v>43585</v>
      </c>
      <c r="C15" s="604">
        <v>7.3499999999999996E-2</v>
      </c>
      <c r="D15" s="604">
        <v>0.17850000000000002</v>
      </c>
      <c r="E15" s="604">
        <v>0.371</v>
      </c>
      <c r="F15" s="604">
        <v>0.1038</v>
      </c>
      <c r="S15" s="602"/>
    </row>
    <row r="16" spans="1:19" x14ac:dyDescent="0.25">
      <c r="B16" s="610">
        <v>43616</v>
      </c>
      <c r="C16" s="601">
        <v>7.6399999999999996E-2</v>
      </c>
      <c r="D16" s="601">
        <v>0.17079999999999998</v>
      </c>
      <c r="E16" s="601">
        <v>0.36450000000000005</v>
      </c>
      <c r="F16" s="601">
        <v>0.10490000000000001</v>
      </c>
      <c r="Q16" s="599"/>
      <c r="S16" s="602"/>
    </row>
    <row r="17" spans="2:19" x14ac:dyDescent="0.25">
      <c r="B17" s="609">
        <v>43646</v>
      </c>
      <c r="C17" s="604">
        <v>7.6100000000000001E-2</v>
      </c>
      <c r="D17" s="604">
        <v>0.16899999999999998</v>
      </c>
      <c r="E17" s="604">
        <v>0.36560000000000004</v>
      </c>
      <c r="F17" s="604">
        <v>0.1051</v>
      </c>
      <c r="Q17" s="599"/>
      <c r="S17" s="602"/>
    </row>
    <row r="18" spans="2:19" x14ac:dyDescent="0.25">
      <c r="B18" s="610">
        <v>43677</v>
      </c>
      <c r="C18" s="601">
        <v>7.5800000000000006E-2</v>
      </c>
      <c r="D18" s="601">
        <v>0.1666</v>
      </c>
      <c r="E18" s="601">
        <v>0.36380000000000001</v>
      </c>
      <c r="F18" s="601">
        <v>0.10439999999999999</v>
      </c>
      <c r="Q18" s="599"/>
      <c r="S18" s="602"/>
    </row>
    <row r="19" spans="2:19" x14ac:dyDescent="0.25">
      <c r="B19" s="609">
        <v>43708</v>
      </c>
      <c r="C19" s="604">
        <v>7.2300000000000003E-2</v>
      </c>
      <c r="D19" s="604">
        <v>0.15859999999999999</v>
      </c>
      <c r="E19" s="604">
        <v>0.36670000000000003</v>
      </c>
      <c r="F19" s="604">
        <v>0.10400000000000001</v>
      </c>
      <c r="Q19" s="599"/>
      <c r="S19" s="602"/>
    </row>
    <row r="20" spans="2:19" x14ac:dyDescent="0.25">
      <c r="B20" s="610">
        <v>43738</v>
      </c>
      <c r="C20" s="601">
        <v>7.2599999999999998E-2</v>
      </c>
      <c r="D20" s="601">
        <v>0.15529999999999999</v>
      </c>
      <c r="E20" s="601">
        <v>0.36430000000000001</v>
      </c>
      <c r="F20" s="601">
        <v>0.10339999999999999</v>
      </c>
      <c r="Q20" s="599"/>
      <c r="S20" s="602"/>
    </row>
    <row r="21" spans="2:19" x14ac:dyDescent="0.25">
      <c r="B21" s="609">
        <v>43769</v>
      </c>
      <c r="C21" s="604">
        <v>7.0499999999999993E-2</v>
      </c>
      <c r="D21" s="604">
        <v>0.15509999999999999</v>
      </c>
      <c r="E21" s="604">
        <v>0.3599</v>
      </c>
      <c r="F21" s="604">
        <v>0.10349999999999999</v>
      </c>
      <c r="Q21" s="599"/>
      <c r="S21" s="602"/>
    </row>
    <row r="22" spans="2:19" x14ac:dyDescent="0.25">
      <c r="B22" s="610">
        <v>43799</v>
      </c>
      <c r="C22" s="601">
        <v>7.2800000000000004E-2</v>
      </c>
      <c r="D22" s="601">
        <v>0.15429999999999999</v>
      </c>
      <c r="E22" s="601">
        <v>0.36880000000000002</v>
      </c>
      <c r="F22" s="601">
        <v>0.10369999999999999</v>
      </c>
      <c r="Q22" s="599"/>
      <c r="S22" s="602"/>
    </row>
    <row r="23" spans="2:19" x14ac:dyDescent="0.25">
      <c r="B23" s="609">
        <v>43830</v>
      </c>
      <c r="C23" s="604">
        <v>7.0099999999999996E-2</v>
      </c>
      <c r="D23" s="604">
        <v>0.15539999999999998</v>
      </c>
      <c r="E23" s="604">
        <v>0.3664</v>
      </c>
      <c r="F23" s="604">
        <v>0.1036</v>
      </c>
      <c r="I23" s="534" t="s">
        <v>205</v>
      </c>
      <c r="Q23" s="599"/>
      <c r="S23" s="602"/>
    </row>
    <row r="24" spans="2:19" x14ac:dyDescent="0.25">
      <c r="B24" s="610">
        <v>43861</v>
      </c>
      <c r="C24" s="601">
        <v>7.2599999999999998E-2</v>
      </c>
      <c r="D24" s="601">
        <v>0.16</v>
      </c>
      <c r="E24" s="601">
        <v>0.373</v>
      </c>
      <c r="F24" s="601">
        <v>0.10339999999999999</v>
      </c>
      <c r="Q24" s="599"/>
      <c r="S24" s="602"/>
    </row>
    <row r="25" spans="2:19" x14ac:dyDescent="0.25">
      <c r="B25" s="609">
        <v>43890</v>
      </c>
      <c r="C25" s="604">
        <v>7.0099999999999996E-2</v>
      </c>
      <c r="D25" s="604">
        <v>0.15629999999999999</v>
      </c>
      <c r="E25" s="604">
        <v>0.36920000000000003</v>
      </c>
      <c r="F25" s="604">
        <v>0.1041</v>
      </c>
      <c r="Q25" s="599"/>
      <c r="S25" s="602"/>
    </row>
    <row r="26" spans="2:19" x14ac:dyDescent="0.25">
      <c r="B26" s="610">
        <v>43921</v>
      </c>
      <c r="C26" s="601">
        <v>7.2700000000000001E-2</v>
      </c>
      <c r="D26" s="601">
        <v>0.1583</v>
      </c>
      <c r="E26" s="601">
        <v>0.36829999999999996</v>
      </c>
      <c r="F26" s="601">
        <v>0.10390000000000001</v>
      </c>
      <c r="Q26" s="599"/>
      <c r="S26" s="602"/>
    </row>
    <row r="27" spans="2:19" x14ac:dyDescent="0.25">
      <c r="B27" s="609">
        <v>43951</v>
      </c>
      <c r="C27" s="604">
        <v>7.6399999999999996E-2</v>
      </c>
      <c r="D27" s="604">
        <v>0.16589999999999999</v>
      </c>
      <c r="E27" s="604">
        <v>0.29359999999999997</v>
      </c>
      <c r="F27" s="604">
        <v>0.10300000000000001</v>
      </c>
      <c r="H27" s="829"/>
      <c r="I27" s="829"/>
      <c r="J27" s="829"/>
      <c r="K27" s="829"/>
      <c r="L27" s="829"/>
      <c r="M27" s="829"/>
      <c r="N27" s="829"/>
      <c r="Q27" s="599"/>
      <c r="S27" s="602"/>
    </row>
    <row r="28" spans="2:19" x14ac:dyDescent="0.25">
      <c r="B28" s="610">
        <v>43982</v>
      </c>
      <c r="C28" s="601">
        <v>7.400000000000001E-2</v>
      </c>
      <c r="D28" s="601">
        <v>0.15049999999999999</v>
      </c>
      <c r="E28" s="601">
        <v>0.318</v>
      </c>
      <c r="F28" s="601">
        <v>0.10369999999999999</v>
      </c>
      <c r="I28" s="598"/>
      <c r="J28" s="598"/>
      <c r="K28" s="598"/>
      <c r="L28" s="598"/>
      <c r="M28" s="598"/>
      <c r="N28" s="598"/>
      <c r="Q28" s="599"/>
      <c r="S28" s="602"/>
    </row>
    <row r="29" spans="2:19" ht="14.4" x14ac:dyDescent="0.3">
      <c r="B29" s="609">
        <v>44012</v>
      </c>
      <c r="C29" s="604">
        <v>6.9099999999999995E-2</v>
      </c>
      <c r="D29" s="604">
        <v>0.15</v>
      </c>
      <c r="E29" s="604">
        <v>0.37609999999999999</v>
      </c>
      <c r="F29" s="604">
        <v>0.1033</v>
      </c>
      <c r="H29" s="534"/>
      <c r="I29" s="611"/>
      <c r="J29" s="611"/>
      <c r="K29" s="611"/>
      <c r="L29" s="611"/>
      <c r="M29" s="611"/>
      <c r="N29" s="611"/>
      <c r="Q29" s="599"/>
      <c r="S29" s="602"/>
    </row>
    <row r="30" spans="2:19" x14ac:dyDescent="0.25">
      <c r="B30" s="610">
        <v>44043</v>
      </c>
      <c r="C30" s="601">
        <v>6.2699999999999992E-2</v>
      </c>
      <c r="D30" s="601">
        <v>0.14949999999999999</v>
      </c>
      <c r="E30" s="601">
        <v>0.38490000000000002</v>
      </c>
      <c r="F30" s="601">
        <v>0.10339999999999999</v>
      </c>
      <c r="Q30" s="599"/>
      <c r="S30" s="602"/>
    </row>
    <row r="31" spans="2:19" x14ac:dyDescent="0.25">
      <c r="B31" s="609">
        <v>44074</v>
      </c>
      <c r="C31" s="604">
        <v>5.5500000000000001E-2</v>
      </c>
      <c r="D31" s="604">
        <v>0.15130000000000002</v>
      </c>
      <c r="E31" s="604">
        <v>0.38030000000000003</v>
      </c>
      <c r="F31" s="604">
        <v>0.10339999999999999</v>
      </c>
      <c r="Q31" s="599"/>
      <c r="S31" s="602"/>
    </row>
    <row r="32" spans="2:19" x14ac:dyDescent="0.25">
      <c r="B32" s="610">
        <v>44104</v>
      </c>
      <c r="C32" s="601">
        <v>5.04E-2</v>
      </c>
      <c r="D32" s="601">
        <v>0.14480000000000001</v>
      </c>
      <c r="E32" s="601">
        <v>0.36950000000000005</v>
      </c>
      <c r="F32" s="601">
        <v>0.1009</v>
      </c>
      <c r="Q32" s="599"/>
      <c r="S32" s="602"/>
    </row>
    <row r="33" spans="2:19" x14ac:dyDescent="0.25">
      <c r="B33" s="609">
        <v>44135</v>
      </c>
      <c r="C33" s="604">
        <v>5.3099999999999994E-2</v>
      </c>
      <c r="D33" s="604">
        <v>0.14249999999999999</v>
      </c>
      <c r="E33" s="604">
        <v>0.38119999999999998</v>
      </c>
      <c r="F33" s="604">
        <v>9.8800000000000013E-2</v>
      </c>
      <c r="Q33" s="599"/>
      <c r="S33" s="602"/>
    </row>
    <row r="34" spans="2:19" x14ac:dyDescent="0.25">
      <c r="B34" s="610">
        <v>44165</v>
      </c>
      <c r="C34" s="601">
        <v>4.82E-2</v>
      </c>
      <c r="D34" s="601">
        <v>0.14249999999999999</v>
      </c>
      <c r="E34" s="601">
        <v>0.37359999999999999</v>
      </c>
      <c r="F34" s="601">
        <v>9.7299999999999998E-2</v>
      </c>
      <c r="G34" s="539"/>
      <c r="H34" s="539"/>
      <c r="I34" s="539"/>
      <c r="J34" s="539"/>
      <c r="Q34" s="599"/>
      <c r="S34" s="602"/>
    </row>
    <row r="35" spans="2:19" x14ac:dyDescent="0.25">
      <c r="B35" s="609">
        <v>44196</v>
      </c>
      <c r="C35" s="604">
        <v>4.7899999999999998E-2</v>
      </c>
      <c r="D35" s="604">
        <v>0.14169999999999999</v>
      </c>
      <c r="E35" s="604">
        <v>0.37540000000000001</v>
      </c>
      <c r="F35" s="604">
        <v>9.5100000000000004E-2</v>
      </c>
      <c r="G35" s="539"/>
      <c r="H35" s="539"/>
      <c r="I35" s="539"/>
      <c r="J35" s="539"/>
      <c r="Q35" s="599"/>
      <c r="S35" s="602"/>
    </row>
    <row r="36" spans="2:19" x14ac:dyDescent="0.25">
      <c r="B36" s="610">
        <v>44227</v>
      </c>
      <c r="C36" s="601">
        <v>5.1100000000000007E-2</v>
      </c>
      <c r="D36" s="601">
        <v>0.1469</v>
      </c>
      <c r="E36" s="601">
        <v>0.3826</v>
      </c>
      <c r="F36" s="601">
        <v>9.4299999999999995E-2</v>
      </c>
      <c r="Q36" s="599"/>
      <c r="S36" s="602"/>
    </row>
    <row r="37" spans="2:19" x14ac:dyDescent="0.25">
      <c r="B37" s="609">
        <v>44255</v>
      </c>
      <c r="C37" s="604">
        <v>4.5899999999999996E-2</v>
      </c>
      <c r="D37" s="604">
        <v>0.1396</v>
      </c>
      <c r="E37" s="604">
        <v>0.38549999999999995</v>
      </c>
      <c r="F37" s="604">
        <v>9.3000000000000013E-2</v>
      </c>
      <c r="H37" s="606"/>
      <c r="Q37" s="599"/>
      <c r="S37" s="602"/>
    </row>
    <row r="38" spans="2:19" x14ac:dyDescent="0.25">
      <c r="B38" s="610">
        <v>44286</v>
      </c>
      <c r="C38" s="601">
        <v>4.53E-2</v>
      </c>
      <c r="D38" s="601">
        <v>0.1366</v>
      </c>
      <c r="E38" s="601">
        <v>0.3821</v>
      </c>
      <c r="F38" s="601">
        <v>9.11E-2</v>
      </c>
      <c r="H38" s="830"/>
      <c r="I38" s="830"/>
      <c r="J38" s="830"/>
      <c r="K38" s="830"/>
      <c r="L38" s="830"/>
      <c r="M38" s="830"/>
      <c r="N38" s="830"/>
      <c r="Q38" s="599"/>
      <c r="S38" s="602"/>
    </row>
    <row r="39" spans="2:19" x14ac:dyDescent="0.25">
      <c r="B39" s="609">
        <v>44316</v>
      </c>
      <c r="C39" s="604">
        <v>4.3499999999999997E-2</v>
      </c>
      <c r="D39" s="604">
        <v>0.13550000000000001</v>
      </c>
      <c r="E39" s="604">
        <v>0.37859999999999999</v>
      </c>
      <c r="F39" s="604">
        <v>9.0399999999999994E-2</v>
      </c>
      <c r="H39" s="608"/>
      <c r="I39" s="608"/>
      <c r="J39" s="608"/>
      <c r="K39" s="608"/>
      <c r="L39" s="608"/>
      <c r="M39" s="608"/>
      <c r="N39" s="608"/>
      <c r="Q39" s="599"/>
      <c r="S39" s="602"/>
    </row>
    <row r="40" spans="2:19" x14ac:dyDescent="0.25">
      <c r="B40" s="610">
        <v>44347</v>
      </c>
      <c r="C40" s="601">
        <v>4.3400000000000001E-2</v>
      </c>
      <c r="D40" s="601">
        <v>0.13699999999999998</v>
      </c>
      <c r="E40" s="601">
        <v>0.38340000000000002</v>
      </c>
      <c r="F40" s="601">
        <v>8.900000000000001E-2</v>
      </c>
      <c r="Q40" s="599"/>
      <c r="S40" s="602"/>
    </row>
    <row r="41" spans="2:19" x14ac:dyDescent="0.25">
      <c r="B41" s="609">
        <v>44377</v>
      </c>
      <c r="C41" s="604">
        <v>4.8399999999999999E-2</v>
      </c>
      <c r="D41" s="604">
        <v>0.13900000000000001</v>
      </c>
      <c r="E41" s="604">
        <v>0.38100000000000001</v>
      </c>
      <c r="F41" s="604">
        <v>8.8800000000000004E-2</v>
      </c>
      <c r="Q41" s="599"/>
      <c r="S41" s="602"/>
    </row>
    <row r="42" spans="2:19" x14ac:dyDescent="0.25">
      <c r="B42" s="610">
        <v>44408</v>
      </c>
      <c r="C42" s="601">
        <v>4.5700000000000005E-2</v>
      </c>
      <c r="D42" s="601">
        <v>0.14279999999999998</v>
      </c>
      <c r="E42" s="601">
        <v>0.37490000000000001</v>
      </c>
      <c r="F42" s="601">
        <v>8.8800000000000004E-2</v>
      </c>
      <c r="Q42" s="599"/>
      <c r="S42" s="602"/>
    </row>
    <row r="43" spans="2:19" x14ac:dyDescent="0.25">
      <c r="B43" s="609">
        <v>44439</v>
      </c>
      <c r="C43" s="604">
        <v>4.58E-2</v>
      </c>
      <c r="D43" s="604">
        <v>0.14380000000000001</v>
      </c>
      <c r="E43" s="604">
        <v>0.37280000000000002</v>
      </c>
      <c r="F43" s="604">
        <v>8.9200000000000002E-2</v>
      </c>
      <c r="Q43" s="599"/>
      <c r="S43" s="602"/>
    </row>
    <row r="44" spans="2:19" x14ac:dyDescent="0.25">
      <c r="B44" s="610">
        <v>44469</v>
      </c>
      <c r="C44" s="601">
        <v>4.9800000000000004E-2</v>
      </c>
      <c r="D44" s="601">
        <v>0.14360000000000001</v>
      </c>
      <c r="E44" s="601">
        <v>0.3674</v>
      </c>
      <c r="F44" s="601">
        <v>8.9700000000000002E-2</v>
      </c>
      <c r="Q44" s="599"/>
      <c r="S44" s="602"/>
    </row>
    <row r="45" spans="2:19" x14ac:dyDescent="0.25">
      <c r="B45" s="609">
        <v>44500</v>
      </c>
      <c r="C45" s="604">
        <v>5.28E-2</v>
      </c>
      <c r="D45" s="604">
        <v>0.14419999999999999</v>
      </c>
      <c r="E45" s="604">
        <v>0.37590000000000001</v>
      </c>
      <c r="F45" s="604">
        <v>9.01E-2</v>
      </c>
      <c r="Q45" s="599"/>
      <c r="S45" s="602"/>
    </row>
    <row r="46" spans="2:19" x14ac:dyDescent="0.25">
      <c r="B46" s="610">
        <v>44530</v>
      </c>
      <c r="C46" s="601">
        <v>5.7999999999999996E-2</v>
      </c>
      <c r="D46" s="601">
        <v>0.14859999999999998</v>
      </c>
      <c r="E46" s="601">
        <v>0.37520000000000003</v>
      </c>
      <c r="F46" s="601">
        <v>9.1700000000000004E-2</v>
      </c>
      <c r="Q46" s="599"/>
      <c r="S46" s="602"/>
    </row>
    <row r="47" spans="2:19" ht="14.4" x14ac:dyDescent="0.3">
      <c r="B47" s="609">
        <v>44561</v>
      </c>
      <c r="C47" s="604">
        <v>0.06</v>
      </c>
      <c r="D47" s="604">
        <v>0.15179999999999999</v>
      </c>
      <c r="E47" s="604">
        <v>0.37020000000000003</v>
      </c>
      <c r="F47" s="604">
        <v>9.3200000000000005E-2</v>
      </c>
      <c r="H47"/>
      <c r="I47"/>
      <c r="J47"/>
      <c r="Q47" s="599"/>
      <c r="S47" s="602"/>
    </row>
    <row r="48" spans="2:19" ht="14.4" x14ac:dyDescent="0.3">
      <c r="B48" s="610">
        <v>44592</v>
      </c>
      <c r="C48" s="601">
        <v>6.6900000000000001E-2</v>
      </c>
      <c r="D48" s="601">
        <v>0.16769999999999999</v>
      </c>
      <c r="E48" s="601">
        <v>0.38549999999999995</v>
      </c>
      <c r="F48" s="601">
        <v>9.35E-2</v>
      </c>
      <c r="H48"/>
      <c r="I48"/>
      <c r="J48"/>
      <c r="Q48" s="599"/>
      <c r="S48" s="602"/>
    </row>
    <row r="49" spans="2:19" ht="14.4" x14ac:dyDescent="0.3">
      <c r="B49" s="609">
        <v>44620</v>
      </c>
      <c r="C49" s="604">
        <v>7.4700000000000003E-2</v>
      </c>
      <c r="D49" s="604">
        <v>0.16570000000000001</v>
      </c>
      <c r="E49" s="604">
        <v>0.37799999999999995</v>
      </c>
      <c r="F49" s="604">
        <v>9.5899999999999999E-2</v>
      </c>
      <c r="H49"/>
      <c r="I49"/>
      <c r="J49"/>
      <c r="Q49" s="599"/>
      <c r="S49" s="602"/>
    </row>
    <row r="50" spans="2:19" x14ac:dyDescent="0.25">
      <c r="B50" s="610">
        <v>44651</v>
      </c>
      <c r="C50" s="601">
        <v>8.09E-2</v>
      </c>
      <c r="D50" s="601">
        <v>0.16850000000000001</v>
      </c>
      <c r="E50" s="601">
        <v>0.37569999999999998</v>
      </c>
      <c r="F50" s="601">
        <v>0.1016</v>
      </c>
      <c r="Q50" s="599"/>
      <c r="S50" s="602"/>
    </row>
    <row r="51" spans="2:19" x14ac:dyDescent="0.25">
      <c r="B51" s="609">
        <v>44681</v>
      </c>
      <c r="C51" s="604">
        <v>8.6999999999999994E-2</v>
      </c>
      <c r="D51" s="604">
        <v>0.18350000000000002</v>
      </c>
      <c r="E51" s="604">
        <v>0.38890000000000002</v>
      </c>
      <c r="F51" s="604">
        <v>0.1074</v>
      </c>
    </row>
    <row r="52" spans="2:19" x14ac:dyDescent="0.25">
      <c r="B52" s="610">
        <v>44712</v>
      </c>
      <c r="C52" s="601">
        <v>9.7599999999999992E-2</v>
      </c>
      <c r="D52" s="601">
        <v>0.19109999999999999</v>
      </c>
      <c r="E52" s="601">
        <v>0.39299999999999996</v>
      </c>
      <c r="F52" s="601">
        <v>0.11349999999999999</v>
      </c>
    </row>
    <row r="53" spans="2:19" x14ac:dyDescent="0.25">
      <c r="B53" s="609">
        <v>44742</v>
      </c>
      <c r="C53" s="604">
        <v>0.1082</v>
      </c>
      <c r="D53" s="604">
        <v>0.19839999999999999</v>
      </c>
      <c r="E53" s="604">
        <v>0.40210000000000001</v>
      </c>
      <c r="F53" s="604">
        <v>0.11800000000000001</v>
      </c>
    </row>
    <row r="54" spans="2:19" x14ac:dyDescent="0.25">
      <c r="B54" s="610">
        <v>44773</v>
      </c>
      <c r="C54" s="601">
        <v>0.1217</v>
      </c>
      <c r="D54" s="601">
        <v>0.2145</v>
      </c>
      <c r="E54" s="601">
        <v>0.33149999999999996</v>
      </c>
      <c r="F54" s="601">
        <v>0.12390000000000001</v>
      </c>
    </row>
    <row r="55" spans="2:19" x14ac:dyDescent="0.25">
      <c r="B55" s="609">
        <v>44804</v>
      </c>
      <c r="C55" s="604">
        <v>0.1414</v>
      </c>
      <c r="D55" s="604">
        <v>0.23199999999999998</v>
      </c>
      <c r="E55" s="604">
        <v>0.33590000000000003</v>
      </c>
      <c r="F55" s="604">
        <v>0.13419999999999999</v>
      </c>
    </row>
    <row r="56" spans="2:19" x14ac:dyDescent="0.25">
      <c r="B56" s="610">
        <v>44834</v>
      </c>
      <c r="C56" s="601">
        <v>0.13720000000000002</v>
      </c>
      <c r="D56" s="601">
        <v>0.2437</v>
      </c>
      <c r="E56" s="601">
        <v>0.34539999999999998</v>
      </c>
      <c r="F56" s="601">
        <v>0.14560000000000001</v>
      </c>
    </row>
    <row r="57" spans="2:19" x14ac:dyDescent="0.25">
      <c r="B57" s="609">
        <v>44865</v>
      </c>
      <c r="C57" s="604">
        <v>0.159</v>
      </c>
      <c r="D57" s="604">
        <v>0.25989999999999996</v>
      </c>
      <c r="E57" s="604">
        <v>0.35090000000000005</v>
      </c>
      <c r="F57" s="604">
        <v>0.154</v>
      </c>
    </row>
    <row r="58" spans="2:19" x14ac:dyDescent="0.25">
      <c r="B58" s="610">
        <v>44895</v>
      </c>
      <c r="C58" s="601">
        <v>0.17129999999999998</v>
      </c>
      <c r="D58" s="601">
        <v>0.27100000000000002</v>
      </c>
      <c r="E58" s="601">
        <v>0.3579</v>
      </c>
      <c r="F58" s="601">
        <v>0.15970000000000001</v>
      </c>
    </row>
    <row r="59" spans="2:19" x14ac:dyDescent="0.25">
      <c r="B59" s="609">
        <v>44926</v>
      </c>
      <c r="C59" s="604">
        <v>0.1857</v>
      </c>
      <c r="D59" s="604">
        <v>0.28710000000000002</v>
      </c>
      <c r="E59" s="604">
        <v>0.36170000000000002</v>
      </c>
      <c r="F59" s="604">
        <v>0.16940000000000002</v>
      </c>
    </row>
    <row r="60" spans="2:19" x14ac:dyDescent="0.25">
      <c r="B60" s="610">
        <v>44957</v>
      </c>
      <c r="C60" s="601">
        <v>0.19399999999999998</v>
      </c>
      <c r="D60" s="601">
        <v>0.30840000000000001</v>
      </c>
      <c r="E60" s="601">
        <v>0.37509999999999999</v>
      </c>
      <c r="F60" s="601">
        <v>0.17300000000000001</v>
      </c>
    </row>
    <row r="61" spans="2:19" x14ac:dyDescent="0.25">
      <c r="B61" s="609">
        <v>44985</v>
      </c>
      <c r="C61" s="604">
        <v>0.19190000000000002</v>
      </c>
      <c r="D61" s="604">
        <v>0.29949999999999999</v>
      </c>
      <c r="E61" s="604">
        <v>0.3861</v>
      </c>
      <c r="F61" s="604">
        <v>0.18030000000000002</v>
      </c>
    </row>
    <row r="62" spans="2:19" x14ac:dyDescent="0.25">
      <c r="B62" s="610">
        <v>45016</v>
      </c>
      <c r="C62" s="601">
        <v>0.18530000000000002</v>
      </c>
      <c r="D62" s="601">
        <v>0.2969</v>
      </c>
      <c r="E62" s="601">
        <v>0.36479999999999996</v>
      </c>
      <c r="F62" s="601">
        <v>0.1804</v>
      </c>
    </row>
    <row r="63" spans="2:19" x14ac:dyDescent="0.25">
      <c r="B63" s="609">
        <v>45046</v>
      </c>
      <c r="C63" s="604">
        <v>0.18230000000000002</v>
      </c>
      <c r="D63" s="604">
        <v>0.29299999999999998</v>
      </c>
      <c r="E63" s="604">
        <v>0.35249999999999998</v>
      </c>
      <c r="F63" s="604">
        <v>0.17949999999999999</v>
      </c>
    </row>
    <row r="64" spans="2:19" x14ac:dyDescent="0.25">
      <c r="B64" s="610">
        <v>45077</v>
      </c>
      <c r="C64" s="601">
        <v>0.17610000000000001</v>
      </c>
      <c r="D64" s="601">
        <v>0.28389999999999999</v>
      </c>
      <c r="E64" s="601">
        <v>0.34210000000000002</v>
      </c>
      <c r="F64" s="601">
        <v>0.17559999999999998</v>
      </c>
    </row>
    <row r="65" spans="2:6" x14ac:dyDescent="0.25">
      <c r="B65" s="609">
        <v>45107</v>
      </c>
      <c r="C65" s="604">
        <v>0.17649999999999999</v>
      </c>
      <c r="D65" s="604">
        <v>0.27940000000000004</v>
      </c>
      <c r="E65" s="604">
        <v>0.33399999999999996</v>
      </c>
      <c r="F65" s="604">
        <v>0.17499999999999999</v>
      </c>
    </row>
    <row r="66" spans="2:6" x14ac:dyDescent="0.25">
      <c r="B66" s="610">
        <v>45138</v>
      </c>
      <c r="C66" s="601">
        <v>0.17829999999999999</v>
      </c>
      <c r="D66" s="601">
        <v>0.27639999999999998</v>
      </c>
      <c r="E66" s="601">
        <v>0.34250000000000003</v>
      </c>
      <c r="F66" s="601">
        <v>0.1724</v>
      </c>
    </row>
    <row r="67" spans="2:6" x14ac:dyDescent="0.25">
      <c r="B67" s="609">
        <v>45169</v>
      </c>
      <c r="C67" s="604">
        <v>0.18059999999999998</v>
      </c>
      <c r="D67" s="604">
        <v>0.2636</v>
      </c>
      <c r="E67" s="604">
        <v>0.33529999999999999</v>
      </c>
      <c r="F67" s="604">
        <v>0.17199999999999999</v>
      </c>
    </row>
    <row r="68" spans="2:6" x14ac:dyDescent="0.25">
      <c r="B68" s="610">
        <v>45199</v>
      </c>
      <c r="C68" s="601">
        <v>0.17300000000000001</v>
      </c>
      <c r="D68" s="601">
        <v>0.26390000000000002</v>
      </c>
      <c r="E68" s="601">
        <v>0.32530000000000003</v>
      </c>
      <c r="F68" s="601">
        <v>0.17069999999999999</v>
      </c>
    </row>
    <row r="69" spans="2:6" x14ac:dyDescent="0.25">
      <c r="B69" s="609">
        <v>45230</v>
      </c>
      <c r="C69" s="604">
        <v>0.1716</v>
      </c>
      <c r="D69" s="604">
        <v>0.26679999999999998</v>
      </c>
      <c r="E69" s="604">
        <v>0.3649</v>
      </c>
      <c r="F69" s="604">
        <v>0.16949999999999998</v>
      </c>
    </row>
    <row r="70" spans="2:6" x14ac:dyDescent="0.25">
      <c r="B70" s="610">
        <v>45260</v>
      </c>
      <c r="C70" s="601">
        <v>0.17730000000000001</v>
      </c>
      <c r="D70" s="601">
        <v>0.26179999999999998</v>
      </c>
      <c r="E70" s="601">
        <v>0.35259999999999997</v>
      </c>
      <c r="F70" s="601">
        <v>0.16850000000000001</v>
      </c>
    </row>
    <row r="71" spans="2:6" x14ac:dyDescent="0.25">
      <c r="B71" s="609">
        <v>45291</v>
      </c>
      <c r="C71" s="604">
        <v>0.17050000000000001</v>
      </c>
      <c r="D71" s="604">
        <v>0.26079999999999998</v>
      </c>
      <c r="E71" s="604">
        <v>0.32</v>
      </c>
      <c r="F71" s="604">
        <v>0.16800000000000001</v>
      </c>
    </row>
    <row r="72" spans="2:6" x14ac:dyDescent="0.25">
      <c r="B72" s="610">
        <v>45322</v>
      </c>
      <c r="C72" s="601">
        <v>0.1573</v>
      </c>
      <c r="D72" s="601">
        <v>0.24960000000000002</v>
      </c>
      <c r="E72" s="601">
        <v>0.3</v>
      </c>
      <c r="F72" s="601">
        <v>0.16649999999999998</v>
      </c>
    </row>
    <row r="73" spans="2:6" x14ac:dyDescent="0.25">
      <c r="B73" s="609">
        <v>45351</v>
      </c>
      <c r="C73" s="604">
        <v>0.1522</v>
      </c>
      <c r="D73" s="604">
        <v>0.23569999999999999</v>
      </c>
      <c r="E73" s="604">
        <v>0.3649</v>
      </c>
      <c r="F73" s="604">
        <v>0.16390000000000002</v>
      </c>
    </row>
    <row r="74" spans="2:6" x14ac:dyDescent="0.25">
      <c r="B74" s="610">
        <v>45382</v>
      </c>
      <c r="C74" s="601">
        <v>0.1479</v>
      </c>
      <c r="D74" s="601">
        <v>0.2329</v>
      </c>
      <c r="E74" s="601">
        <v>0.35259999999999997</v>
      </c>
      <c r="F74" s="601">
        <v>0.1585</v>
      </c>
    </row>
    <row r="75" spans="2:6" x14ac:dyDescent="0.25">
      <c r="B75" s="609">
        <v>45412</v>
      </c>
      <c r="C75" s="604">
        <v>0.1444</v>
      </c>
      <c r="D75" s="604">
        <v>0.23120000000000002</v>
      </c>
      <c r="E75" s="604">
        <v>0.3422</v>
      </c>
      <c r="F75" s="604">
        <v>0.15279999999999999</v>
      </c>
    </row>
    <row r="76" spans="2:6" x14ac:dyDescent="0.25">
      <c r="B76" s="610">
        <v>45443</v>
      </c>
      <c r="C76" s="601">
        <v>0.14230000000000001</v>
      </c>
      <c r="D76" s="601">
        <v>0.2225</v>
      </c>
      <c r="E76" s="601">
        <v>0.33409999999999995</v>
      </c>
      <c r="F76" s="601">
        <v>0.14800000000000002</v>
      </c>
    </row>
    <row r="77" spans="2:6" x14ac:dyDescent="0.25">
      <c r="B77" s="609">
        <v>45473</v>
      </c>
      <c r="C77" s="604">
        <v>0.13650000000000001</v>
      </c>
      <c r="D77" s="604">
        <v>0.22120000000000001</v>
      </c>
      <c r="E77" s="604">
        <v>0.34259999999999996</v>
      </c>
      <c r="F77" s="604">
        <v>0.1464</v>
      </c>
    </row>
    <row r="78" spans="2:6" x14ac:dyDescent="0.25">
      <c r="B78" s="610">
        <v>45504</v>
      </c>
      <c r="C78" s="601">
        <v>0.13400000000000001</v>
      </c>
      <c r="D78" s="601">
        <v>0.21600000000000003</v>
      </c>
      <c r="E78" s="601">
        <v>0.33539999999999998</v>
      </c>
      <c r="F78" s="601">
        <v>0.13550000000000001</v>
      </c>
    </row>
    <row r="79" spans="2:6" x14ac:dyDescent="0.25">
      <c r="B79" s="609">
        <v>45535</v>
      </c>
      <c r="C79" s="604">
        <v>0.1326</v>
      </c>
      <c r="D79" s="604">
        <v>0.21030000000000001</v>
      </c>
      <c r="E79" s="604">
        <v>0.32539999999999997</v>
      </c>
      <c r="F79" s="604">
        <v>0.1231</v>
      </c>
    </row>
    <row r="80" spans="2:6" x14ac:dyDescent="0.25">
      <c r="B80" s="610">
        <v>45565</v>
      </c>
      <c r="C80" s="601">
        <v>0.12689999999999999</v>
      </c>
      <c r="D80" s="601">
        <v>0.20929999999999999</v>
      </c>
      <c r="E80" s="601">
        <v>0.36499999999999999</v>
      </c>
      <c r="F80" s="601">
        <v>0.11789999999999999</v>
      </c>
    </row>
    <row r="81" spans="2:6" x14ac:dyDescent="0.25">
      <c r="B81" s="609">
        <v>45596</v>
      </c>
      <c r="C81" s="604">
        <v>0.1232</v>
      </c>
      <c r="D81" s="604">
        <v>0.20300000000000001</v>
      </c>
      <c r="E81" s="604">
        <v>0.35270000000000001</v>
      </c>
      <c r="F81" s="604">
        <v>0.1157</v>
      </c>
    </row>
    <row r="82" spans="2:6" x14ac:dyDescent="0.25">
      <c r="B82" s="610">
        <v>45626</v>
      </c>
      <c r="C82" s="601">
        <v>0.1244</v>
      </c>
      <c r="D82" s="601">
        <v>0.2021</v>
      </c>
      <c r="E82" s="601">
        <v>0.3201</v>
      </c>
      <c r="F82" s="601">
        <v>0.11460000000000001</v>
      </c>
    </row>
    <row r="83" spans="2:6" x14ac:dyDescent="0.25">
      <c r="B83" s="609">
        <v>45657</v>
      </c>
      <c r="C83" s="604">
        <v>0.1192</v>
      </c>
      <c r="D83" s="604">
        <v>0.19579999999999997</v>
      </c>
      <c r="E83" s="604">
        <v>0.30009999999999998</v>
      </c>
      <c r="F83" s="604">
        <v>0.113</v>
      </c>
    </row>
    <row r="84" spans="2:6" x14ac:dyDescent="0.25">
      <c r="B84" s="610">
        <v>45688</v>
      </c>
      <c r="C84" s="601">
        <v>0.12179999999999999</v>
      </c>
      <c r="D84" s="601">
        <v>0.19649999999999998</v>
      </c>
      <c r="E84" s="601">
        <v>0.36499999999999999</v>
      </c>
      <c r="F84" s="601">
        <v>0.11289999999999999</v>
      </c>
    </row>
    <row r="85" spans="2:6" x14ac:dyDescent="0.25">
      <c r="B85" s="609">
        <v>45716</v>
      </c>
      <c r="C85" s="604">
        <v>0.1193</v>
      </c>
      <c r="D85" s="604">
        <v>0.19399999999999998</v>
      </c>
      <c r="E85" s="604">
        <v>0.35270000000000001</v>
      </c>
      <c r="F85" s="604">
        <v>0.1167</v>
      </c>
    </row>
    <row r="86" spans="2:6" x14ac:dyDescent="0.25">
      <c r="B86" s="610">
        <v>45747</v>
      </c>
      <c r="C86" s="601">
        <v>0.11779999999999999</v>
      </c>
      <c r="D86" s="601">
        <v>0.19350000000000001</v>
      </c>
      <c r="E86" s="601">
        <v>0.34229999999999999</v>
      </c>
      <c r="F86" s="601">
        <v>0.1202</v>
      </c>
    </row>
    <row r="87" spans="2:6" x14ac:dyDescent="0.25">
      <c r="B87" s="609">
        <v>45777</v>
      </c>
      <c r="C87" s="604">
        <v>0.1195</v>
      </c>
      <c r="D87" s="604">
        <v>0.19510000000000002</v>
      </c>
      <c r="E87" s="604">
        <v>0.30580000000000002</v>
      </c>
      <c r="F87" s="604">
        <v>0.1207</v>
      </c>
    </row>
    <row r="88" spans="2:6" x14ac:dyDescent="0.25">
      <c r="B88" s="610">
        <v>45808</v>
      </c>
      <c r="C88" s="601">
        <v>0.11810000000000001</v>
      </c>
      <c r="D88" s="601">
        <v>0.19289999999999999</v>
      </c>
      <c r="E88" s="601">
        <v>0.3528</v>
      </c>
      <c r="F88" s="601">
        <v>0.11960000000000001</v>
      </c>
    </row>
    <row r="89" spans="2:6" x14ac:dyDescent="0.25">
      <c r="B89" s="609">
        <v>45838</v>
      </c>
      <c r="C89" s="604">
        <v>0.1159</v>
      </c>
      <c r="D89" s="604">
        <v>0.19059999999999999</v>
      </c>
      <c r="E89" s="604">
        <v>0.32019999999999998</v>
      </c>
      <c r="F89" s="604">
        <v>0.11890000000000001</v>
      </c>
    </row>
    <row r="90" spans="2:6" x14ac:dyDescent="0.25">
      <c r="B90" s="610">
        <v>45869</v>
      </c>
      <c r="C90" s="601">
        <v>0.11689999999999999</v>
      </c>
      <c r="D90" s="601">
        <v>0.18899999999999997</v>
      </c>
      <c r="E90" s="601">
        <v>0.3201</v>
      </c>
      <c r="F90" s="601">
        <v>0.11939999999999999</v>
      </c>
    </row>
    <row r="91" spans="2:6" x14ac:dyDescent="0.25">
      <c r="B91" s="609">
        <v>45900</v>
      </c>
      <c r="C91" s="604">
        <v>0.1173</v>
      </c>
      <c r="D91" s="604">
        <v>0.18729999999999999</v>
      </c>
      <c r="E91" s="604">
        <v>0.30009999999999998</v>
      </c>
      <c r="F91" s="604">
        <v>0.1197</v>
      </c>
    </row>
  </sheetData>
  <mergeCells count="3">
    <mergeCell ref="H3:O4"/>
    <mergeCell ref="H27:N27"/>
    <mergeCell ref="H38:N38"/>
  </mergeCells>
  <hyperlinks>
    <hyperlink ref="A1" location="Índice!A1" display="Volver" xr:uid="{00000000-0004-0000-0D00-000000000000}"/>
  </hyperlinks>
  <pageMargins left="0.7" right="0.7" top="0.75" bottom="0.75" header="0.3" footer="0.3"/>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L24"/>
  <sheetViews>
    <sheetView showGridLines="0" workbookViewId="0"/>
  </sheetViews>
  <sheetFormatPr baseColWidth="10" defaultColWidth="11.44140625" defaultRowHeight="11.4" x14ac:dyDescent="0.2"/>
  <cols>
    <col min="1" max="1" width="5.21875" style="519" customWidth="1"/>
    <col min="2" max="2" width="5.5546875" style="519" customWidth="1"/>
    <col min="3" max="3" width="10.77734375" style="519" customWidth="1"/>
    <col min="4" max="4" width="9.21875" style="519" customWidth="1"/>
    <col min="5" max="5" width="12.5546875" style="519" customWidth="1"/>
    <col min="6" max="6" width="15.77734375" style="519" customWidth="1"/>
    <col min="7" max="7" width="7.5546875" style="519" customWidth="1"/>
    <col min="8" max="8" width="6.44140625" style="519" customWidth="1"/>
    <col min="9" max="9" width="11.5546875" style="519" customWidth="1"/>
    <col min="10" max="16384" width="11.44140625" style="519"/>
  </cols>
  <sheetData>
    <row r="1" spans="1:12" ht="12" x14ac:dyDescent="0.2">
      <c r="A1" s="145" t="s">
        <v>36</v>
      </c>
    </row>
    <row r="2" spans="1:12" s="89" customFormat="1" ht="13.8" x14ac:dyDescent="0.3">
      <c r="B2" s="814" t="s">
        <v>1550</v>
      </c>
      <c r="C2" s="814"/>
      <c r="D2" s="814"/>
      <c r="E2" s="814"/>
      <c r="F2" s="814"/>
      <c r="G2" s="814"/>
      <c r="H2" s="814"/>
      <c r="I2" s="814"/>
      <c r="J2" s="814"/>
    </row>
    <row r="3" spans="1:12" s="89" customFormat="1" ht="13.8" x14ac:dyDescent="0.3">
      <c r="B3" s="814" t="s">
        <v>1551</v>
      </c>
      <c r="C3" s="814"/>
      <c r="D3" s="814"/>
      <c r="E3" s="814"/>
      <c r="F3" s="814"/>
      <c r="G3" s="814"/>
      <c r="H3" s="814"/>
      <c r="I3" s="814"/>
      <c r="J3" s="814"/>
    </row>
    <row r="4" spans="1:12" s="89" customFormat="1" ht="13.8" x14ac:dyDescent="0.3">
      <c r="B4" s="237"/>
      <c r="C4" s="237"/>
      <c r="D4" s="237"/>
      <c r="E4" s="237"/>
      <c r="F4" s="237"/>
      <c r="G4" s="237"/>
      <c r="H4" s="237"/>
      <c r="I4" s="237"/>
      <c r="J4" s="237"/>
    </row>
    <row r="13" spans="1:12" ht="12" x14ac:dyDescent="0.2">
      <c r="K13" s="509"/>
      <c r="L13" s="509"/>
    </row>
    <row r="15" spans="1:12" x14ac:dyDescent="0.2">
      <c r="C15" s="45"/>
      <c r="D15" s="45"/>
      <c r="E15" s="45"/>
      <c r="F15" s="45"/>
      <c r="G15" s="45"/>
      <c r="H15" s="45"/>
      <c r="I15" s="45"/>
      <c r="J15" s="45"/>
    </row>
    <row r="16" spans="1:12" ht="409.6" x14ac:dyDescent="0.2">
      <c r="B16" s="227" t="s">
        <v>1552</v>
      </c>
    </row>
    <row r="17" spans="2:12" ht="409.6" x14ac:dyDescent="0.2">
      <c r="B17" s="227" t="s">
        <v>1553</v>
      </c>
    </row>
    <row r="21" spans="2:12" x14ac:dyDescent="0.2">
      <c r="E21" s="535"/>
    </row>
    <row r="22" spans="2:12" x14ac:dyDescent="0.2">
      <c r="E22" s="535"/>
      <c r="H22" s="535"/>
    </row>
    <row r="23" spans="2:12" x14ac:dyDescent="0.2">
      <c r="E23" s="535"/>
      <c r="H23" s="535"/>
    </row>
    <row r="24" spans="2:12" x14ac:dyDescent="0.2">
      <c r="H24" s="535"/>
      <c r="K24" s="45"/>
      <c r="L24" s="45"/>
    </row>
  </sheetData>
  <mergeCells count="2">
    <mergeCell ref="B2:J2"/>
    <mergeCell ref="B3:J3"/>
  </mergeCells>
  <hyperlinks>
    <hyperlink ref="A1" location="Índice!A1" display="Volver" xr:uid="{00000000-0004-0000-8B00-000000000000}"/>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E16"/>
  <sheetViews>
    <sheetView showGridLines="0" workbookViewId="0"/>
  </sheetViews>
  <sheetFormatPr baseColWidth="10" defaultColWidth="11.44140625" defaultRowHeight="11.4" x14ac:dyDescent="0.3"/>
  <cols>
    <col min="1" max="1" width="5.21875" style="45" customWidth="1"/>
    <col min="2" max="2" width="8.44140625" style="349" customWidth="1"/>
    <col min="3" max="3" width="14.21875" style="45" customWidth="1"/>
    <col min="4" max="4" width="112.44140625" style="45" customWidth="1"/>
    <col min="5" max="16384" width="11.44140625" style="45"/>
  </cols>
  <sheetData>
    <row r="1" spans="1:5" ht="12" x14ac:dyDescent="0.3">
      <c r="A1" s="145" t="s">
        <v>36</v>
      </c>
    </row>
    <row r="2" spans="1:5" s="89" customFormat="1" ht="13.8" x14ac:dyDescent="0.3">
      <c r="B2" s="814" t="s">
        <v>1554</v>
      </c>
      <c r="C2" s="814"/>
      <c r="D2" s="814"/>
    </row>
    <row r="3" spans="1:5" s="89" customFormat="1" ht="13.8" x14ac:dyDescent="0.3">
      <c r="B3" s="814" t="s">
        <v>1555</v>
      </c>
      <c r="C3" s="814"/>
      <c r="D3" s="814"/>
    </row>
    <row r="4" spans="1:5" ht="12" x14ac:dyDescent="0.3">
      <c r="B4" s="1" t="s">
        <v>1556</v>
      </c>
      <c r="C4" s="1" t="s">
        <v>1557</v>
      </c>
      <c r="D4" s="1" t="s">
        <v>4</v>
      </c>
      <c r="E4" s="508"/>
    </row>
    <row r="5" spans="1:5" ht="34.200000000000003" x14ac:dyDescent="0.3">
      <c r="B5" s="536">
        <v>929</v>
      </c>
      <c r="C5" s="536" t="s">
        <v>1558</v>
      </c>
      <c r="D5" s="537" t="s">
        <v>1559</v>
      </c>
      <c r="E5" s="508"/>
    </row>
    <row r="6" spans="1:5" ht="22.8" x14ac:dyDescent="0.3">
      <c r="B6" s="536">
        <v>944</v>
      </c>
      <c r="C6" s="536" t="s">
        <v>1560</v>
      </c>
      <c r="D6" s="538" t="s">
        <v>1561</v>
      </c>
      <c r="E6" s="508"/>
    </row>
    <row r="7" spans="1:5" ht="22.8" x14ac:dyDescent="0.3">
      <c r="B7" s="536">
        <v>951</v>
      </c>
      <c r="C7" s="536" t="s">
        <v>1560</v>
      </c>
      <c r="D7" s="537" t="s">
        <v>1562</v>
      </c>
      <c r="E7" s="508"/>
    </row>
    <row r="8" spans="1:5" ht="22.8" x14ac:dyDescent="0.3">
      <c r="B8" s="536">
        <v>952</v>
      </c>
      <c r="C8" s="536" t="s">
        <v>1560</v>
      </c>
      <c r="D8" s="538" t="s">
        <v>1563</v>
      </c>
      <c r="E8" s="508"/>
    </row>
    <row r="9" spans="1:5" ht="22.8" x14ac:dyDescent="0.3">
      <c r="B9" s="536">
        <v>954</v>
      </c>
      <c r="C9" s="536" t="s">
        <v>1560</v>
      </c>
      <c r="D9" s="537" t="s">
        <v>1564</v>
      </c>
      <c r="E9" s="508"/>
    </row>
    <row r="10" spans="1:5" ht="22.8" x14ac:dyDescent="0.3">
      <c r="B10" s="536">
        <v>956</v>
      </c>
      <c r="C10" s="536" t="s">
        <v>1560</v>
      </c>
      <c r="D10" s="538" t="s">
        <v>1565</v>
      </c>
      <c r="E10" s="508"/>
    </row>
    <row r="11" spans="1:5" ht="22.8" x14ac:dyDescent="0.3">
      <c r="B11" s="536">
        <v>957</v>
      </c>
      <c r="C11" s="536" t="s">
        <v>1560</v>
      </c>
      <c r="D11" s="537" t="s">
        <v>1566</v>
      </c>
      <c r="E11" s="508"/>
    </row>
    <row r="12" spans="1:5" ht="22.8" x14ac:dyDescent="0.3">
      <c r="B12" s="536">
        <v>958</v>
      </c>
      <c r="C12" s="536" t="s">
        <v>1560</v>
      </c>
      <c r="D12" s="538" t="s">
        <v>1567</v>
      </c>
      <c r="E12" s="508"/>
    </row>
    <row r="13" spans="1:5" ht="22.8" x14ac:dyDescent="0.3">
      <c r="B13" s="536">
        <v>973</v>
      </c>
      <c r="C13" s="536" t="s">
        <v>1568</v>
      </c>
      <c r="D13" s="537" t="s">
        <v>1569</v>
      </c>
      <c r="E13" s="508"/>
    </row>
    <row r="15" spans="1:5" ht="409.6" x14ac:dyDescent="0.3">
      <c r="B15" s="227" t="s">
        <v>1552</v>
      </c>
    </row>
    <row r="16" spans="1:5" ht="409.6" x14ac:dyDescent="0.3">
      <c r="B16" s="227" t="s">
        <v>1553</v>
      </c>
    </row>
  </sheetData>
  <mergeCells count="2">
    <mergeCell ref="B2:D2"/>
    <mergeCell ref="B3:D3"/>
  </mergeCells>
  <hyperlinks>
    <hyperlink ref="A1" location="Índice!A1" display="Volver" xr:uid="{00000000-0004-0000-8C00-000000000000}"/>
  </hyperlinks>
  <pageMargins left="0.7" right="0.7" top="0.75" bottom="0.75" header="0.3" footer="0.3"/>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E45"/>
  <sheetViews>
    <sheetView showGridLines="0" workbookViewId="0"/>
  </sheetViews>
  <sheetFormatPr baseColWidth="10" defaultColWidth="11.44140625" defaultRowHeight="11.4" x14ac:dyDescent="0.2"/>
  <cols>
    <col min="1" max="1" width="5.21875" style="519" customWidth="1"/>
    <col min="2" max="2" width="8.21875" style="519" customWidth="1"/>
    <col min="3" max="3" width="98.21875" style="519" customWidth="1"/>
    <col min="4" max="4" width="9.77734375" style="519" customWidth="1"/>
    <col min="5" max="16384" width="11.44140625" style="519"/>
  </cols>
  <sheetData>
    <row r="1" spans="1:5" ht="12" x14ac:dyDescent="0.2">
      <c r="A1" s="145" t="s">
        <v>36</v>
      </c>
    </row>
    <row r="2" spans="1:5" s="539" customFormat="1" ht="13.8" x14ac:dyDescent="0.25">
      <c r="B2" s="814" t="s">
        <v>1570</v>
      </c>
      <c r="C2" s="814"/>
      <c r="D2" s="814"/>
    </row>
    <row r="3" spans="1:5" s="539" customFormat="1" ht="13.8" x14ac:dyDescent="0.25">
      <c r="B3" s="814" t="s">
        <v>1571</v>
      </c>
      <c r="C3" s="814"/>
      <c r="D3" s="814"/>
    </row>
    <row r="4" spans="1:5" x14ac:dyDescent="0.2">
      <c r="B4" s="815" t="s">
        <v>1556</v>
      </c>
      <c r="C4" s="815" t="s">
        <v>4</v>
      </c>
      <c r="D4" s="815" t="s">
        <v>1572</v>
      </c>
      <c r="E4" s="508"/>
    </row>
    <row r="5" spans="1:5" x14ac:dyDescent="0.2">
      <c r="B5" s="815"/>
      <c r="C5" s="815"/>
      <c r="D5" s="815"/>
      <c r="E5" s="508"/>
    </row>
    <row r="6" spans="1:5" ht="22.8" x14ac:dyDescent="0.2">
      <c r="B6" s="536">
        <v>928</v>
      </c>
      <c r="C6" s="538" t="s">
        <v>1573</v>
      </c>
      <c r="D6" s="536" t="s">
        <v>1574</v>
      </c>
      <c r="E6" s="508"/>
    </row>
    <row r="7" spans="1:5" ht="22.8" x14ac:dyDescent="0.2">
      <c r="B7" s="536">
        <v>930</v>
      </c>
      <c r="C7" s="538" t="s">
        <v>1575</v>
      </c>
      <c r="D7" s="536" t="s">
        <v>1558</v>
      </c>
      <c r="E7" s="508"/>
    </row>
    <row r="8" spans="1:5" ht="22.8" x14ac:dyDescent="0.2">
      <c r="B8" s="536">
        <v>931</v>
      </c>
      <c r="C8" s="538" t="s">
        <v>1576</v>
      </c>
      <c r="D8" s="536" t="s">
        <v>1558</v>
      </c>
      <c r="E8" s="508"/>
    </row>
    <row r="9" spans="1:5" ht="22.8" x14ac:dyDescent="0.2">
      <c r="B9" s="536">
        <v>932</v>
      </c>
      <c r="C9" s="538" t="s">
        <v>1577</v>
      </c>
      <c r="D9" s="536" t="s">
        <v>1558</v>
      </c>
      <c r="E9" s="508"/>
    </row>
    <row r="10" spans="1:5" x14ac:dyDescent="0.2">
      <c r="B10" s="536">
        <v>933</v>
      </c>
      <c r="C10" s="538" t="s">
        <v>1578</v>
      </c>
      <c r="D10" s="536" t="s">
        <v>1558</v>
      </c>
      <c r="E10" s="508"/>
    </row>
    <row r="11" spans="1:5" ht="22.8" x14ac:dyDescent="0.2">
      <c r="B11" s="536">
        <v>934</v>
      </c>
      <c r="C11" s="538" t="s">
        <v>1579</v>
      </c>
      <c r="D11" s="536" t="s">
        <v>1580</v>
      </c>
      <c r="E11" s="508"/>
    </row>
    <row r="12" spans="1:5" ht="22.8" x14ac:dyDescent="0.2">
      <c r="B12" s="536">
        <v>936</v>
      </c>
      <c r="C12" s="538" t="s">
        <v>1581</v>
      </c>
      <c r="D12" s="536" t="s">
        <v>1582</v>
      </c>
      <c r="E12" s="508"/>
    </row>
    <row r="13" spans="1:5" ht="22.8" x14ac:dyDescent="0.2">
      <c r="B13" s="536">
        <v>937</v>
      </c>
      <c r="C13" s="538" t="s">
        <v>1583</v>
      </c>
      <c r="D13" s="536" t="s">
        <v>1584</v>
      </c>
      <c r="E13" s="508"/>
    </row>
    <row r="14" spans="1:5" ht="22.8" x14ac:dyDescent="0.2">
      <c r="B14" s="536">
        <v>938</v>
      </c>
      <c r="C14" s="538" t="s">
        <v>1585</v>
      </c>
      <c r="D14" s="536" t="s">
        <v>1584</v>
      </c>
      <c r="E14" s="508"/>
    </row>
    <row r="15" spans="1:5" ht="22.8" x14ac:dyDescent="0.2">
      <c r="B15" s="536">
        <v>941</v>
      </c>
      <c r="C15" s="538" t="s">
        <v>1586</v>
      </c>
      <c r="D15" s="536" t="s">
        <v>1560</v>
      </c>
      <c r="E15" s="508"/>
    </row>
    <row r="16" spans="1:5" ht="22.8" x14ac:dyDescent="0.2">
      <c r="B16" s="536">
        <v>942</v>
      </c>
      <c r="C16" s="538" t="s">
        <v>1587</v>
      </c>
      <c r="D16" s="536" t="s">
        <v>1588</v>
      </c>
      <c r="E16" s="508"/>
    </row>
    <row r="17" spans="2:5" ht="22.8" x14ac:dyDescent="0.2">
      <c r="B17" s="536">
        <v>943</v>
      </c>
      <c r="C17" s="538" t="s">
        <v>1589</v>
      </c>
      <c r="D17" s="536" t="s">
        <v>1560</v>
      </c>
      <c r="E17" s="508"/>
    </row>
    <row r="18" spans="2:5" ht="22.8" x14ac:dyDescent="0.2">
      <c r="B18" s="536">
        <v>945</v>
      </c>
      <c r="C18" s="538" t="s">
        <v>1590</v>
      </c>
      <c r="D18" s="536" t="s">
        <v>1560</v>
      </c>
      <c r="E18" s="508"/>
    </row>
    <row r="19" spans="2:5" ht="22.8" x14ac:dyDescent="0.2">
      <c r="B19" s="536">
        <v>946</v>
      </c>
      <c r="C19" s="538" t="s">
        <v>1591</v>
      </c>
      <c r="D19" s="536" t="s">
        <v>1560</v>
      </c>
      <c r="E19" s="508"/>
    </row>
    <row r="20" spans="2:5" ht="22.8" x14ac:dyDescent="0.2">
      <c r="B20" s="536">
        <v>947</v>
      </c>
      <c r="C20" s="538" t="s">
        <v>1592</v>
      </c>
      <c r="D20" s="536" t="s">
        <v>1560</v>
      </c>
      <c r="E20" s="508"/>
    </row>
    <row r="21" spans="2:5" ht="22.8" x14ac:dyDescent="0.2">
      <c r="B21" s="536">
        <v>948</v>
      </c>
      <c r="C21" s="538" t="s">
        <v>1593</v>
      </c>
      <c r="D21" s="536" t="s">
        <v>1560</v>
      </c>
      <c r="E21" s="508"/>
    </row>
    <row r="22" spans="2:5" ht="22.8" x14ac:dyDescent="0.2">
      <c r="B22" s="536">
        <v>949</v>
      </c>
      <c r="C22" s="538" t="s">
        <v>1594</v>
      </c>
      <c r="D22" s="536" t="s">
        <v>1560</v>
      </c>
      <c r="E22" s="508"/>
    </row>
    <row r="23" spans="2:5" ht="22.8" x14ac:dyDescent="0.2">
      <c r="B23" s="536">
        <v>950</v>
      </c>
      <c r="C23" s="538" t="s">
        <v>1595</v>
      </c>
      <c r="D23" s="536" t="s">
        <v>1560</v>
      </c>
      <c r="E23" s="508"/>
    </row>
    <row r="24" spans="2:5" ht="34.200000000000003" x14ac:dyDescent="0.2">
      <c r="B24" s="536">
        <v>953</v>
      </c>
      <c r="C24" s="538" t="s">
        <v>1596</v>
      </c>
      <c r="D24" s="536" t="s">
        <v>1560</v>
      </c>
      <c r="E24" s="508"/>
    </row>
    <row r="25" spans="2:5" ht="22.8" x14ac:dyDescent="0.2">
      <c r="B25" s="536">
        <v>955</v>
      </c>
      <c r="C25" s="538" t="s">
        <v>1597</v>
      </c>
      <c r="D25" s="536" t="s">
        <v>1560</v>
      </c>
      <c r="E25" s="508"/>
    </row>
    <row r="26" spans="2:5" ht="22.8" x14ac:dyDescent="0.2">
      <c r="B26" s="536">
        <v>959</v>
      </c>
      <c r="C26" s="538" t="s">
        <v>1598</v>
      </c>
      <c r="D26" s="536" t="s">
        <v>1560</v>
      </c>
      <c r="E26" s="508"/>
    </row>
    <row r="27" spans="2:5" ht="22.8" x14ac:dyDescent="0.2">
      <c r="B27" s="536">
        <v>960</v>
      </c>
      <c r="C27" s="538" t="s">
        <v>1599</v>
      </c>
      <c r="D27" s="536" t="s">
        <v>1560</v>
      </c>
      <c r="E27" s="508"/>
    </row>
    <row r="28" spans="2:5" ht="22.8" x14ac:dyDescent="0.2">
      <c r="B28" s="536">
        <v>961</v>
      </c>
      <c r="C28" s="538" t="s">
        <v>1600</v>
      </c>
      <c r="D28" s="536" t="s">
        <v>1560</v>
      </c>
      <c r="E28" s="508"/>
    </row>
    <row r="29" spans="2:5" ht="22.8" x14ac:dyDescent="0.2">
      <c r="B29" s="536">
        <v>962</v>
      </c>
      <c r="C29" s="538" t="s">
        <v>1601</v>
      </c>
      <c r="D29" s="536" t="s">
        <v>1560</v>
      </c>
      <c r="E29" s="508"/>
    </row>
    <row r="30" spans="2:5" ht="34.200000000000003" x14ac:dyDescent="0.2">
      <c r="B30" s="536">
        <v>963</v>
      </c>
      <c r="C30" s="538" t="s">
        <v>1602</v>
      </c>
      <c r="D30" s="536" t="s">
        <v>1560</v>
      </c>
      <c r="E30" s="508"/>
    </row>
    <row r="31" spans="2:5" ht="22.8" x14ac:dyDescent="0.2">
      <c r="B31" s="536">
        <v>964</v>
      </c>
      <c r="C31" s="538" t="s">
        <v>1603</v>
      </c>
      <c r="D31" s="536" t="s">
        <v>1560</v>
      </c>
      <c r="E31" s="508"/>
    </row>
    <row r="32" spans="2:5" ht="22.8" x14ac:dyDescent="0.2">
      <c r="B32" s="536">
        <v>965</v>
      </c>
      <c r="C32" s="538" t="s">
        <v>1604</v>
      </c>
      <c r="D32" s="536" t="s">
        <v>1560</v>
      </c>
      <c r="E32" s="508"/>
    </row>
    <row r="33" spans="2:5" ht="45.6" x14ac:dyDescent="0.2">
      <c r="B33" s="536">
        <v>966</v>
      </c>
      <c r="C33" s="538" t="s">
        <v>1605</v>
      </c>
      <c r="D33" s="536" t="s">
        <v>1560</v>
      </c>
      <c r="E33" s="508"/>
    </row>
    <row r="34" spans="2:5" ht="34.200000000000003" x14ac:dyDescent="0.2">
      <c r="B34" s="536">
        <v>967</v>
      </c>
      <c r="C34" s="538" t="s">
        <v>1606</v>
      </c>
      <c r="D34" s="536" t="s">
        <v>1560</v>
      </c>
      <c r="E34" s="508"/>
    </row>
    <row r="35" spans="2:5" ht="22.8" x14ac:dyDescent="0.2">
      <c r="B35" s="536">
        <v>968</v>
      </c>
      <c r="C35" s="538" t="s">
        <v>1607</v>
      </c>
      <c r="D35" s="536" t="s">
        <v>1560</v>
      </c>
      <c r="E35" s="508"/>
    </row>
    <row r="36" spans="2:5" ht="22.8" x14ac:dyDescent="0.2">
      <c r="B36" s="536">
        <v>969</v>
      </c>
      <c r="C36" s="538" t="s">
        <v>1608</v>
      </c>
      <c r="D36" s="536" t="s">
        <v>1568</v>
      </c>
      <c r="E36" s="508"/>
    </row>
    <row r="37" spans="2:5" ht="22.8" x14ac:dyDescent="0.2">
      <c r="B37" s="536">
        <v>970</v>
      </c>
      <c r="C37" s="538" t="s">
        <v>1609</v>
      </c>
      <c r="D37" s="536" t="s">
        <v>1568</v>
      </c>
      <c r="E37" s="508"/>
    </row>
    <row r="38" spans="2:5" ht="22.8" x14ac:dyDescent="0.2">
      <c r="B38" s="536">
        <v>971</v>
      </c>
      <c r="C38" s="538" t="s">
        <v>1610</v>
      </c>
      <c r="D38" s="536" t="s">
        <v>1568</v>
      </c>
      <c r="E38" s="508"/>
    </row>
    <row r="39" spans="2:5" ht="22.8" x14ac:dyDescent="0.2">
      <c r="B39" s="536">
        <v>972</v>
      </c>
      <c r="C39" s="538" t="s">
        <v>1611</v>
      </c>
      <c r="D39" s="536" t="s">
        <v>1568</v>
      </c>
      <c r="E39" s="508"/>
    </row>
    <row r="40" spans="2:5" ht="22.8" x14ac:dyDescent="0.2">
      <c r="B40" s="536">
        <v>974</v>
      </c>
      <c r="C40" s="538" t="s">
        <v>1612</v>
      </c>
      <c r="D40" s="536" t="s">
        <v>1568</v>
      </c>
      <c r="E40" s="508"/>
    </row>
    <row r="41" spans="2:5" ht="34.200000000000003" x14ac:dyDescent="0.2">
      <c r="B41" s="536">
        <v>975</v>
      </c>
      <c r="C41" s="538" t="s">
        <v>1613</v>
      </c>
      <c r="D41" s="536" t="s">
        <v>1568</v>
      </c>
      <c r="E41" s="508"/>
    </row>
    <row r="42" spans="2:5" ht="22.8" x14ac:dyDescent="0.2">
      <c r="B42" s="536">
        <v>976</v>
      </c>
      <c r="C42" s="538" t="s">
        <v>1614</v>
      </c>
      <c r="D42" s="536" t="s">
        <v>1568</v>
      </c>
      <c r="E42" s="508"/>
    </row>
    <row r="44" spans="2:5" x14ac:dyDescent="0.2">
      <c r="B44" s="227" t="s">
        <v>1615</v>
      </c>
    </row>
    <row r="45" spans="2:5" x14ac:dyDescent="0.2">
      <c r="B45" s="227" t="s">
        <v>1616</v>
      </c>
    </row>
  </sheetData>
  <mergeCells count="5">
    <mergeCell ref="B2:D2"/>
    <mergeCell ref="B3:D3"/>
    <mergeCell ref="B4:B5"/>
    <mergeCell ref="C4:C5"/>
    <mergeCell ref="D4:D5"/>
  </mergeCells>
  <hyperlinks>
    <hyperlink ref="A1" location="Índice!A1" display="Volver" xr:uid="{00000000-0004-0000-8D00-000000000000}"/>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AL62"/>
  <sheetViews>
    <sheetView showGridLines="0" workbookViewId="0"/>
  </sheetViews>
  <sheetFormatPr baseColWidth="10" defaultColWidth="10.77734375" defaultRowHeight="13.8" x14ac:dyDescent="0.3"/>
  <cols>
    <col min="1" max="1" width="5.21875" style="89" customWidth="1"/>
    <col min="2" max="2" width="21.21875" style="89" customWidth="1"/>
    <col min="3" max="3" width="5.21875" style="89" customWidth="1"/>
    <col min="4" max="4" width="4.21875" style="89" customWidth="1"/>
    <col min="5" max="6" width="4.77734375" style="89" customWidth="1"/>
    <col min="7" max="7" width="5.21875" style="89" customWidth="1"/>
    <col min="8" max="10" width="4.77734375" style="89" customWidth="1"/>
    <col min="11" max="11" width="5.21875" style="89" customWidth="1"/>
    <col min="12" max="12" width="4.77734375" style="89" customWidth="1"/>
    <col min="13" max="13" width="4.21875" style="89" customWidth="1"/>
    <col min="14" max="14" width="4.77734375" style="89" customWidth="1"/>
    <col min="15" max="15" width="5.21875" style="89" customWidth="1"/>
    <col min="16" max="18" width="4.77734375" style="89" customWidth="1"/>
    <col min="19" max="19" width="5.21875" style="89" customWidth="1"/>
    <col min="20" max="22" width="4.77734375" style="89" customWidth="1"/>
    <col min="23" max="23" width="5.21875" style="89" customWidth="1"/>
    <col min="24" max="24" width="4.77734375" style="89" customWidth="1"/>
    <col min="25" max="25" width="4.21875" style="89" customWidth="1"/>
    <col min="26" max="26" width="4.77734375" style="89" customWidth="1"/>
    <col min="27" max="27" width="5.21875" style="89" customWidth="1"/>
    <col min="28" max="30" width="4.77734375" style="89" customWidth="1"/>
    <col min="31" max="31" width="5.21875" style="89" customWidth="1"/>
    <col min="32" max="33" width="4.77734375" style="89" customWidth="1"/>
    <col min="34" max="34" width="4.21875" style="89" customWidth="1"/>
    <col min="35" max="35" width="5.21875" style="89" customWidth="1"/>
    <col min="36" max="36" width="4.77734375" style="89" customWidth="1"/>
    <col min="37" max="37" width="4.21875" style="89" customWidth="1"/>
    <col min="38" max="38" width="2.5546875" style="89" customWidth="1"/>
    <col min="39" max="16384" width="10.77734375" style="89"/>
  </cols>
  <sheetData>
    <row r="1" spans="1:38" x14ac:dyDescent="0.3">
      <c r="A1" s="145" t="s">
        <v>36</v>
      </c>
    </row>
    <row r="5" spans="1:38" s="45" customFormat="1" ht="12" x14ac:dyDescent="0.3">
      <c r="C5" s="2">
        <v>2016</v>
      </c>
      <c r="D5" s="2"/>
      <c r="E5" s="2"/>
      <c r="F5" s="2"/>
      <c r="G5" s="2">
        <v>2017</v>
      </c>
      <c r="H5" s="2"/>
      <c r="I5" s="2"/>
      <c r="J5" s="2"/>
      <c r="K5" s="2">
        <v>2018</v>
      </c>
      <c r="L5" s="2"/>
      <c r="M5" s="2"/>
      <c r="N5" s="2"/>
      <c r="O5" s="2">
        <v>2019</v>
      </c>
      <c r="P5" s="2"/>
      <c r="Q5" s="2"/>
      <c r="R5" s="2"/>
      <c r="S5" s="2">
        <v>2020</v>
      </c>
      <c r="T5" s="2"/>
      <c r="U5" s="2"/>
      <c r="V5" s="2"/>
      <c r="W5" s="2">
        <v>2021</v>
      </c>
      <c r="X5" s="2"/>
      <c r="Y5" s="2"/>
      <c r="Z5" s="2"/>
      <c r="AA5" s="2">
        <v>2022</v>
      </c>
      <c r="AB5" s="2"/>
      <c r="AC5" s="2"/>
      <c r="AD5" s="2"/>
      <c r="AE5" s="2">
        <v>2023</v>
      </c>
      <c r="AF5" s="2"/>
      <c r="AG5" s="2"/>
      <c r="AH5" s="2"/>
      <c r="AI5" s="2">
        <v>2024</v>
      </c>
      <c r="AJ5" s="2"/>
      <c r="AK5" s="2"/>
      <c r="AL5" s="2"/>
    </row>
    <row r="6" spans="1:38" s="45" customFormat="1" ht="12" x14ac:dyDescent="0.3">
      <c r="C6" s="2" t="s">
        <v>64</v>
      </c>
      <c r="D6" s="2" t="s">
        <v>65</v>
      </c>
      <c r="E6" s="2" t="s">
        <v>220</v>
      </c>
      <c r="F6" s="2" t="s">
        <v>221</v>
      </c>
      <c r="G6" s="2" t="s">
        <v>64</v>
      </c>
      <c r="H6" s="2" t="s">
        <v>65</v>
      </c>
      <c r="I6" s="2" t="s">
        <v>220</v>
      </c>
      <c r="J6" s="2" t="s">
        <v>221</v>
      </c>
      <c r="K6" s="2" t="s">
        <v>64</v>
      </c>
      <c r="L6" s="2" t="s">
        <v>65</v>
      </c>
      <c r="M6" s="2" t="s">
        <v>220</v>
      </c>
      <c r="N6" s="2" t="s">
        <v>221</v>
      </c>
      <c r="O6" s="2" t="s">
        <v>64</v>
      </c>
      <c r="P6" s="2" t="s">
        <v>65</v>
      </c>
      <c r="Q6" s="2" t="s">
        <v>220</v>
      </c>
      <c r="R6" s="2" t="s">
        <v>221</v>
      </c>
      <c r="S6" s="2" t="s">
        <v>64</v>
      </c>
      <c r="T6" s="2" t="s">
        <v>65</v>
      </c>
      <c r="U6" s="2" t="s">
        <v>220</v>
      </c>
      <c r="V6" s="2" t="s">
        <v>221</v>
      </c>
      <c r="W6" s="2" t="s">
        <v>64</v>
      </c>
      <c r="X6" s="2" t="s">
        <v>65</v>
      </c>
      <c r="Y6" s="2" t="s">
        <v>220</v>
      </c>
      <c r="Z6" s="2" t="s">
        <v>221</v>
      </c>
      <c r="AA6" s="2" t="s">
        <v>64</v>
      </c>
      <c r="AB6" s="2" t="s">
        <v>65</v>
      </c>
      <c r="AC6" s="2" t="s">
        <v>220</v>
      </c>
      <c r="AD6" s="2" t="s">
        <v>221</v>
      </c>
      <c r="AE6" s="2" t="s">
        <v>64</v>
      </c>
      <c r="AF6" s="2" t="s">
        <v>65</v>
      </c>
      <c r="AG6" s="2" t="s">
        <v>220</v>
      </c>
      <c r="AH6" s="2" t="s">
        <v>221</v>
      </c>
      <c r="AI6" s="2" t="s">
        <v>64</v>
      </c>
      <c r="AJ6" s="2" t="s">
        <v>65</v>
      </c>
      <c r="AK6" s="2" t="s">
        <v>220</v>
      </c>
      <c r="AL6" s="2" t="s">
        <v>221</v>
      </c>
    </row>
    <row r="7" spans="1:38" s="45" customFormat="1" ht="11.4" x14ac:dyDescent="0.3">
      <c r="B7" s="778"/>
      <c r="C7" s="780">
        <v>0.1</v>
      </c>
      <c r="D7" s="780">
        <v>0.1</v>
      </c>
      <c r="E7" s="780">
        <v>0.1</v>
      </c>
      <c r="F7" s="780">
        <v>-0.3</v>
      </c>
      <c r="G7" s="780">
        <v>-0.2</v>
      </c>
      <c r="H7" s="780">
        <v>-0.2</v>
      </c>
      <c r="I7" s="780">
        <v>0.2</v>
      </c>
      <c r="J7" s="780">
        <v>0.1</v>
      </c>
      <c r="K7" s="780">
        <v>0</v>
      </c>
      <c r="L7" s="780">
        <v>0.5</v>
      </c>
      <c r="M7" s="780">
        <v>0.1</v>
      </c>
      <c r="N7" s="780"/>
      <c r="O7" s="780"/>
      <c r="P7" s="780"/>
      <c r="Q7" s="780"/>
      <c r="R7" s="780"/>
      <c r="S7" s="780"/>
      <c r="T7" s="780"/>
      <c r="U7" s="780"/>
      <c r="V7" s="780"/>
      <c r="W7" s="780"/>
      <c r="X7" s="780"/>
      <c r="Y7" s="780"/>
      <c r="Z7" s="780"/>
      <c r="AA7" s="780"/>
      <c r="AB7" s="780"/>
      <c r="AC7" s="780"/>
      <c r="AD7" s="780"/>
      <c r="AE7" s="780"/>
      <c r="AF7" s="780"/>
      <c r="AG7" s="780"/>
      <c r="AH7" s="780"/>
      <c r="AI7" s="780"/>
      <c r="AJ7" s="780"/>
      <c r="AK7" s="780"/>
      <c r="AL7" s="780"/>
    </row>
    <row r="8" spans="1:38" s="45" customFormat="1" ht="11.4" x14ac:dyDescent="0.3">
      <c r="B8" s="349">
        <v>2019</v>
      </c>
      <c r="C8" s="45">
        <v>0</v>
      </c>
      <c r="D8" s="45">
        <v>0</v>
      </c>
      <c r="E8" s="45">
        <v>0</v>
      </c>
      <c r="F8" s="45">
        <v>0</v>
      </c>
      <c r="G8" s="45">
        <v>0</v>
      </c>
      <c r="H8" s="45">
        <v>0.1</v>
      </c>
      <c r="I8" s="45">
        <v>0</v>
      </c>
      <c r="J8" s="45">
        <v>-0.1</v>
      </c>
      <c r="K8" s="45">
        <v>0</v>
      </c>
      <c r="L8" s="45">
        <v>-0.1</v>
      </c>
      <c r="M8" s="45">
        <v>0</v>
      </c>
      <c r="N8" s="45">
        <v>0</v>
      </c>
    </row>
    <row r="9" spans="1:38" s="45" customFormat="1" ht="11.4" x14ac:dyDescent="0.3">
      <c r="B9" s="778"/>
      <c r="C9" s="780"/>
      <c r="D9" s="780"/>
      <c r="E9" s="780"/>
      <c r="F9" s="780"/>
      <c r="G9" s="780"/>
      <c r="H9" s="780"/>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0"/>
      <c r="AL9" s="780"/>
    </row>
    <row r="10" spans="1:38" s="45" customFormat="1" ht="11.4" x14ac:dyDescent="0.3">
      <c r="B10" s="349"/>
    </row>
    <row r="11" spans="1:38" s="45" customFormat="1" ht="11.4" x14ac:dyDescent="0.3">
      <c r="B11" s="778"/>
      <c r="C11" s="780"/>
      <c r="D11" s="780"/>
      <c r="E11" s="780"/>
      <c r="F11" s="780"/>
      <c r="G11" s="780"/>
      <c r="H11" s="780"/>
      <c r="I11" s="780"/>
      <c r="J11" s="780"/>
      <c r="K11" s="780"/>
      <c r="L11" s="780"/>
      <c r="M11" s="780"/>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row>
    <row r="12" spans="1:38" s="45" customFormat="1" ht="11.4" x14ac:dyDescent="0.3">
      <c r="B12" s="349">
        <v>2020</v>
      </c>
      <c r="C12" s="45">
        <v>0</v>
      </c>
      <c r="D12" s="45">
        <v>0.1</v>
      </c>
      <c r="E12" s="45">
        <v>-0.1</v>
      </c>
      <c r="F12" s="45">
        <v>0</v>
      </c>
      <c r="G12" s="45">
        <v>-0.1</v>
      </c>
      <c r="H12" s="45">
        <v>0</v>
      </c>
      <c r="I12" s="45">
        <v>0</v>
      </c>
      <c r="J12" s="45">
        <v>0</v>
      </c>
      <c r="K12" s="45">
        <v>0</v>
      </c>
      <c r="L12" s="45">
        <v>0</v>
      </c>
      <c r="M12" s="45">
        <v>0</v>
      </c>
      <c r="N12" s="45">
        <v>0</v>
      </c>
      <c r="O12" s="45">
        <v>-0.3</v>
      </c>
      <c r="P12" s="45">
        <v>-0.5</v>
      </c>
      <c r="Q12" s="45">
        <v>0</v>
      </c>
      <c r="R12" s="45">
        <v>0.2</v>
      </c>
    </row>
    <row r="13" spans="1:38" s="45" customFormat="1" ht="11.4" x14ac:dyDescent="0.3">
      <c r="B13" s="778"/>
      <c r="C13" s="780">
        <v>0</v>
      </c>
      <c r="D13" s="780">
        <v>0</v>
      </c>
      <c r="E13" s="780">
        <v>0</v>
      </c>
      <c r="F13" s="780">
        <v>0</v>
      </c>
      <c r="G13" s="780">
        <v>0</v>
      </c>
      <c r="H13" s="780">
        <v>0</v>
      </c>
      <c r="I13" s="780">
        <v>0</v>
      </c>
      <c r="J13" s="780">
        <v>0</v>
      </c>
      <c r="K13" s="780">
        <v>0</v>
      </c>
      <c r="L13" s="780">
        <v>0</v>
      </c>
      <c r="M13" s="780">
        <v>0</v>
      </c>
      <c r="N13" s="780">
        <v>0</v>
      </c>
      <c r="O13" s="780">
        <v>-0.1</v>
      </c>
      <c r="P13" s="780">
        <v>0</v>
      </c>
      <c r="Q13" s="780">
        <v>0.1</v>
      </c>
      <c r="R13" s="780">
        <v>0</v>
      </c>
      <c r="S13" s="780">
        <v>0.1</v>
      </c>
      <c r="T13" s="780"/>
      <c r="U13" s="780"/>
      <c r="V13" s="780"/>
      <c r="W13" s="780"/>
      <c r="X13" s="780"/>
      <c r="Y13" s="780"/>
      <c r="Z13" s="780"/>
      <c r="AA13" s="780"/>
      <c r="AB13" s="780"/>
      <c r="AC13" s="780"/>
      <c r="AD13" s="780"/>
      <c r="AE13" s="780"/>
      <c r="AF13" s="780"/>
      <c r="AG13" s="780"/>
      <c r="AH13" s="780"/>
      <c r="AI13" s="780"/>
      <c r="AJ13" s="780"/>
      <c r="AK13" s="780"/>
      <c r="AL13" s="780"/>
    </row>
    <row r="14" spans="1:38" s="45" customFormat="1" ht="11.4" x14ac:dyDescent="0.3">
      <c r="B14" s="349"/>
    </row>
    <row r="15" spans="1:38" s="45" customFormat="1" ht="11.4" x14ac:dyDescent="0.3">
      <c r="B15" s="778"/>
      <c r="C15" s="780">
        <v>0.1</v>
      </c>
      <c r="D15" s="780">
        <v>0.3</v>
      </c>
      <c r="E15" s="780">
        <v>0</v>
      </c>
      <c r="F15" s="780">
        <v>-0.4</v>
      </c>
      <c r="G15" s="780">
        <v>0.4</v>
      </c>
      <c r="H15" s="780">
        <v>-0.1</v>
      </c>
      <c r="I15" s="780">
        <v>-0.1</v>
      </c>
      <c r="J15" s="780">
        <v>-0.2</v>
      </c>
      <c r="K15" s="780">
        <v>0.1</v>
      </c>
      <c r="L15" s="780">
        <v>0.5</v>
      </c>
      <c r="M15" s="780">
        <v>0.4</v>
      </c>
      <c r="N15" s="780">
        <v>0</v>
      </c>
      <c r="O15" s="780">
        <v>-0.6</v>
      </c>
      <c r="P15" s="780">
        <v>0.2</v>
      </c>
      <c r="Q15" s="780">
        <v>-0.1</v>
      </c>
      <c r="R15" s="780">
        <v>0.8</v>
      </c>
      <c r="S15" s="780">
        <v>0.4</v>
      </c>
      <c r="T15" s="780">
        <v>-0.9</v>
      </c>
      <c r="U15" s="780"/>
      <c r="V15" s="780"/>
      <c r="W15" s="780"/>
      <c r="X15" s="780"/>
      <c r="Y15" s="780"/>
      <c r="Z15" s="780"/>
      <c r="AA15" s="780"/>
      <c r="AB15" s="780"/>
      <c r="AC15" s="780"/>
      <c r="AD15" s="780"/>
      <c r="AE15" s="780"/>
      <c r="AF15" s="780"/>
      <c r="AG15" s="780"/>
      <c r="AH15" s="780"/>
      <c r="AI15" s="780"/>
      <c r="AJ15" s="780"/>
      <c r="AK15" s="780"/>
      <c r="AL15" s="780"/>
    </row>
    <row r="16" spans="1:38" s="45" customFormat="1" ht="11.4" x14ac:dyDescent="0.3">
      <c r="B16" s="349">
        <v>2021</v>
      </c>
      <c r="C16" s="45">
        <v>0</v>
      </c>
      <c r="D16" s="45">
        <v>0</v>
      </c>
      <c r="E16" s="45">
        <v>0</v>
      </c>
      <c r="F16" s="45">
        <v>0</v>
      </c>
      <c r="G16" s="45">
        <v>0</v>
      </c>
      <c r="H16" s="45">
        <v>0</v>
      </c>
      <c r="I16" s="45">
        <v>0</v>
      </c>
      <c r="J16" s="45">
        <v>0</v>
      </c>
      <c r="K16" s="45">
        <v>0.1</v>
      </c>
      <c r="L16" s="45">
        <v>0</v>
      </c>
      <c r="M16" s="45">
        <v>0</v>
      </c>
      <c r="N16" s="45">
        <v>-0.1</v>
      </c>
      <c r="O16" s="45">
        <v>-0.2</v>
      </c>
      <c r="P16" s="45">
        <v>-0.2</v>
      </c>
      <c r="Q16" s="45">
        <v>0</v>
      </c>
      <c r="R16" s="45">
        <v>0.3</v>
      </c>
      <c r="S16" s="45">
        <v>0.4</v>
      </c>
      <c r="T16" s="45">
        <v>0.6</v>
      </c>
      <c r="U16" s="45">
        <v>-0.1</v>
      </c>
      <c r="V16" s="45">
        <v>0.2</v>
      </c>
    </row>
    <row r="17" spans="2:38" s="45" customFormat="1" ht="11.4" x14ac:dyDescent="0.3">
      <c r="B17" s="778"/>
      <c r="C17" s="780">
        <v>0</v>
      </c>
      <c r="D17" s="780">
        <v>0</v>
      </c>
      <c r="E17" s="780">
        <v>0</v>
      </c>
      <c r="F17" s="780">
        <v>0</v>
      </c>
      <c r="G17" s="780">
        <v>0</v>
      </c>
      <c r="H17" s="780">
        <v>0</v>
      </c>
      <c r="I17" s="780">
        <v>0</v>
      </c>
      <c r="J17" s="780">
        <v>0</v>
      </c>
      <c r="K17" s="780">
        <v>0</v>
      </c>
      <c r="L17" s="780">
        <v>0</v>
      </c>
      <c r="M17" s="780">
        <v>0</v>
      </c>
      <c r="N17" s="780">
        <v>0</v>
      </c>
      <c r="O17" s="780">
        <v>0</v>
      </c>
      <c r="P17" s="780">
        <v>0</v>
      </c>
      <c r="Q17" s="780">
        <v>0</v>
      </c>
      <c r="R17" s="780">
        <v>0</v>
      </c>
      <c r="S17" s="780">
        <v>0</v>
      </c>
      <c r="T17" s="780">
        <v>0</v>
      </c>
      <c r="U17" s="780">
        <v>0</v>
      </c>
      <c r="V17" s="780">
        <v>0</v>
      </c>
      <c r="W17" s="780">
        <v>0.1</v>
      </c>
      <c r="X17" s="780"/>
      <c r="Y17" s="780"/>
      <c r="Z17" s="780"/>
      <c r="AA17" s="780"/>
      <c r="AB17" s="780"/>
      <c r="AC17" s="780"/>
      <c r="AD17" s="780"/>
      <c r="AE17" s="780"/>
      <c r="AF17" s="780"/>
      <c r="AG17" s="780"/>
      <c r="AH17" s="780"/>
      <c r="AI17" s="780"/>
      <c r="AJ17" s="780"/>
      <c r="AK17" s="780"/>
      <c r="AL17" s="780"/>
    </row>
    <row r="18" spans="2:38" s="45" customFormat="1" ht="11.4" x14ac:dyDescent="0.3">
      <c r="B18" s="349"/>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0.1</v>
      </c>
      <c r="X18" s="45">
        <v>-0.3</v>
      </c>
    </row>
    <row r="19" spans="2:38" s="45" customFormat="1" ht="11.4" x14ac:dyDescent="0.3">
      <c r="B19" s="778"/>
      <c r="C19" s="780">
        <v>0</v>
      </c>
      <c r="D19" s="780">
        <v>0</v>
      </c>
      <c r="E19" s="780">
        <v>0</v>
      </c>
      <c r="F19" s="780">
        <v>0</v>
      </c>
      <c r="G19" s="780">
        <v>0</v>
      </c>
      <c r="H19" s="780">
        <v>0</v>
      </c>
      <c r="I19" s="780">
        <v>0</v>
      </c>
      <c r="J19" s="780">
        <v>0</v>
      </c>
      <c r="K19" s="780">
        <v>0</v>
      </c>
      <c r="L19" s="780">
        <v>0</v>
      </c>
      <c r="M19" s="780">
        <v>0</v>
      </c>
      <c r="N19" s="780">
        <v>0</v>
      </c>
      <c r="O19" s="780">
        <v>0</v>
      </c>
      <c r="P19" s="780">
        <v>0.1</v>
      </c>
      <c r="Q19" s="780">
        <v>-0.3</v>
      </c>
      <c r="R19" s="780">
        <v>-0.2</v>
      </c>
      <c r="S19" s="780">
        <v>-0.7</v>
      </c>
      <c r="T19" s="780">
        <v>0.1</v>
      </c>
      <c r="U19" s="780">
        <v>0.3</v>
      </c>
      <c r="V19" s="780">
        <v>-0.2</v>
      </c>
      <c r="W19" s="780">
        <v>0.1</v>
      </c>
      <c r="X19" s="780">
        <v>0.3</v>
      </c>
      <c r="Y19" s="780">
        <v>0.2</v>
      </c>
      <c r="Z19" s="780"/>
      <c r="AA19" s="780"/>
      <c r="AB19" s="780"/>
      <c r="AC19" s="780"/>
      <c r="AD19" s="780"/>
      <c r="AE19" s="780"/>
      <c r="AF19" s="780"/>
      <c r="AG19" s="780"/>
      <c r="AH19" s="780"/>
      <c r="AI19" s="780"/>
      <c r="AJ19" s="780"/>
      <c r="AK19" s="780"/>
      <c r="AL19" s="780"/>
    </row>
    <row r="20" spans="2:38" s="45" customFormat="1" ht="11.4" x14ac:dyDescent="0.3">
      <c r="B20" s="349">
        <v>2022</v>
      </c>
      <c r="C20" s="45">
        <v>0</v>
      </c>
      <c r="D20" s="45">
        <v>0</v>
      </c>
      <c r="E20" s="45">
        <v>0</v>
      </c>
      <c r="F20" s="45">
        <v>0</v>
      </c>
      <c r="G20" s="45">
        <v>0</v>
      </c>
      <c r="H20" s="45">
        <v>0</v>
      </c>
      <c r="I20" s="45">
        <v>0</v>
      </c>
      <c r="J20" s="45">
        <v>0</v>
      </c>
      <c r="K20" s="45">
        <v>0</v>
      </c>
      <c r="L20" s="45">
        <v>0</v>
      </c>
      <c r="M20" s="45">
        <v>0</v>
      </c>
      <c r="N20" s="45">
        <v>0</v>
      </c>
      <c r="O20" s="45">
        <v>0</v>
      </c>
      <c r="P20" s="45">
        <v>0</v>
      </c>
      <c r="Q20" s="45">
        <v>0</v>
      </c>
      <c r="R20" s="45">
        <v>0</v>
      </c>
      <c r="S20" s="45">
        <v>0</v>
      </c>
      <c r="T20" s="45">
        <v>-0.1</v>
      </c>
      <c r="U20" s="45">
        <v>-0.1</v>
      </c>
      <c r="V20" s="45">
        <v>0.1</v>
      </c>
      <c r="W20" s="45">
        <v>0</v>
      </c>
      <c r="X20" s="45">
        <v>0.4</v>
      </c>
      <c r="Y20" s="45">
        <v>0.4</v>
      </c>
      <c r="Z20" s="45">
        <v>0.4</v>
      </c>
    </row>
    <row r="21" spans="2:38" s="45" customFormat="1" ht="11.4" x14ac:dyDescent="0.3">
      <c r="B21" s="778"/>
      <c r="C21" s="780">
        <v>0</v>
      </c>
      <c r="D21" s="780">
        <v>0</v>
      </c>
      <c r="E21" s="780">
        <v>0</v>
      </c>
      <c r="F21" s="780">
        <v>0</v>
      </c>
      <c r="G21" s="780">
        <v>0</v>
      </c>
      <c r="H21" s="780">
        <v>0</v>
      </c>
      <c r="I21" s="780">
        <v>0</v>
      </c>
      <c r="J21" s="780">
        <v>0</v>
      </c>
      <c r="K21" s="780">
        <v>0</v>
      </c>
      <c r="L21" s="780">
        <v>0</v>
      </c>
      <c r="M21" s="780">
        <v>0</v>
      </c>
      <c r="N21" s="780">
        <v>0</v>
      </c>
      <c r="O21" s="780">
        <v>0</v>
      </c>
      <c r="P21" s="780">
        <v>0</v>
      </c>
      <c r="Q21" s="780">
        <v>0</v>
      </c>
      <c r="R21" s="780">
        <v>0</v>
      </c>
      <c r="S21" s="780">
        <v>0</v>
      </c>
      <c r="T21" s="780">
        <v>0</v>
      </c>
      <c r="U21" s="780">
        <v>0</v>
      </c>
      <c r="V21" s="780">
        <v>0</v>
      </c>
      <c r="W21" s="780">
        <v>0.1</v>
      </c>
      <c r="X21" s="780">
        <v>0</v>
      </c>
      <c r="Y21" s="780">
        <v>0</v>
      </c>
      <c r="Z21" s="780">
        <v>-0.1</v>
      </c>
      <c r="AA21" s="780">
        <v>0</v>
      </c>
      <c r="AB21" s="780"/>
      <c r="AC21" s="780"/>
      <c r="AD21" s="780"/>
      <c r="AE21" s="780"/>
      <c r="AF21" s="780"/>
      <c r="AG21" s="780"/>
      <c r="AH21" s="780"/>
      <c r="AI21" s="780"/>
      <c r="AJ21" s="780"/>
      <c r="AK21" s="780"/>
      <c r="AL21" s="780"/>
    </row>
    <row r="22" spans="2:38" s="45" customFormat="1" ht="11.4" x14ac:dyDescent="0.3">
      <c r="B22" s="349"/>
      <c r="C22" s="45">
        <v>0</v>
      </c>
      <c r="D22" s="45">
        <v>0</v>
      </c>
      <c r="E22" s="45">
        <v>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0</v>
      </c>
      <c r="X22" s="45">
        <v>0</v>
      </c>
      <c r="Y22" s="45">
        <v>0</v>
      </c>
      <c r="Z22" s="45">
        <v>0</v>
      </c>
      <c r="AA22" s="45">
        <v>0.1</v>
      </c>
      <c r="AB22" s="45">
        <v>0</v>
      </c>
    </row>
    <row r="23" spans="2:38" s="45" customFormat="1" ht="11.4" x14ac:dyDescent="0.3">
      <c r="B23" s="778"/>
      <c r="C23" s="780">
        <v>0</v>
      </c>
      <c r="D23" s="780">
        <v>0.1</v>
      </c>
      <c r="E23" s="780">
        <v>0</v>
      </c>
      <c r="F23" s="780">
        <v>-0.1</v>
      </c>
      <c r="G23" s="780">
        <v>0.1</v>
      </c>
      <c r="H23" s="780">
        <v>0</v>
      </c>
      <c r="I23" s="780">
        <v>0</v>
      </c>
      <c r="J23" s="780">
        <v>-0.1</v>
      </c>
      <c r="K23" s="780">
        <v>0</v>
      </c>
      <c r="L23" s="780">
        <v>0</v>
      </c>
      <c r="M23" s="780">
        <v>0</v>
      </c>
      <c r="N23" s="780">
        <v>0</v>
      </c>
      <c r="O23" s="780">
        <v>0.1</v>
      </c>
      <c r="P23" s="780">
        <v>0.1</v>
      </c>
      <c r="Q23" s="780">
        <v>0</v>
      </c>
      <c r="R23" s="780">
        <v>-0.2</v>
      </c>
      <c r="S23" s="780">
        <v>-0.1</v>
      </c>
      <c r="T23" s="780">
        <v>-0.3</v>
      </c>
      <c r="U23" s="780">
        <v>-0.1</v>
      </c>
      <c r="V23" s="780">
        <v>-0.3</v>
      </c>
      <c r="W23" s="780">
        <v>0.5</v>
      </c>
      <c r="X23" s="780">
        <v>0.2</v>
      </c>
      <c r="Y23" s="780">
        <v>0.9</v>
      </c>
      <c r="Z23" s="780">
        <v>1</v>
      </c>
      <c r="AA23" s="780">
        <v>-1.1000000000000001</v>
      </c>
      <c r="AB23" s="780">
        <v>0.4</v>
      </c>
      <c r="AC23" s="780">
        <v>0.4</v>
      </c>
      <c r="AD23" s="780"/>
      <c r="AE23" s="780"/>
      <c r="AF23" s="780"/>
      <c r="AG23" s="780"/>
      <c r="AH23" s="780"/>
      <c r="AI23" s="780"/>
      <c r="AJ23" s="780"/>
      <c r="AK23" s="780"/>
      <c r="AL23" s="780"/>
    </row>
    <row r="24" spans="2:38" s="45" customFormat="1" ht="11.4" x14ac:dyDescent="0.3">
      <c r="B24" s="349">
        <v>2023</v>
      </c>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0.1</v>
      </c>
      <c r="X24" s="45">
        <v>0.2</v>
      </c>
      <c r="Y24" s="45">
        <v>0</v>
      </c>
      <c r="Z24" s="45">
        <v>-0.3</v>
      </c>
      <c r="AA24" s="45">
        <v>0.6</v>
      </c>
      <c r="AB24" s="45">
        <v>-0.3</v>
      </c>
      <c r="AC24" s="45">
        <v>-0.9</v>
      </c>
      <c r="AD24" s="45">
        <v>-0.9</v>
      </c>
    </row>
    <row r="25" spans="2:38" s="45" customFormat="1" ht="11.4" x14ac:dyDescent="0.3">
      <c r="B25" s="778"/>
      <c r="C25" s="780">
        <v>0</v>
      </c>
      <c r="D25" s="780">
        <v>0</v>
      </c>
      <c r="E25" s="780">
        <v>0</v>
      </c>
      <c r="F25" s="780">
        <v>0</v>
      </c>
      <c r="G25" s="780">
        <v>0</v>
      </c>
      <c r="H25" s="780">
        <v>0</v>
      </c>
      <c r="I25" s="780">
        <v>0</v>
      </c>
      <c r="J25" s="780">
        <v>0</v>
      </c>
      <c r="K25" s="780">
        <v>0</v>
      </c>
      <c r="L25" s="780">
        <v>0</v>
      </c>
      <c r="M25" s="780">
        <v>0</v>
      </c>
      <c r="N25" s="780">
        <v>0</v>
      </c>
      <c r="O25" s="780">
        <v>0</v>
      </c>
      <c r="P25" s="780">
        <v>0</v>
      </c>
      <c r="Q25" s="780">
        <v>0</v>
      </c>
      <c r="R25" s="780">
        <v>0</v>
      </c>
      <c r="S25" s="780">
        <v>0</v>
      </c>
      <c r="T25" s="780">
        <v>0</v>
      </c>
      <c r="U25" s="780">
        <v>0</v>
      </c>
      <c r="V25" s="780">
        <v>0</v>
      </c>
      <c r="W25" s="780">
        <v>0</v>
      </c>
      <c r="X25" s="780">
        <v>0.1</v>
      </c>
      <c r="Y25" s="780">
        <v>0</v>
      </c>
      <c r="Z25" s="780">
        <v>0</v>
      </c>
      <c r="AA25" s="780">
        <v>0</v>
      </c>
      <c r="AB25" s="780">
        <v>0</v>
      </c>
      <c r="AC25" s="780">
        <v>0</v>
      </c>
      <c r="AD25" s="780">
        <v>0</v>
      </c>
      <c r="AE25" s="780">
        <v>-0.1</v>
      </c>
      <c r="AF25" s="780"/>
      <c r="AG25" s="780"/>
      <c r="AH25" s="780"/>
      <c r="AI25" s="780"/>
      <c r="AJ25" s="780"/>
      <c r="AK25" s="780"/>
      <c r="AL25" s="780"/>
    </row>
    <row r="26" spans="2:38" s="45" customFormat="1" ht="11.4" x14ac:dyDescent="0.3">
      <c r="B26" s="349"/>
      <c r="C26" s="45">
        <v>0</v>
      </c>
      <c r="D26" s="45">
        <v>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0.1</v>
      </c>
      <c r="AD26" s="45">
        <v>0</v>
      </c>
      <c r="AE26" s="45">
        <v>0</v>
      </c>
      <c r="AF26" s="45">
        <v>0</v>
      </c>
    </row>
    <row r="27" spans="2:38" s="45" customFormat="1" ht="11.4" x14ac:dyDescent="0.3">
      <c r="B27" s="778"/>
      <c r="C27" s="780">
        <v>0</v>
      </c>
      <c r="D27" s="780">
        <v>0</v>
      </c>
      <c r="E27" s="780">
        <v>0</v>
      </c>
      <c r="F27" s="780">
        <v>0</v>
      </c>
      <c r="G27" s="780">
        <v>0</v>
      </c>
      <c r="H27" s="780">
        <v>0</v>
      </c>
      <c r="I27" s="780">
        <v>0</v>
      </c>
      <c r="J27" s="780">
        <v>0</v>
      </c>
      <c r="K27" s="780">
        <v>0</v>
      </c>
      <c r="L27" s="780">
        <v>0</v>
      </c>
      <c r="M27" s="780">
        <v>0</v>
      </c>
      <c r="N27" s="780">
        <v>0</v>
      </c>
      <c r="O27" s="780">
        <v>0.1</v>
      </c>
      <c r="P27" s="780">
        <v>0</v>
      </c>
      <c r="Q27" s="780">
        <v>-0.1</v>
      </c>
      <c r="R27" s="780">
        <v>0</v>
      </c>
      <c r="S27" s="780">
        <v>0.1</v>
      </c>
      <c r="T27" s="780">
        <v>0.1</v>
      </c>
      <c r="U27" s="780">
        <v>0.1</v>
      </c>
      <c r="V27" s="780">
        <v>-0.3</v>
      </c>
      <c r="W27" s="780">
        <v>-0.3</v>
      </c>
      <c r="X27" s="780">
        <v>-1.1000000000000001</v>
      </c>
      <c r="Y27" s="780">
        <v>0</v>
      </c>
      <c r="Z27" s="780">
        <v>0.5</v>
      </c>
      <c r="AA27" s="780">
        <v>-0.5</v>
      </c>
      <c r="AB27" s="780">
        <v>0.1</v>
      </c>
      <c r="AC27" s="780">
        <v>0</v>
      </c>
      <c r="AD27" s="780">
        <v>0.1</v>
      </c>
      <c r="AE27" s="780">
        <v>0.1</v>
      </c>
      <c r="AF27" s="780">
        <v>-0.5</v>
      </c>
      <c r="AG27" s="780">
        <v>-0.5</v>
      </c>
      <c r="AH27" s="780"/>
      <c r="AI27" s="780"/>
      <c r="AJ27" s="780"/>
      <c r="AK27" s="780"/>
      <c r="AL27" s="780"/>
    </row>
    <row r="28" spans="2:38" s="45" customFormat="1" ht="11.4" x14ac:dyDescent="0.3">
      <c r="B28" s="349">
        <v>2024</v>
      </c>
      <c r="C28" s="45">
        <v>0</v>
      </c>
      <c r="D28" s="45">
        <v>0</v>
      </c>
      <c r="E28" s="45">
        <v>0</v>
      </c>
      <c r="F28" s="45">
        <v>0</v>
      </c>
      <c r="G28" s="45">
        <v>0</v>
      </c>
      <c r="H28" s="45">
        <v>0</v>
      </c>
      <c r="I28" s="45">
        <v>0</v>
      </c>
      <c r="J28" s="45">
        <v>0</v>
      </c>
      <c r="K28" s="45">
        <v>0</v>
      </c>
      <c r="L28" s="45">
        <v>0</v>
      </c>
      <c r="M28" s="45">
        <v>0</v>
      </c>
      <c r="N28" s="45">
        <v>0</v>
      </c>
      <c r="O28" s="45">
        <v>0</v>
      </c>
      <c r="P28" s="45">
        <v>0</v>
      </c>
      <c r="Q28" s="45">
        <v>0</v>
      </c>
      <c r="R28" s="45">
        <v>0</v>
      </c>
      <c r="S28" s="45">
        <v>0</v>
      </c>
      <c r="T28" s="45">
        <v>0</v>
      </c>
      <c r="U28" s="45">
        <v>0</v>
      </c>
      <c r="V28" s="45">
        <v>0</v>
      </c>
      <c r="W28" s="45">
        <v>0</v>
      </c>
      <c r="X28" s="45">
        <v>0</v>
      </c>
      <c r="Y28" s="45">
        <v>0</v>
      </c>
      <c r="Z28" s="45">
        <v>0</v>
      </c>
      <c r="AA28" s="45">
        <v>0</v>
      </c>
      <c r="AB28" s="45">
        <v>0.1</v>
      </c>
      <c r="AC28" s="45">
        <v>0.1</v>
      </c>
      <c r="AD28" s="45">
        <v>-0.2</v>
      </c>
      <c r="AE28" s="45">
        <v>0.1</v>
      </c>
      <c r="AF28" s="45">
        <v>-0.1</v>
      </c>
      <c r="AG28" s="45">
        <v>-0.3</v>
      </c>
      <c r="AH28" s="45">
        <v>0.3</v>
      </c>
    </row>
    <row r="29" spans="2:38" s="45" customFormat="1" ht="11.4" x14ac:dyDescent="0.3">
      <c r="B29" s="778"/>
      <c r="C29" s="780">
        <v>0</v>
      </c>
      <c r="D29" s="780">
        <v>0</v>
      </c>
      <c r="E29" s="780">
        <v>0</v>
      </c>
      <c r="F29" s="780">
        <v>0</v>
      </c>
      <c r="G29" s="780">
        <v>0</v>
      </c>
      <c r="H29" s="780">
        <v>0</v>
      </c>
      <c r="I29" s="780">
        <v>0</v>
      </c>
      <c r="J29" s="780">
        <v>0</v>
      </c>
      <c r="K29" s="780">
        <v>0</v>
      </c>
      <c r="L29" s="780">
        <v>0</v>
      </c>
      <c r="M29" s="780">
        <v>0</v>
      </c>
      <c r="N29" s="780">
        <v>0</v>
      </c>
      <c r="O29" s="780">
        <v>0</v>
      </c>
      <c r="P29" s="780">
        <v>0</v>
      </c>
      <c r="Q29" s="780">
        <v>0</v>
      </c>
      <c r="R29" s="780">
        <v>0</v>
      </c>
      <c r="S29" s="780">
        <v>0</v>
      </c>
      <c r="T29" s="780">
        <v>0</v>
      </c>
      <c r="U29" s="780">
        <v>0</v>
      </c>
      <c r="V29" s="780">
        <v>0</v>
      </c>
      <c r="W29" s="780">
        <v>0</v>
      </c>
      <c r="X29" s="780">
        <v>0</v>
      </c>
      <c r="Y29" s="780">
        <v>0</v>
      </c>
      <c r="Z29" s="780">
        <v>0</v>
      </c>
      <c r="AA29" s="780">
        <v>0</v>
      </c>
      <c r="AB29" s="780">
        <v>0</v>
      </c>
      <c r="AC29" s="780">
        <v>0</v>
      </c>
      <c r="AD29" s="780">
        <v>0</v>
      </c>
      <c r="AE29" s="780">
        <v>-0.1</v>
      </c>
      <c r="AF29" s="780">
        <v>0.1</v>
      </c>
      <c r="AG29" s="780">
        <v>0</v>
      </c>
      <c r="AH29" s="780">
        <v>0</v>
      </c>
      <c r="AI29" s="780">
        <v>-0.1</v>
      </c>
      <c r="AJ29" s="780"/>
      <c r="AK29" s="780"/>
      <c r="AL29" s="780"/>
    </row>
    <row r="30" spans="2:38" s="45" customFormat="1" ht="11.4" x14ac:dyDescent="0.3">
      <c r="B30" s="349"/>
      <c r="C30" s="45">
        <v>0</v>
      </c>
      <c r="D30" s="45">
        <v>0</v>
      </c>
      <c r="E30" s="45">
        <v>0</v>
      </c>
      <c r="F30" s="45">
        <v>0</v>
      </c>
      <c r="G30" s="45">
        <v>0</v>
      </c>
      <c r="H30" s="45">
        <v>0</v>
      </c>
      <c r="I30" s="45">
        <v>0</v>
      </c>
      <c r="J30" s="45">
        <v>0</v>
      </c>
      <c r="K30" s="45">
        <v>0</v>
      </c>
      <c r="L30" s="45">
        <v>0</v>
      </c>
      <c r="M30" s="45">
        <v>0</v>
      </c>
      <c r="N30" s="45">
        <v>0</v>
      </c>
      <c r="O30" s="45">
        <v>0</v>
      </c>
      <c r="P30" s="45">
        <v>0</v>
      </c>
      <c r="Q30" s="45">
        <v>0</v>
      </c>
      <c r="R30" s="45">
        <v>0</v>
      </c>
      <c r="S30" s="45">
        <v>0</v>
      </c>
      <c r="T30" s="45">
        <v>0</v>
      </c>
      <c r="U30" s="45">
        <v>0</v>
      </c>
      <c r="V30" s="45">
        <v>0</v>
      </c>
      <c r="W30" s="45">
        <v>0</v>
      </c>
      <c r="X30" s="45">
        <v>0</v>
      </c>
      <c r="Y30" s="45">
        <v>0</v>
      </c>
      <c r="Z30" s="45">
        <v>0</v>
      </c>
      <c r="AA30" s="45">
        <v>0.1</v>
      </c>
      <c r="AB30" s="45">
        <v>0</v>
      </c>
      <c r="AC30" s="45">
        <v>0</v>
      </c>
      <c r="AD30" s="45">
        <v>-0.1</v>
      </c>
      <c r="AE30" s="45">
        <v>-0.1</v>
      </c>
      <c r="AF30" s="45">
        <v>-0.1</v>
      </c>
      <c r="AG30" s="45">
        <v>0</v>
      </c>
      <c r="AH30" s="45">
        <v>0.2</v>
      </c>
      <c r="AI30" s="45">
        <v>-0.3</v>
      </c>
      <c r="AJ30" s="45">
        <v>-0.2</v>
      </c>
    </row>
    <row r="31" spans="2:38" s="45" customFormat="1" ht="11.4" x14ac:dyDescent="0.3">
      <c r="B31" s="778"/>
      <c r="C31" s="780">
        <v>0</v>
      </c>
      <c r="D31" s="780">
        <v>0</v>
      </c>
      <c r="E31" s="780">
        <v>0</v>
      </c>
      <c r="F31" s="780">
        <v>0</v>
      </c>
      <c r="G31" s="780">
        <v>0</v>
      </c>
      <c r="H31" s="780">
        <v>0</v>
      </c>
      <c r="I31" s="780">
        <v>0</v>
      </c>
      <c r="J31" s="780">
        <v>0</v>
      </c>
      <c r="K31" s="780">
        <v>0</v>
      </c>
      <c r="L31" s="780">
        <v>0</v>
      </c>
      <c r="M31" s="780">
        <v>0</v>
      </c>
      <c r="N31" s="780">
        <v>0</v>
      </c>
      <c r="O31" s="780">
        <v>0</v>
      </c>
      <c r="P31" s="780">
        <v>0</v>
      </c>
      <c r="Q31" s="780">
        <v>0</v>
      </c>
      <c r="R31" s="780">
        <v>0</v>
      </c>
      <c r="S31" s="780">
        <v>-0.1</v>
      </c>
      <c r="T31" s="780">
        <v>0.1</v>
      </c>
      <c r="U31" s="780">
        <v>0.1</v>
      </c>
      <c r="V31" s="780">
        <v>0</v>
      </c>
      <c r="W31" s="780">
        <v>0</v>
      </c>
      <c r="X31" s="780">
        <v>-0.1</v>
      </c>
      <c r="Y31" s="780">
        <v>0</v>
      </c>
      <c r="Z31" s="780">
        <v>0.1</v>
      </c>
      <c r="AA31" s="780">
        <v>0.1</v>
      </c>
      <c r="AB31" s="780">
        <v>0.3</v>
      </c>
      <c r="AC31" s="780">
        <v>0.2</v>
      </c>
      <c r="AD31" s="780">
        <v>-0.1</v>
      </c>
      <c r="AE31" s="780">
        <v>-0.1</v>
      </c>
      <c r="AF31" s="780">
        <v>-0.1</v>
      </c>
      <c r="AG31" s="780">
        <v>-0.1</v>
      </c>
      <c r="AH31" s="780">
        <v>0.4</v>
      </c>
      <c r="AI31" s="780">
        <v>0</v>
      </c>
      <c r="AJ31" s="780">
        <v>-0.1</v>
      </c>
      <c r="AK31" s="780">
        <v>0.1</v>
      </c>
      <c r="AL31" s="780"/>
    </row>
    <row r="34" spans="2:23" x14ac:dyDescent="0.3">
      <c r="B34" s="814" t="s">
        <v>1617</v>
      </c>
      <c r="C34" s="814"/>
      <c r="D34" s="814"/>
      <c r="E34" s="814"/>
      <c r="F34" s="814"/>
      <c r="G34" s="814"/>
      <c r="H34" s="814"/>
      <c r="I34" s="814"/>
      <c r="J34" s="814"/>
      <c r="K34" s="814"/>
      <c r="L34" s="814"/>
      <c r="M34" s="814"/>
      <c r="N34" s="814"/>
      <c r="O34" s="814"/>
      <c r="P34" s="814"/>
      <c r="Q34" s="814"/>
      <c r="R34" s="814"/>
      <c r="S34" s="814"/>
      <c r="T34" s="814"/>
      <c r="U34" s="814"/>
      <c r="V34" s="814"/>
      <c r="W34" s="814"/>
    </row>
    <row r="35" spans="2:23" x14ac:dyDescent="0.3">
      <c r="B35" s="814" t="s">
        <v>1618</v>
      </c>
      <c r="C35" s="814"/>
      <c r="D35" s="814"/>
      <c r="E35" s="814"/>
      <c r="F35" s="814"/>
      <c r="G35" s="814"/>
      <c r="H35" s="814"/>
      <c r="I35" s="814"/>
      <c r="J35" s="814"/>
      <c r="K35" s="814"/>
      <c r="L35" s="814"/>
      <c r="M35" s="814"/>
      <c r="N35" s="814"/>
      <c r="O35" s="814"/>
      <c r="P35" s="814"/>
      <c r="Q35" s="814"/>
      <c r="R35" s="814"/>
      <c r="S35" s="814"/>
      <c r="T35" s="814"/>
      <c r="U35" s="814"/>
      <c r="V35" s="814"/>
      <c r="W35" s="814"/>
    </row>
    <row r="36" spans="2:23" x14ac:dyDescent="0.3">
      <c r="B36" s="814" t="s">
        <v>1619</v>
      </c>
      <c r="C36" s="814"/>
      <c r="D36" s="814"/>
      <c r="E36" s="814"/>
      <c r="F36" s="814"/>
      <c r="G36" s="814"/>
      <c r="H36" s="814"/>
      <c r="I36" s="814"/>
      <c r="J36" s="814"/>
      <c r="K36" s="814"/>
      <c r="L36" s="814"/>
      <c r="M36" s="814"/>
      <c r="N36" s="814"/>
      <c r="O36" s="814"/>
      <c r="P36" s="814"/>
      <c r="Q36" s="814"/>
      <c r="R36" s="814"/>
      <c r="S36" s="814"/>
      <c r="T36" s="814"/>
      <c r="U36" s="814"/>
      <c r="V36" s="814"/>
      <c r="W36" s="814"/>
    </row>
    <row r="61" spans="2:2" x14ac:dyDescent="0.3">
      <c r="B61" s="164" t="s">
        <v>1620</v>
      </c>
    </row>
    <row r="62" spans="2:2" x14ac:dyDescent="0.3">
      <c r="B62" s="164" t="s">
        <v>1621</v>
      </c>
    </row>
  </sheetData>
  <mergeCells count="3">
    <mergeCell ref="B34:W34"/>
    <mergeCell ref="B35:W35"/>
    <mergeCell ref="B36:W36"/>
  </mergeCells>
  <hyperlinks>
    <hyperlink ref="A1" location="Índice!A1" display="Volver" xr:uid="{00000000-0004-0000-8E00-000000000000}"/>
  </hyperlinks>
  <pageMargins left="0.7" right="0.7" top="0.75" bottom="0.75" header="0.3" footer="0.3"/>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CE33"/>
  <sheetViews>
    <sheetView showGridLines="0" workbookViewId="0"/>
  </sheetViews>
  <sheetFormatPr baseColWidth="10" defaultColWidth="10.77734375" defaultRowHeight="13.8" x14ac:dyDescent="0.3"/>
  <cols>
    <col min="1" max="1" width="5.21875" style="89" customWidth="1"/>
    <col min="2" max="9" width="10.77734375" style="89"/>
    <col min="10" max="10" width="7.21875" style="89" customWidth="1"/>
    <col min="11" max="11" width="7" style="89" customWidth="1"/>
    <col min="12" max="12" width="6.5546875" style="89" customWidth="1"/>
    <col min="13" max="13" width="7.21875" style="89" customWidth="1"/>
    <col min="14" max="14" width="6.44140625" style="89" customWidth="1"/>
    <col min="15" max="15" width="7" style="89" customWidth="1"/>
    <col min="16" max="16" width="6.5546875" style="89" customWidth="1"/>
    <col min="17" max="17" width="7.21875" style="89" customWidth="1"/>
    <col min="18" max="18" width="6.5546875" style="89" customWidth="1"/>
    <col min="19" max="19" width="7.44140625" style="89" customWidth="1"/>
    <col min="20" max="20" width="6.5546875" style="89" customWidth="1"/>
    <col min="21" max="21" width="5.77734375" style="89" customWidth="1"/>
    <col min="22" max="22" width="7.21875" style="89" customWidth="1"/>
    <col min="23" max="23" width="7" style="89" customWidth="1"/>
    <col min="24" max="24" width="6.5546875" style="89" customWidth="1"/>
    <col min="25" max="25" width="7.21875" style="89" customWidth="1"/>
    <col min="26" max="26" width="6.44140625" style="89" customWidth="1"/>
    <col min="27" max="27" width="7" style="89" customWidth="1"/>
    <col min="28" max="28" width="6.5546875" style="89" customWidth="1"/>
    <col min="29" max="29" width="7.21875" style="89" customWidth="1"/>
    <col min="30" max="30" width="6.5546875" style="89" customWidth="1"/>
    <col min="31" max="31" width="7.44140625" style="89" customWidth="1"/>
    <col min="32" max="32" width="6.5546875" style="89" customWidth="1"/>
    <col min="33" max="33" width="5.77734375" style="89" customWidth="1"/>
    <col min="34" max="34" width="7.21875" style="89" customWidth="1"/>
    <col min="35" max="35" width="7" style="89" customWidth="1"/>
    <col min="36" max="36" width="6.5546875" style="89" customWidth="1"/>
    <col min="37" max="37" width="7.21875" style="89" customWidth="1"/>
    <col min="38" max="38" width="6.44140625" style="89" customWidth="1"/>
    <col min="39" max="39" width="7" style="89" customWidth="1"/>
    <col min="40" max="40" width="6.5546875" style="89" customWidth="1"/>
    <col min="41" max="41" width="7.21875" style="89" customWidth="1"/>
    <col min="42" max="42" width="6.5546875" style="89" customWidth="1"/>
    <col min="43" max="43" width="7.44140625" style="89" customWidth="1"/>
    <col min="44" max="44" width="6.5546875" style="89" customWidth="1"/>
    <col min="45" max="45" width="6.21875" style="89" customWidth="1"/>
    <col min="46" max="46" width="7.21875" style="89" customWidth="1"/>
    <col min="47" max="47" width="7" style="89" customWidth="1"/>
    <col min="48" max="48" width="6.5546875" style="89" customWidth="1"/>
    <col min="49" max="49" width="7.21875" style="89" customWidth="1"/>
    <col min="50" max="50" width="6.44140625" style="89" customWidth="1"/>
    <col min="51" max="51" width="7" style="89" customWidth="1"/>
    <col min="52" max="52" width="6.5546875" style="89" customWidth="1"/>
    <col min="53" max="53" width="7.21875" style="89" customWidth="1"/>
    <col min="54" max="54" width="6.5546875" style="89" customWidth="1"/>
    <col min="55" max="55" width="7.44140625" style="89" customWidth="1"/>
    <col min="56" max="56" width="6.5546875" style="89" customWidth="1"/>
    <col min="57" max="57" width="5.77734375" style="89" customWidth="1"/>
    <col min="58" max="58" width="7.21875" style="89" customWidth="1"/>
    <col min="59" max="59" width="7" style="89" customWidth="1"/>
    <col min="60" max="60" width="6.5546875" style="89" customWidth="1"/>
    <col min="61" max="61" width="7.21875" style="89" customWidth="1"/>
    <col min="62" max="62" width="6.44140625" style="89" customWidth="1"/>
    <col min="63" max="63" width="7" style="89" customWidth="1"/>
    <col min="64" max="64" width="6.5546875" style="89" customWidth="1"/>
    <col min="65" max="65" width="7.21875" style="89" customWidth="1"/>
    <col min="66" max="66" width="6.5546875" style="89" customWidth="1"/>
    <col min="67" max="67" width="7.44140625" style="89" customWidth="1"/>
    <col min="68" max="68" width="6.5546875" style="89" customWidth="1"/>
    <col min="69" max="69" width="5.77734375" style="89" customWidth="1"/>
    <col min="70" max="70" width="7.21875" style="89" customWidth="1"/>
    <col min="71" max="71" width="7" style="89" customWidth="1"/>
    <col min="72" max="72" width="6.5546875" style="89" customWidth="1"/>
    <col min="73" max="73" width="7.21875" style="89" customWidth="1"/>
    <col min="74" max="74" width="6.44140625" style="89" customWidth="1"/>
    <col min="75" max="75" width="7" style="89" customWidth="1"/>
    <col min="76" max="76" width="6.5546875" style="89" customWidth="1"/>
    <col min="77" max="77" width="7.21875" style="89" customWidth="1"/>
    <col min="78" max="78" width="6.5546875" style="89" customWidth="1"/>
    <col min="79" max="79" width="7.44140625" style="89" customWidth="1"/>
    <col min="80" max="80" width="6.5546875" style="89" customWidth="1"/>
    <col min="81" max="81" width="5.77734375" style="89" customWidth="1"/>
    <col min="82" max="82" width="7.21875" style="89" customWidth="1"/>
    <col min="83" max="83" width="7" style="89" customWidth="1"/>
    <col min="84" max="16384" width="10.77734375" style="89"/>
  </cols>
  <sheetData>
    <row r="1" spans="1:83" x14ac:dyDescent="0.3">
      <c r="A1" s="145" t="s">
        <v>36</v>
      </c>
    </row>
    <row r="4" spans="1:83" s="45" customFormat="1" ht="12" x14ac:dyDescent="0.3">
      <c r="C4" s="779">
        <v>43466</v>
      </c>
      <c r="D4" s="779">
        <v>43497</v>
      </c>
      <c r="E4" s="779">
        <v>43525</v>
      </c>
      <c r="F4" s="779">
        <v>43556</v>
      </c>
      <c r="G4" s="779">
        <v>43586</v>
      </c>
      <c r="H4" s="779">
        <v>43617</v>
      </c>
      <c r="I4" s="779">
        <v>43647</v>
      </c>
      <c r="J4" s="779">
        <v>43678</v>
      </c>
      <c r="K4" s="779">
        <v>43709</v>
      </c>
      <c r="L4" s="779">
        <v>43739</v>
      </c>
      <c r="M4" s="779">
        <v>43770</v>
      </c>
      <c r="N4" s="779">
        <v>43800</v>
      </c>
      <c r="O4" s="779">
        <v>43831</v>
      </c>
      <c r="P4" s="779">
        <v>43862</v>
      </c>
      <c r="Q4" s="779">
        <v>43891</v>
      </c>
      <c r="R4" s="779">
        <v>43922</v>
      </c>
      <c r="S4" s="779">
        <v>43952</v>
      </c>
      <c r="T4" s="779">
        <v>43983</v>
      </c>
      <c r="U4" s="779">
        <v>44013</v>
      </c>
      <c r="V4" s="779">
        <v>44044</v>
      </c>
      <c r="W4" s="779">
        <v>44075</v>
      </c>
      <c r="X4" s="779">
        <v>44105</v>
      </c>
      <c r="Y4" s="779">
        <v>44136</v>
      </c>
      <c r="Z4" s="779">
        <v>44166</v>
      </c>
      <c r="AA4" s="779">
        <v>44197</v>
      </c>
      <c r="AB4" s="779">
        <v>44228</v>
      </c>
      <c r="AC4" s="779">
        <v>44256</v>
      </c>
      <c r="AD4" s="779">
        <v>44287</v>
      </c>
      <c r="AE4" s="779">
        <v>44317</v>
      </c>
      <c r="AF4" s="779">
        <v>44348</v>
      </c>
      <c r="AG4" s="779">
        <v>44378</v>
      </c>
      <c r="AH4" s="779">
        <v>44409</v>
      </c>
      <c r="AI4" s="779">
        <v>44440</v>
      </c>
      <c r="AJ4" s="779">
        <v>44470</v>
      </c>
      <c r="AK4" s="779">
        <v>44501</v>
      </c>
      <c r="AL4" s="779">
        <v>44531</v>
      </c>
      <c r="AM4" s="779">
        <v>44562</v>
      </c>
      <c r="AN4" s="779">
        <v>44593</v>
      </c>
      <c r="AO4" s="779">
        <v>44621</v>
      </c>
      <c r="AP4" s="779">
        <v>44652</v>
      </c>
      <c r="AQ4" s="779">
        <v>44682</v>
      </c>
      <c r="AR4" s="779">
        <v>44713</v>
      </c>
      <c r="AS4" s="779">
        <v>44743</v>
      </c>
      <c r="AT4" s="779">
        <v>44774</v>
      </c>
      <c r="AU4" s="779">
        <v>44805</v>
      </c>
      <c r="AV4" s="779">
        <v>44835</v>
      </c>
      <c r="AW4" s="779">
        <v>44866</v>
      </c>
      <c r="AX4" s="779">
        <v>44896</v>
      </c>
      <c r="AY4" s="779">
        <v>44927</v>
      </c>
      <c r="AZ4" s="779">
        <v>44958</v>
      </c>
      <c r="BA4" s="779">
        <v>44986</v>
      </c>
      <c r="BB4" s="779">
        <v>45017</v>
      </c>
      <c r="BC4" s="779">
        <v>45047</v>
      </c>
      <c r="BD4" s="779">
        <v>45078</v>
      </c>
      <c r="BE4" s="779">
        <v>45108</v>
      </c>
      <c r="BF4" s="779">
        <v>45139</v>
      </c>
      <c r="BG4" s="779">
        <v>45170</v>
      </c>
      <c r="BH4" s="779">
        <v>45200</v>
      </c>
      <c r="BI4" s="779">
        <v>45231</v>
      </c>
      <c r="BJ4" s="779">
        <v>45261</v>
      </c>
      <c r="BK4" s="779">
        <v>45292</v>
      </c>
      <c r="BL4" s="779">
        <v>45323</v>
      </c>
      <c r="BM4" s="779">
        <v>45352</v>
      </c>
      <c r="BN4" s="779">
        <v>45383</v>
      </c>
      <c r="BO4" s="779">
        <v>45413</v>
      </c>
      <c r="BP4" s="779">
        <v>45444</v>
      </c>
      <c r="BQ4" s="779">
        <v>45474</v>
      </c>
      <c r="BR4" s="779">
        <v>45505</v>
      </c>
      <c r="BS4" s="779">
        <v>45536</v>
      </c>
      <c r="BT4" s="779">
        <v>45566</v>
      </c>
      <c r="BU4" s="779">
        <v>45597</v>
      </c>
      <c r="BV4" s="779">
        <v>45627</v>
      </c>
      <c r="BW4" s="779">
        <v>45658</v>
      </c>
      <c r="BX4" s="779">
        <v>45689</v>
      </c>
      <c r="BY4" s="779">
        <v>45717</v>
      </c>
      <c r="BZ4" s="779">
        <v>45748</v>
      </c>
      <c r="CA4" s="779">
        <v>45778</v>
      </c>
      <c r="CB4" s="779">
        <v>45809</v>
      </c>
      <c r="CC4" s="779">
        <v>45839</v>
      </c>
      <c r="CD4" s="779">
        <v>45870</v>
      </c>
      <c r="CE4" s="779">
        <v>45901</v>
      </c>
    </row>
    <row r="5" spans="1:83" s="45" customFormat="1" ht="11.4" x14ac:dyDescent="0.3">
      <c r="B5" s="499" t="s">
        <v>213</v>
      </c>
      <c r="C5" s="45">
        <v>3.78</v>
      </c>
      <c r="D5" s="45">
        <v>3.89</v>
      </c>
      <c r="E5" s="45">
        <v>4.58</v>
      </c>
      <c r="F5" s="45">
        <v>4.9400000000000004</v>
      </c>
      <c r="G5" s="45">
        <v>4.66</v>
      </c>
      <c r="H5" s="45">
        <v>3.37</v>
      </c>
      <c r="I5" s="45">
        <v>3.22</v>
      </c>
      <c r="J5" s="45">
        <v>3.43</v>
      </c>
      <c r="K5" s="45">
        <v>2.89</v>
      </c>
      <c r="L5" s="45">
        <v>2.54</v>
      </c>
      <c r="M5" s="45">
        <v>3.27</v>
      </c>
      <c r="N5" s="45">
        <v>4.3099999999999996</v>
      </c>
      <c r="O5" s="45">
        <v>4.1900000000000004</v>
      </c>
      <c r="P5" s="45">
        <v>4.01</v>
      </c>
      <c r="Q5" s="45">
        <v>3.3</v>
      </c>
      <c r="R5" s="45">
        <v>2.4</v>
      </c>
      <c r="S5" s="45">
        <v>1.88</v>
      </c>
      <c r="T5" s="45">
        <v>2.13</v>
      </c>
      <c r="U5" s="45">
        <v>2.31</v>
      </c>
      <c r="V5" s="45">
        <v>2.44</v>
      </c>
      <c r="W5" s="45">
        <v>3.14</v>
      </c>
      <c r="X5" s="45">
        <v>3.92</v>
      </c>
      <c r="Y5" s="45">
        <v>4.3099999999999996</v>
      </c>
      <c r="Z5" s="45">
        <v>4.5199999999999996</v>
      </c>
      <c r="AA5" s="45">
        <v>4.5599999999999996</v>
      </c>
      <c r="AB5" s="45">
        <v>5.2</v>
      </c>
      <c r="AC5" s="45">
        <v>6.1</v>
      </c>
      <c r="AD5" s="45">
        <v>6.76</v>
      </c>
      <c r="AE5" s="45">
        <v>8.06</v>
      </c>
      <c r="AF5" s="45">
        <v>8.35</v>
      </c>
      <c r="AG5" s="45">
        <v>8.99</v>
      </c>
      <c r="AH5" s="45">
        <v>9.68</v>
      </c>
      <c r="AI5" s="45">
        <v>10.25</v>
      </c>
      <c r="AJ5" s="45">
        <v>10.67</v>
      </c>
      <c r="AK5" s="45">
        <v>10.74</v>
      </c>
      <c r="AL5" s="45">
        <v>10.06</v>
      </c>
      <c r="AM5" s="45">
        <v>10.38</v>
      </c>
      <c r="AN5" s="45">
        <v>10.54</v>
      </c>
      <c r="AO5" s="45">
        <v>11.3</v>
      </c>
      <c r="AP5" s="45">
        <v>12.13</v>
      </c>
      <c r="AQ5" s="45">
        <v>11.73</v>
      </c>
      <c r="AR5" s="45">
        <v>11.89</v>
      </c>
      <c r="AS5" s="45">
        <v>10.07</v>
      </c>
      <c r="AT5" s="45">
        <v>8.73</v>
      </c>
      <c r="AU5" s="45">
        <v>7.17</v>
      </c>
      <c r="AV5" s="45">
        <v>6.47</v>
      </c>
      <c r="AW5" s="45">
        <v>5.9</v>
      </c>
      <c r="AX5" s="45">
        <v>5.79</v>
      </c>
      <c r="AY5" s="45">
        <v>5.77</v>
      </c>
      <c r="AZ5" s="45">
        <v>5.6</v>
      </c>
      <c r="BA5" s="45">
        <v>4.6500000000000004</v>
      </c>
      <c r="BB5" s="45">
        <v>4.18</v>
      </c>
      <c r="BC5" s="45">
        <v>3.94</v>
      </c>
      <c r="BD5" s="45">
        <v>3.16</v>
      </c>
      <c r="BE5" s="45">
        <v>3.99</v>
      </c>
      <c r="BF5" s="45">
        <v>4.6100000000000003</v>
      </c>
      <c r="BG5" s="45">
        <v>5.19</v>
      </c>
      <c r="BH5" s="45">
        <v>4.82</v>
      </c>
      <c r="BI5" s="45">
        <v>4.68</v>
      </c>
      <c r="BJ5" s="45">
        <v>4.62</v>
      </c>
      <c r="BK5" s="45">
        <v>4.51</v>
      </c>
      <c r="BL5" s="45">
        <v>4.5</v>
      </c>
      <c r="BM5" s="45">
        <v>3.93</v>
      </c>
      <c r="BN5" s="45">
        <v>3.69</v>
      </c>
      <c r="BO5" s="45">
        <v>3.93</v>
      </c>
      <c r="BP5" s="45">
        <v>4.2300000000000004</v>
      </c>
      <c r="BQ5" s="45">
        <v>4.5</v>
      </c>
      <c r="BR5" s="45">
        <v>4.24</v>
      </c>
      <c r="BS5" s="45">
        <v>4.42</v>
      </c>
      <c r="BT5" s="45">
        <v>4.76</v>
      </c>
      <c r="BU5" s="45">
        <v>4.87</v>
      </c>
      <c r="BV5" s="45">
        <v>4.83</v>
      </c>
      <c r="BW5" s="45">
        <v>4.5599999999999996</v>
      </c>
      <c r="BX5" s="45">
        <v>5.0599999999999996</v>
      </c>
      <c r="BY5" s="45">
        <v>5.48</v>
      </c>
      <c r="BZ5" s="45">
        <v>5.53</v>
      </c>
      <c r="CA5" s="45">
        <v>5.32</v>
      </c>
      <c r="CB5" s="45">
        <v>5.35</v>
      </c>
      <c r="CC5" s="45">
        <v>5.23</v>
      </c>
      <c r="CD5" s="45">
        <v>5.13</v>
      </c>
      <c r="CE5" s="45">
        <v>5.17</v>
      </c>
    </row>
    <row r="6" spans="1:83" s="45" customFormat="1" ht="11.4" x14ac:dyDescent="0.3">
      <c r="B6" s="781" t="s">
        <v>286</v>
      </c>
      <c r="C6" s="782">
        <v>4.25</v>
      </c>
      <c r="D6" s="782">
        <v>4.25</v>
      </c>
      <c r="E6" s="782">
        <v>4.25</v>
      </c>
      <c r="F6" s="782">
        <v>4.25</v>
      </c>
      <c r="G6" s="782">
        <v>4.25</v>
      </c>
      <c r="H6" s="782">
        <v>4.25</v>
      </c>
      <c r="I6" s="782">
        <v>4.25</v>
      </c>
      <c r="J6" s="782">
        <v>4.25</v>
      </c>
      <c r="K6" s="782">
        <v>4.25</v>
      </c>
      <c r="L6" s="782">
        <v>4.25</v>
      </c>
      <c r="M6" s="782">
        <v>4.25</v>
      </c>
      <c r="N6" s="782">
        <v>4.25</v>
      </c>
      <c r="O6" s="782">
        <v>4</v>
      </c>
      <c r="P6" s="782">
        <v>4</v>
      </c>
      <c r="Q6" s="782">
        <v>4</v>
      </c>
      <c r="R6" s="782">
        <v>4</v>
      </c>
      <c r="S6" s="782">
        <v>4</v>
      </c>
      <c r="T6" s="782">
        <v>4</v>
      </c>
      <c r="U6" s="782">
        <v>4</v>
      </c>
      <c r="V6" s="782">
        <v>4</v>
      </c>
      <c r="W6" s="782">
        <v>4</v>
      </c>
      <c r="X6" s="782">
        <v>4</v>
      </c>
      <c r="Y6" s="782">
        <v>4</v>
      </c>
      <c r="Z6" s="782">
        <v>4</v>
      </c>
      <c r="AA6" s="782">
        <v>3.75</v>
      </c>
      <c r="AB6" s="782">
        <v>3.75</v>
      </c>
      <c r="AC6" s="782">
        <v>3.75</v>
      </c>
      <c r="AD6" s="782">
        <v>3.75</v>
      </c>
      <c r="AE6" s="782">
        <v>3.75</v>
      </c>
      <c r="AF6" s="782">
        <v>3.75</v>
      </c>
      <c r="AG6" s="782">
        <v>3.75</v>
      </c>
      <c r="AH6" s="782">
        <v>3.75</v>
      </c>
      <c r="AI6" s="782">
        <v>3.75</v>
      </c>
      <c r="AJ6" s="782">
        <v>3.75</v>
      </c>
      <c r="AK6" s="782">
        <v>3.75</v>
      </c>
      <c r="AL6" s="782">
        <v>3.75</v>
      </c>
      <c r="AM6" s="782">
        <v>3.5</v>
      </c>
      <c r="AN6" s="782">
        <v>3.5</v>
      </c>
      <c r="AO6" s="782">
        <v>3.5</v>
      </c>
      <c r="AP6" s="782">
        <v>3.5</v>
      </c>
      <c r="AQ6" s="782">
        <v>3.5</v>
      </c>
      <c r="AR6" s="782">
        <v>3.5</v>
      </c>
      <c r="AS6" s="782">
        <v>3.5</v>
      </c>
      <c r="AT6" s="782">
        <v>3.5</v>
      </c>
      <c r="AU6" s="782">
        <v>3.5</v>
      </c>
      <c r="AV6" s="782">
        <v>3.5</v>
      </c>
      <c r="AW6" s="782">
        <v>3.5</v>
      </c>
      <c r="AX6" s="782">
        <v>3.5</v>
      </c>
      <c r="AY6" s="782">
        <v>3.25</v>
      </c>
      <c r="AZ6" s="782">
        <v>3.25</v>
      </c>
      <c r="BA6" s="782">
        <v>3.25</v>
      </c>
      <c r="BB6" s="782">
        <v>3.25</v>
      </c>
      <c r="BC6" s="782">
        <v>3.25</v>
      </c>
      <c r="BD6" s="782">
        <v>3.25</v>
      </c>
      <c r="BE6" s="782">
        <v>3.25</v>
      </c>
      <c r="BF6" s="782">
        <v>3.25</v>
      </c>
      <c r="BG6" s="782">
        <v>3.25</v>
      </c>
      <c r="BH6" s="782">
        <v>3.25</v>
      </c>
      <c r="BI6" s="782">
        <v>3.25</v>
      </c>
      <c r="BJ6" s="782">
        <v>3.25</v>
      </c>
      <c r="BK6" s="782">
        <v>3</v>
      </c>
      <c r="BL6" s="782">
        <v>3</v>
      </c>
      <c r="BM6" s="782">
        <v>3</v>
      </c>
      <c r="BN6" s="782">
        <v>3</v>
      </c>
      <c r="BO6" s="782">
        <v>3</v>
      </c>
      <c r="BP6" s="782">
        <v>3</v>
      </c>
      <c r="BQ6" s="782">
        <v>3</v>
      </c>
      <c r="BR6" s="782">
        <v>3</v>
      </c>
      <c r="BS6" s="782">
        <v>3</v>
      </c>
      <c r="BT6" s="782">
        <v>3</v>
      </c>
      <c r="BU6" s="782">
        <v>3</v>
      </c>
      <c r="BV6" s="782">
        <v>3</v>
      </c>
      <c r="BW6" s="782">
        <v>3</v>
      </c>
      <c r="BX6" s="783">
        <v>3</v>
      </c>
      <c r="BY6" s="783">
        <v>3</v>
      </c>
      <c r="BZ6" s="783">
        <v>3</v>
      </c>
      <c r="CA6" s="783">
        <v>3</v>
      </c>
      <c r="CB6" s="783">
        <v>3</v>
      </c>
      <c r="CC6" s="783">
        <v>3</v>
      </c>
      <c r="CD6" s="783">
        <v>3</v>
      </c>
      <c r="CE6" s="783">
        <v>3</v>
      </c>
    </row>
    <row r="7" spans="1:83" s="45" customFormat="1" ht="11.4" x14ac:dyDescent="0.3">
      <c r="C7" s="45">
        <v>5.75</v>
      </c>
      <c r="D7" s="45">
        <v>5.75</v>
      </c>
      <c r="E7" s="45">
        <v>5.75</v>
      </c>
      <c r="F7" s="45">
        <v>5.75</v>
      </c>
      <c r="G7" s="45">
        <v>5.75</v>
      </c>
      <c r="H7" s="45">
        <v>5.75</v>
      </c>
      <c r="I7" s="45">
        <v>5.75</v>
      </c>
      <c r="J7" s="45">
        <v>5.75</v>
      </c>
      <c r="K7" s="45">
        <v>5.75</v>
      </c>
      <c r="L7" s="45">
        <v>5.75</v>
      </c>
      <c r="M7" s="45">
        <v>5.75</v>
      </c>
      <c r="N7" s="45">
        <v>5.75</v>
      </c>
      <c r="O7" s="45">
        <v>5.5</v>
      </c>
      <c r="P7" s="45">
        <v>5.5</v>
      </c>
      <c r="Q7" s="45">
        <v>5.5</v>
      </c>
      <c r="R7" s="45">
        <v>5.5</v>
      </c>
      <c r="S7" s="45">
        <v>5.5</v>
      </c>
      <c r="T7" s="45">
        <v>5.5</v>
      </c>
      <c r="U7" s="45">
        <v>5.5</v>
      </c>
      <c r="V7" s="45">
        <v>5.5</v>
      </c>
      <c r="W7" s="45">
        <v>5.5</v>
      </c>
      <c r="X7" s="45">
        <v>5.5</v>
      </c>
      <c r="Y7" s="45">
        <v>5.5</v>
      </c>
      <c r="Z7" s="45">
        <v>5.5</v>
      </c>
      <c r="AA7" s="45">
        <v>5.25</v>
      </c>
      <c r="AB7" s="45">
        <v>5.25</v>
      </c>
      <c r="AC7" s="45">
        <v>5.25</v>
      </c>
      <c r="AD7" s="45">
        <v>5.25</v>
      </c>
      <c r="AE7" s="45">
        <v>5.25</v>
      </c>
      <c r="AF7" s="45">
        <v>5.25</v>
      </c>
      <c r="AG7" s="45">
        <v>5.25</v>
      </c>
      <c r="AH7" s="45">
        <v>5.25</v>
      </c>
      <c r="AI7" s="45">
        <v>5.25</v>
      </c>
      <c r="AJ7" s="45">
        <v>5.25</v>
      </c>
      <c r="AK7" s="45">
        <v>5.25</v>
      </c>
      <c r="AL7" s="45">
        <v>5.25</v>
      </c>
      <c r="AM7" s="45">
        <v>5</v>
      </c>
      <c r="AN7" s="45">
        <v>5</v>
      </c>
      <c r="AO7" s="45">
        <v>5</v>
      </c>
      <c r="AP7" s="45">
        <v>5</v>
      </c>
      <c r="AQ7" s="45">
        <v>5</v>
      </c>
      <c r="AR7" s="45">
        <v>5</v>
      </c>
      <c r="AS7" s="45">
        <v>5</v>
      </c>
      <c r="AT7" s="45">
        <v>5</v>
      </c>
      <c r="AU7" s="45">
        <v>5</v>
      </c>
      <c r="AV7" s="45">
        <v>5</v>
      </c>
      <c r="AW7" s="45">
        <v>5</v>
      </c>
      <c r="AX7" s="45">
        <v>5</v>
      </c>
      <c r="AY7" s="45">
        <v>4.75</v>
      </c>
      <c r="AZ7" s="45">
        <v>4.75</v>
      </c>
      <c r="BA7" s="45">
        <v>4.75</v>
      </c>
      <c r="BB7" s="45">
        <v>4.75</v>
      </c>
      <c r="BC7" s="45">
        <v>4.75</v>
      </c>
      <c r="BD7" s="45">
        <v>4.75</v>
      </c>
      <c r="BE7" s="45">
        <v>4.75</v>
      </c>
      <c r="BF7" s="45">
        <v>4.75</v>
      </c>
      <c r="BG7" s="45">
        <v>4.75</v>
      </c>
      <c r="BH7" s="45">
        <v>4.75</v>
      </c>
      <c r="BI7" s="45">
        <v>4.75</v>
      </c>
      <c r="BJ7" s="45">
        <v>4.75</v>
      </c>
      <c r="BK7" s="45">
        <v>4.5</v>
      </c>
      <c r="BL7" s="45">
        <v>4.5</v>
      </c>
      <c r="BM7" s="45">
        <v>4.5</v>
      </c>
      <c r="BN7" s="45">
        <v>4.5</v>
      </c>
      <c r="BO7" s="45">
        <v>4.5</v>
      </c>
      <c r="BP7" s="45">
        <v>4.5</v>
      </c>
      <c r="BQ7" s="45">
        <v>4.5</v>
      </c>
      <c r="BR7" s="45">
        <v>4.5</v>
      </c>
      <c r="BS7" s="45">
        <v>4.5</v>
      </c>
      <c r="BT7" s="45">
        <v>4.5</v>
      </c>
      <c r="BU7" s="45">
        <v>4.5</v>
      </c>
      <c r="BV7" s="45">
        <v>4.5</v>
      </c>
      <c r="BW7" s="45">
        <v>4.5</v>
      </c>
      <c r="BX7" s="45">
        <v>4.5</v>
      </c>
      <c r="BY7" s="45">
        <v>4.5</v>
      </c>
      <c r="BZ7" s="45">
        <v>4.5</v>
      </c>
      <c r="CA7" s="45">
        <v>4.5</v>
      </c>
      <c r="CB7" s="45">
        <v>4.5</v>
      </c>
      <c r="CC7" s="45">
        <v>4.5</v>
      </c>
      <c r="CD7" s="45">
        <v>4.5</v>
      </c>
      <c r="CE7" s="45">
        <v>4.5</v>
      </c>
    </row>
    <row r="8" spans="1:83" s="45" customFormat="1" ht="11.4" x14ac:dyDescent="0.3">
      <c r="B8" s="781"/>
      <c r="C8" s="782">
        <v>2.75</v>
      </c>
      <c r="D8" s="782">
        <v>2.75</v>
      </c>
      <c r="E8" s="782">
        <v>2.75</v>
      </c>
      <c r="F8" s="782">
        <v>2.75</v>
      </c>
      <c r="G8" s="782">
        <v>2.75</v>
      </c>
      <c r="H8" s="782">
        <v>2.75</v>
      </c>
      <c r="I8" s="782">
        <v>2.75</v>
      </c>
      <c r="J8" s="782">
        <v>2.75</v>
      </c>
      <c r="K8" s="782">
        <v>2.75</v>
      </c>
      <c r="L8" s="782">
        <v>2.75</v>
      </c>
      <c r="M8" s="782">
        <v>2.75</v>
      </c>
      <c r="N8" s="782">
        <v>2.75</v>
      </c>
      <c r="O8" s="782">
        <v>2.5</v>
      </c>
      <c r="P8" s="782">
        <v>2.5</v>
      </c>
      <c r="Q8" s="782">
        <v>2.5</v>
      </c>
      <c r="R8" s="782">
        <v>2.5</v>
      </c>
      <c r="S8" s="782">
        <v>2.5</v>
      </c>
      <c r="T8" s="782">
        <v>2.5</v>
      </c>
      <c r="U8" s="782">
        <v>2.5</v>
      </c>
      <c r="V8" s="782">
        <v>2.5</v>
      </c>
      <c r="W8" s="782">
        <v>2.5</v>
      </c>
      <c r="X8" s="782">
        <v>2.5</v>
      </c>
      <c r="Y8" s="782">
        <v>2.5</v>
      </c>
      <c r="Z8" s="782">
        <v>2.5</v>
      </c>
      <c r="AA8" s="782">
        <v>2.25</v>
      </c>
      <c r="AB8" s="782">
        <v>2.25</v>
      </c>
      <c r="AC8" s="782">
        <v>2.25</v>
      </c>
      <c r="AD8" s="782">
        <v>2.25</v>
      </c>
      <c r="AE8" s="782">
        <v>2.25</v>
      </c>
      <c r="AF8" s="782">
        <v>2.25</v>
      </c>
      <c r="AG8" s="782">
        <v>2.25</v>
      </c>
      <c r="AH8" s="782">
        <v>2.25</v>
      </c>
      <c r="AI8" s="782">
        <v>2.25</v>
      </c>
      <c r="AJ8" s="782">
        <v>2.25</v>
      </c>
      <c r="AK8" s="782">
        <v>2.25</v>
      </c>
      <c r="AL8" s="782">
        <v>2.25</v>
      </c>
      <c r="AM8" s="782">
        <v>2</v>
      </c>
      <c r="AN8" s="782">
        <v>2</v>
      </c>
      <c r="AO8" s="782">
        <v>2</v>
      </c>
      <c r="AP8" s="782">
        <v>2</v>
      </c>
      <c r="AQ8" s="782">
        <v>2</v>
      </c>
      <c r="AR8" s="782">
        <v>2</v>
      </c>
      <c r="AS8" s="782">
        <v>2</v>
      </c>
      <c r="AT8" s="782">
        <v>2</v>
      </c>
      <c r="AU8" s="782">
        <v>2</v>
      </c>
      <c r="AV8" s="782">
        <v>2</v>
      </c>
      <c r="AW8" s="782">
        <v>2</v>
      </c>
      <c r="AX8" s="782">
        <v>2</v>
      </c>
      <c r="AY8" s="782">
        <v>1.75</v>
      </c>
      <c r="AZ8" s="782">
        <v>1.75</v>
      </c>
      <c r="BA8" s="782">
        <v>1.75</v>
      </c>
      <c r="BB8" s="782">
        <v>1.75</v>
      </c>
      <c r="BC8" s="782">
        <v>1.75</v>
      </c>
      <c r="BD8" s="782">
        <v>1.75</v>
      </c>
      <c r="BE8" s="782">
        <v>1.75</v>
      </c>
      <c r="BF8" s="782">
        <v>1.75</v>
      </c>
      <c r="BG8" s="782">
        <v>1.75</v>
      </c>
      <c r="BH8" s="782">
        <v>1.75</v>
      </c>
      <c r="BI8" s="782">
        <v>1.75</v>
      </c>
      <c r="BJ8" s="782">
        <v>1.75</v>
      </c>
      <c r="BK8" s="782">
        <v>1.5</v>
      </c>
      <c r="BL8" s="782">
        <v>1.5</v>
      </c>
      <c r="BM8" s="782">
        <v>1.5</v>
      </c>
      <c r="BN8" s="782">
        <v>1.5</v>
      </c>
      <c r="BO8" s="782">
        <v>1.5</v>
      </c>
      <c r="BP8" s="782">
        <v>1.5</v>
      </c>
      <c r="BQ8" s="782">
        <v>1.5</v>
      </c>
      <c r="BR8" s="782">
        <v>1.5</v>
      </c>
      <c r="BS8" s="782">
        <v>1.5</v>
      </c>
      <c r="BT8" s="782">
        <v>1.5</v>
      </c>
      <c r="BU8" s="782">
        <v>1.5</v>
      </c>
      <c r="BV8" s="782">
        <v>1.5</v>
      </c>
      <c r="BW8" s="782">
        <v>1.5</v>
      </c>
      <c r="BX8" s="783">
        <v>1.5</v>
      </c>
      <c r="BY8" s="783">
        <v>1.5</v>
      </c>
      <c r="BZ8" s="783">
        <v>1.5</v>
      </c>
      <c r="CA8" s="783">
        <v>1.5</v>
      </c>
      <c r="CB8" s="783">
        <v>1.5</v>
      </c>
      <c r="CC8" s="783">
        <v>1.5</v>
      </c>
      <c r="CD8" s="783">
        <v>1.5</v>
      </c>
      <c r="CE8" s="783">
        <v>1.5</v>
      </c>
    </row>
    <row r="11" spans="1:83" x14ac:dyDescent="0.3">
      <c r="B11" s="814" t="s">
        <v>1622</v>
      </c>
      <c r="C11" s="814"/>
      <c r="D11" s="814"/>
      <c r="E11" s="814"/>
      <c r="F11" s="814"/>
      <c r="G11" s="814"/>
      <c r="H11" s="814"/>
      <c r="I11" s="279"/>
      <c r="J11" s="279"/>
      <c r="K11" s="279"/>
      <c r="L11" s="279"/>
      <c r="M11" s="279"/>
      <c r="N11" s="279"/>
      <c r="O11" s="279"/>
      <c r="P11" s="279"/>
      <c r="Q11" s="279"/>
      <c r="R11" s="279"/>
      <c r="S11" s="279"/>
      <c r="T11" s="279"/>
      <c r="U11" s="279"/>
      <c r="V11" s="279"/>
      <c r="W11" s="279"/>
    </row>
    <row r="12" spans="1:83" x14ac:dyDescent="0.3">
      <c r="B12" s="814" t="s">
        <v>1623</v>
      </c>
      <c r="C12" s="814"/>
      <c r="D12" s="814"/>
      <c r="E12" s="814"/>
      <c r="F12" s="814"/>
      <c r="G12" s="814"/>
      <c r="H12" s="814"/>
      <c r="I12" s="279"/>
      <c r="J12" s="279"/>
      <c r="K12" s="279"/>
      <c r="L12" s="279"/>
      <c r="M12" s="279"/>
      <c r="N12" s="279"/>
      <c r="O12" s="279"/>
      <c r="P12" s="279"/>
      <c r="Q12" s="279"/>
      <c r="R12" s="279"/>
      <c r="S12" s="279"/>
      <c r="T12" s="279"/>
      <c r="U12" s="279"/>
      <c r="V12" s="279"/>
      <c r="W12" s="279"/>
    </row>
    <row r="13" spans="1:83" x14ac:dyDescent="0.3">
      <c r="B13" s="814" t="s">
        <v>160</v>
      </c>
      <c r="C13" s="814"/>
      <c r="D13" s="814"/>
      <c r="E13" s="814"/>
      <c r="F13" s="814"/>
      <c r="G13" s="814"/>
      <c r="H13" s="814"/>
      <c r="I13" s="279"/>
      <c r="J13" s="279"/>
      <c r="K13" s="279"/>
      <c r="L13" s="279"/>
      <c r="M13" s="279"/>
      <c r="N13" s="279"/>
      <c r="O13" s="279"/>
      <c r="P13" s="279"/>
      <c r="Q13" s="279"/>
      <c r="R13" s="279"/>
      <c r="S13" s="279"/>
      <c r="T13" s="279"/>
      <c r="U13" s="279"/>
      <c r="V13" s="279"/>
      <c r="W13" s="279"/>
    </row>
    <row r="33" spans="2:2" ht="409.6" x14ac:dyDescent="0.3">
      <c r="B33" s="164" t="s">
        <v>1624</v>
      </c>
    </row>
  </sheetData>
  <mergeCells count="3">
    <mergeCell ref="B11:H11"/>
    <mergeCell ref="B12:H12"/>
    <mergeCell ref="B13:H13"/>
  </mergeCells>
  <hyperlinks>
    <hyperlink ref="A1" location="Índice!A1" display="Volver" xr:uid="{00000000-0004-0000-8F00-000000000000}"/>
  </hyperlinks>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CE30"/>
  <sheetViews>
    <sheetView showGridLines="0" workbookViewId="0"/>
  </sheetViews>
  <sheetFormatPr baseColWidth="10" defaultColWidth="10.77734375" defaultRowHeight="13.8" x14ac:dyDescent="0.3"/>
  <cols>
    <col min="1" max="1" width="5.21875" style="89" customWidth="1"/>
    <col min="2" max="9" width="10.77734375" style="89"/>
    <col min="10" max="11" width="6.21875" style="89" customWidth="1"/>
    <col min="12" max="12" width="5.5546875" style="89" customWidth="1"/>
    <col min="13" max="13" width="6.21875" style="89" customWidth="1"/>
    <col min="14" max="14" width="5.5546875" style="89" customWidth="1"/>
    <col min="15" max="15" width="6.21875" style="89" customWidth="1"/>
    <col min="16" max="16" width="5.77734375" style="89" customWidth="1"/>
    <col min="17" max="17" width="6.21875" style="89" customWidth="1"/>
    <col min="18" max="18" width="5.77734375" style="89" customWidth="1"/>
    <col min="19" max="19" width="6.5546875" style="89" customWidth="1"/>
    <col min="20" max="20" width="5.5546875" style="89" customWidth="1"/>
    <col min="21" max="21" width="5.21875" style="89" customWidth="1"/>
    <col min="22" max="23" width="6.21875" style="89" customWidth="1"/>
    <col min="24" max="24" width="5.5546875" style="89" customWidth="1"/>
    <col min="25" max="25" width="6.21875" style="89" customWidth="1"/>
    <col min="26" max="26" width="5.5546875" style="89" customWidth="1"/>
    <col min="27" max="27" width="6.21875" style="89" customWidth="1"/>
    <col min="28" max="28" width="5.77734375" style="89" customWidth="1"/>
    <col min="29" max="29" width="6.21875" style="89" customWidth="1"/>
    <col min="30" max="30" width="5.77734375" style="89" customWidth="1"/>
    <col min="31" max="31" width="6.5546875" style="89" customWidth="1"/>
    <col min="32" max="32" width="5.5546875" style="89" customWidth="1"/>
    <col min="33" max="33" width="5.21875" style="89" customWidth="1"/>
    <col min="34" max="35" width="6.21875" style="89" customWidth="1"/>
    <col min="36" max="36" width="5.5546875" style="89" customWidth="1"/>
    <col min="37" max="37" width="6.21875" style="89" customWidth="1"/>
    <col min="38" max="38" width="5.5546875" style="89" customWidth="1"/>
    <col min="39" max="39" width="6.21875" style="89" customWidth="1"/>
    <col min="40" max="40" width="5.77734375" style="89" customWidth="1"/>
    <col min="41" max="41" width="6.21875" style="89" customWidth="1"/>
    <col min="42" max="42" width="5.77734375" style="89" customWidth="1"/>
    <col min="43" max="43" width="6.5546875" style="89" customWidth="1"/>
    <col min="44" max="44" width="5.5546875" style="89" customWidth="1"/>
    <col min="45" max="45" width="5.21875" style="89" customWidth="1"/>
    <col min="46" max="47" width="6.21875" style="89" customWidth="1"/>
    <col min="48" max="48" width="5.5546875" style="89" customWidth="1"/>
    <col min="49" max="49" width="6.21875" style="89" customWidth="1"/>
    <col min="50" max="50" width="5.5546875" style="89" customWidth="1"/>
    <col min="51" max="51" width="6.21875" style="89" customWidth="1"/>
    <col min="52" max="52" width="5.77734375" style="89" customWidth="1"/>
    <col min="53" max="53" width="6.21875" style="89" customWidth="1"/>
    <col min="54" max="54" width="5.77734375" style="89" customWidth="1"/>
    <col min="55" max="55" width="6.5546875" style="89" customWidth="1"/>
    <col min="56" max="56" width="5.5546875" style="89" customWidth="1"/>
    <col min="57" max="57" width="5.21875" style="89" customWidth="1"/>
    <col min="58" max="58" width="6.21875" style="89" customWidth="1"/>
    <col min="59" max="59" width="27.77734375" style="89" customWidth="1"/>
    <col min="60" max="60" width="5.5546875" style="89" customWidth="1"/>
    <col min="61" max="61" width="6.21875" style="89" customWidth="1"/>
    <col min="62" max="62" width="5.5546875" style="89" customWidth="1"/>
    <col min="63" max="63" width="6.21875" style="89" customWidth="1"/>
    <col min="64" max="64" width="5.77734375" style="89" customWidth="1"/>
    <col min="65" max="65" width="6.21875" style="89" customWidth="1"/>
    <col min="66" max="66" width="5.77734375" style="89" customWidth="1"/>
    <col min="67" max="67" width="6.5546875" style="89" customWidth="1"/>
    <col min="68" max="68" width="5.5546875" style="89" customWidth="1"/>
    <col min="69" max="69" width="5.21875" style="89" customWidth="1"/>
    <col min="70" max="71" width="6.21875" style="89" customWidth="1"/>
    <col min="72" max="72" width="5.5546875" style="89" customWidth="1"/>
    <col min="73" max="73" width="6.21875" style="89" customWidth="1"/>
    <col min="74" max="74" width="5.5546875" style="89" customWidth="1"/>
    <col min="75" max="75" width="6.21875" style="89" customWidth="1"/>
    <col min="76" max="76" width="5.77734375" style="89" customWidth="1"/>
    <col min="77" max="83" width="4.44140625" style="89" customWidth="1"/>
    <col min="84" max="16384" width="10.77734375" style="89"/>
  </cols>
  <sheetData>
    <row r="1" spans="1:83" x14ac:dyDescent="0.3">
      <c r="A1" s="145" t="s">
        <v>36</v>
      </c>
    </row>
    <row r="2" spans="1:83" x14ac:dyDescent="0.3">
      <c r="BG2" s="89" t="s">
        <v>1625</v>
      </c>
    </row>
    <row r="4" spans="1:83" s="45" customFormat="1" ht="12" x14ac:dyDescent="0.3">
      <c r="C4" s="779">
        <v>43466</v>
      </c>
      <c r="D4" s="779">
        <v>43497</v>
      </c>
      <c r="E4" s="779">
        <v>43525</v>
      </c>
      <c r="F4" s="779">
        <v>43556</v>
      </c>
      <c r="G4" s="779">
        <v>43586</v>
      </c>
      <c r="H4" s="779">
        <v>43617</v>
      </c>
      <c r="I4" s="779">
        <v>43647</v>
      </c>
      <c r="J4" s="779">
        <v>43678</v>
      </c>
      <c r="K4" s="779">
        <v>43709</v>
      </c>
      <c r="L4" s="779">
        <v>43739</v>
      </c>
      <c r="M4" s="779">
        <v>43770</v>
      </c>
      <c r="N4" s="779">
        <v>43800</v>
      </c>
      <c r="O4" s="779">
        <v>43831</v>
      </c>
      <c r="P4" s="779">
        <v>43862</v>
      </c>
      <c r="Q4" s="779">
        <v>43891</v>
      </c>
      <c r="R4" s="779">
        <v>43922</v>
      </c>
      <c r="S4" s="779">
        <v>43952</v>
      </c>
      <c r="T4" s="779">
        <v>43983</v>
      </c>
      <c r="U4" s="779">
        <v>44013</v>
      </c>
      <c r="V4" s="779">
        <v>44044</v>
      </c>
      <c r="W4" s="779">
        <v>44075</v>
      </c>
      <c r="X4" s="779">
        <v>44105</v>
      </c>
      <c r="Y4" s="779">
        <v>44136</v>
      </c>
      <c r="Z4" s="779">
        <v>44166</v>
      </c>
      <c r="AA4" s="779">
        <v>44197</v>
      </c>
      <c r="AB4" s="779">
        <v>44228</v>
      </c>
      <c r="AC4" s="779">
        <v>44256</v>
      </c>
      <c r="AD4" s="779">
        <v>44287</v>
      </c>
      <c r="AE4" s="779">
        <v>44317</v>
      </c>
      <c r="AF4" s="779">
        <v>44348</v>
      </c>
      <c r="AG4" s="779">
        <v>44378</v>
      </c>
      <c r="AH4" s="779">
        <v>44409</v>
      </c>
      <c r="AI4" s="779">
        <v>44440</v>
      </c>
      <c r="AJ4" s="779">
        <v>44470</v>
      </c>
      <c r="AK4" s="779">
        <v>44501</v>
      </c>
      <c r="AL4" s="779">
        <v>44531</v>
      </c>
      <c r="AM4" s="779">
        <v>44562</v>
      </c>
      <c r="AN4" s="779">
        <v>44593</v>
      </c>
      <c r="AO4" s="779">
        <v>44621</v>
      </c>
      <c r="AP4" s="779">
        <v>44652</v>
      </c>
      <c r="AQ4" s="779">
        <v>44682</v>
      </c>
      <c r="AR4" s="779">
        <v>44713</v>
      </c>
      <c r="AS4" s="779">
        <v>44743</v>
      </c>
      <c r="AT4" s="779">
        <v>44774</v>
      </c>
      <c r="AU4" s="779">
        <v>44805</v>
      </c>
      <c r="AV4" s="779">
        <v>44835</v>
      </c>
      <c r="AW4" s="779">
        <v>44866</v>
      </c>
      <c r="AX4" s="779">
        <v>44896</v>
      </c>
      <c r="AY4" s="779">
        <v>44927</v>
      </c>
      <c r="AZ4" s="779">
        <v>44958</v>
      </c>
      <c r="BA4" s="779">
        <v>44986</v>
      </c>
      <c r="BB4" s="779">
        <v>45017</v>
      </c>
      <c r="BC4" s="779">
        <v>45047</v>
      </c>
      <c r="BD4" s="779">
        <v>45078</v>
      </c>
      <c r="BE4" s="779">
        <v>45108</v>
      </c>
      <c r="BF4" s="779">
        <v>45139</v>
      </c>
      <c r="BG4" s="779">
        <v>45170</v>
      </c>
      <c r="BH4" s="779">
        <v>45200</v>
      </c>
      <c r="BI4" s="779">
        <v>45231</v>
      </c>
      <c r="BJ4" s="779">
        <v>45261</v>
      </c>
      <c r="BK4" s="779">
        <v>45292</v>
      </c>
      <c r="BL4" s="779">
        <v>45323</v>
      </c>
      <c r="BM4" s="779">
        <v>45352</v>
      </c>
      <c r="BN4" s="779">
        <v>45383</v>
      </c>
      <c r="BO4" s="779">
        <v>45413</v>
      </c>
      <c r="BP4" s="779">
        <v>45444</v>
      </c>
      <c r="BQ4" s="779">
        <v>45474</v>
      </c>
      <c r="BR4" s="779">
        <v>45505</v>
      </c>
      <c r="BS4" s="779">
        <v>45536</v>
      </c>
      <c r="BT4" s="779">
        <v>45566</v>
      </c>
      <c r="BU4" s="779">
        <v>45597</v>
      </c>
      <c r="BV4" s="779">
        <v>45627</v>
      </c>
      <c r="BW4" s="779">
        <v>45658</v>
      </c>
      <c r="BX4" s="779">
        <v>45689</v>
      </c>
    </row>
    <row r="5" spans="1:83" s="45" customFormat="1" ht="11.4" x14ac:dyDescent="0.3">
      <c r="B5" s="499" t="s">
        <v>215</v>
      </c>
      <c r="C5" s="784">
        <v>2.2116262554530364</v>
      </c>
      <c r="D5" s="784">
        <v>2.2003650375178152</v>
      </c>
      <c r="E5" s="784">
        <v>2.4792552114955457</v>
      </c>
      <c r="F5" s="784">
        <v>2.4311510138202541</v>
      </c>
      <c r="G5" s="784">
        <v>2.7562619454783333</v>
      </c>
      <c r="H5" s="784">
        <v>2.7032459049341595</v>
      </c>
      <c r="I5" s="784">
        <v>2.5736030442620406</v>
      </c>
      <c r="J5" s="784">
        <v>2.5789684126348966</v>
      </c>
      <c r="K5" s="784">
        <v>2.2414823670053208</v>
      </c>
      <c r="L5" s="784">
        <v>2.7099463966646642</v>
      </c>
      <c r="M5" s="784">
        <v>2.78935874528492</v>
      </c>
      <c r="N5" s="784">
        <v>3.0007949125596012</v>
      </c>
      <c r="O5" s="784">
        <v>3.464019851116662</v>
      </c>
      <c r="P5" s="784">
        <v>3.8892747296358277</v>
      </c>
      <c r="Q5" s="784">
        <v>3.7424706230868132</v>
      </c>
      <c r="R5" s="784">
        <v>3.4173724640534697</v>
      </c>
      <c r="S5" s="784">
        <v>2.7508565834557297</v>
      </c>
      <c r="T5" s="784">
        <v>2.6320939334637972</v>
      </c>
      <c r="U5" s="784">
        <v>2.4992677926388041</v>
      </c>
      <c r="V5" s="784">
        <v>2.445916975248541</v>
      </c>
      <c r="W5" s="784">
        <v>3.0887654681867271</v>
      </c>
      <c r="X5" s="784">
        <v>2.947714313327543</v>
      </c>
      <c r="Y5" s="784">
        <v>2.7329792370834438</v>
      </c>
      <c r="Z5" s="784">
        <v>2.9712521705576034</v>
      </c>
      <c r="AA5" s="784">
        <v>3.117805065234025</v>
      </c>
      <c r="AB5" s="784">
        <v>2.8459554961321354</v>
      </c>
      <c r="AC5" s="784">
        <v>2.8840662478583523</v>
      </c>
      <c r="AD5" s="784">
        <v>3.323493000666633</v>
      </c>
      <c r="AE5" s="784">
        <v>3.6490091463413643</v>
      </c>
      <c r="AF5" s="784">
        <v>3.8039851272761549</v>
      </c>
      <c r="AG5" s="784">
        <v>4.5432898371273511</v>
      </c>
      <c r="AH5" s="784">
        <v>4.7750404261390322</v>
      </c>
      <c r="AI5" s="784">
        <v>5.3402646502834994</v>
      </c>
      <c r="AJ5" s="784">
        <v>6.0270371761171448</v>
      </c>
      <c r="AK5" s="784">
        <v>6.7023876668546478</v>
      </c>
      <c r="AL5" s="784">
        <v>7.1669477234401979</v>
      </c>
      <c r="AM5" s="784">
        <v>7.7030421434552521</v>
      </c>
      <c r="AN5" s="784">
        <v>7.8094530597085043</v>
      </c>
      <c r="AO5" s="784">
        <v>9.4088259783513539</v>
      </c>
      <c r="AP5" s="784">
        <v>10.516129032258137</v>
      </c>
      <c r="AQ5" s="784">
        <v>11.54517878481478</v>
      </c>
      <c r="AR5" s="784">
        <v>12.490815576781777</v>
      </c>
      <c r="AS5" s="784">
        <v>13.119533527696836</v>
      </c>
      <c r="AT5" s="784">
        <v>14.089877439854813</v>
      </c>
      <c r="AU5" s="784">
        <v>13.728129205922057</v>
      </c>
      <c r="AV5" s="784">
        <v>12.812112626173233</v>
      </c>
      <c r="AW5" s="784">
        <v>13.338031891463388</v>
      </c>
      <c r="AX5" s="784">
        <v>12.789579508698324</v>
      </c>
      <c r="AY5" s="784">
        <v>12.334801762114523</v>
      </c>
      <c r="AZ5" s="784">
        <v>11.946597760551224</v>
      </c>
      <c r="BA5" s="784">
        <v>11.094199222053192</v>
      </c>
      <c r="BB5" s="784">
        <v>9.9074305729296874</v>
      </c>
      <c r="BC5" s="784">
        <v>8.7268232385661513</v>
      </c>
      <c r="BD5" s="784">
        <v>7.5604180274330801</v>
      </c>
      <c r="BE5" s="784">
        <v>6.4755154639174917</v>
      </c>
      <c r="BF5" s="784">
        <v>5.315508872443675</v>
      </c>
      <c r="BG5" s="784">
        <v>5.1203155818539514</v>
      </c>
      <c r="BH5" s="784">
        <v>5.0310022761161477</v>
      </c>
      <c r="BI5" s="784">
        <v>4.7959580256510037</v>
      </c>
      <c r="BJ5" s="784">
        <v>3.9373740505351806</v>
      </c>
      <c r="BK5" s="784">
        <v>3.8370007945978113</v>
      </c>
      <c r="BL5" s="784">
        <v>4.5137997906231186</v>
      </c>
      <c r="BM5" s="784">
        <v>3.7760794457215585</v>
      </c>
      <c r="BN5" s="784">
        <v>3.9971915447235329</v>
      </c>
      <c r="BO5" s="784">
        <v>4.1606921144682563</v>
      </c>
      <c r="BP5" s="784">
        <v>4.218051154135849</v>
      </c>
      <c r="BQ5" s="784">
        <v>4.628658319072354</v>
      </c>
      <c r="BR5" s="784">
        <v>4.770875269949082</v>
      </c>
      <c r="BS5" s="784">
        <v>4.160713259240012</v>
      </c>
      <c r="BT5" s="784">
        <v>4.7211564171227183</v>
      </c>
      <c r="BU5" s="784">
        <v>4.210276144410563</v>
      </c>
      <c r="BV5" s="784">
        <v>4.5618981868867703</v>
      </c>
      <c r="BW5" s="784">
        <v>4.9350997685148279</v>
      </c>
      <c r="BX5" s="784">
        <v>4.7302214404500553</v>
      </c>
    </row>
    <row r="6" spans="1:83" s="45" customFormat="1" ht="11.4" x14ac:dyDescent="0.3">
      <c r="B6" s="781" t="s">
        <v>182</v>
      </c>
      <c r="C6" s="785">
        <v>3.1545137990238947</v>
      </c>
      <c r="D6" s="785">
        <v>3.0175023499372289</v>
      </c>
      <c r="E6" s="785">
        <v>3.2154983544469884</v>
      </c>
      <c r="F6" s="785">
        <v>3.2515268430249655</v>
      </c>
      <c r="G6" s="785">
        <v>3.3139560468955054</v>
      </c>
      <c r="H6" s="785">
        <v>3.4300527866109709</v>
      </c>
      <c r="I6" s="785">
        <v>3.7878167045218181</v>
      </c>
      <c r="J6" s="785">
        <v>3.7514970317844565</v>
      </c>
      <c r="K6" s="785">
        <v>3.820711462994586</v>
      </c>
      <c r="L6" s="785">
        <v>3.8614374345407931</v>
      </c>
      <c r="M6" s="785">
        <v>3.8467149526294042</v>
      </c>
      <c r="N6" s="785">
        <v>3.8042827270642787</v>
      </c>
      <c r="O6" s="785">
        <v>3.6223520836753176</v>
      </c>
      <c r="P6" s="785">
        <v>3.7201247144919458</v>
      </c>
      <c r="Q6" s="785">
        <v>3.8555095366837877</v>
      </c>
      <c r="R6" s="785">
        <v>3.5052074998722427</v>
      </c>
      <c r="S6" s="785">
        <v>2.8518620288760843</v>
      </c>
      <c r="T6" s="785">
        <v>2.1917929170928607</v>
      </c>
      <c r="U6" s="785">
        <v>1.96990740163554</v>
      </c>
      <c r="V6" s="785">
        <v>1.8781385700203712</v>
      </c>
      <c r="W6" s="785">
        <v>1.9674842284754135</v>
      </c>
      <c r="X6" s="785">
        <v>1.7482106753935245</v>
      </c>
      <c r="Y6" s="785">
        <v>1.4894575264130072</v>
      </c>
      <c r="Z6" s="785">
        <v>1.6104650971109136</v>
      </c>
      <c r="AA6" s="785">
        <v>1.5972107086986487</v>
      </c>
      <c r="AB6" s="785">
        <v>1.5631051100948756</v>
      </c>
      <c r="AC6" s="785">
        <v>1.5065652290939147</v>
      </c>
      <c r="AD6" s="785">
        <v>1.9477838828431793</v>
      </c>
      <c r="AE6" s="785">
        <v>3.2956574627538204</v>
      </c>
      <c r="AF6" s="785">
        <v>3.6347126798425444</v>
      </c>
      <c r="AG6" s="785">
        <v>3.970073048626821</v>
      </c>
      <c r="AH6" s="785">
        <v>4.441031735745482</v>
      </c>
      <c r="AI6" s="785">
        <v>4.5101522100192692</v>
      </c>
      <c r="AJ6" s="785">
        <v>4.5835301540120277</v>
      </c>
      <c r="AK6" s="785">
        <v>5.2589752379432531</v>
      </c>
      <c r="AL6" s="785">
        <v>5.6226075628391214</v>
      </c>
      <c r="AM6" s="785">
        <v>6.9445499154167756</v>
      </c>
      <c r="AN6" s="785">
        <v>8.0051858184722704</v>
      </c>
      <c r="AO6" s="785">
        <v>8.527847507809172</v>
      </c>
      <c r="AP6" s="785">
        <v>9.2340648861780181</v>
      </c>
      <c r="AQ6" s="785">
        <v>9.0668320684499371</v>
      </c>
      <c r="AR6" s="785">
        <v>9.6738394357844584</v>
      </c>
      <c r="AS6" s="785">
        <v>10.205862361737307</v>
      </c>
      <c r="AT6" s="785">
        <v>10.835975895772098</v>
      </c>
      <c r="AU6" s="785">
        <v>11.439829634116116</v>
      </c>
      <c r="AV6" s="785">
        <v>12.221760103238232</v>
      </c>
      <c r="AW6" s="785">
        <v>12.531445421886932</v>
      </c>
      <c r="AX6" s="785">
        <v>13.12251076333264</v>
      </c>
      <c r="AY6" s="785">
        <v>13.251966315051567</v>
      </c>
      <c r="AZ6" s="785">
        <v>13.278991189407673</v>
      </c>
      <c r="BA6" s="785">
        <v>13.344333040923617</v>
      </c>
      <c r="BB6" s="785">
        <v>12.822883526062201</v>
      </c>
      <c r="BC6" s="785">
        <v>12.360268100727346</v>
      </c>
      <c r="BD6" s="785">
        <v>12.129659178514451</v>
      </c>
      <c r="BE6" s="785">
        <v>11.784942197827043</v>
      </c>
      <c r="BF6" s="785">
        <v>11.427307942288834</v>
      </c>
      <c r="BG6" s="785">
        <v>10.994349438955586</v>
      </c>
      <c r="BH6" s="785">
        <v>10.478615699115878</v>
      </c>
      <c r="BI6" s="785">
        <v>10.148675476657921</v>
      </c>
      <c r="BJ6" s="785">
        <v>9.276056959554646</v>
      </c>
      <c r="BK6" s="785">
        <v>8.3465790658506798</v>
      </c>
      <c r="BL6" s="785">
        <v>7.7373637297132314</v>
      </c>
      <c r="BM6" s="785">
        <v>7.3626594812193691</v>
      </c>
      <c r="BN6" s="785">
        <v>7.1632800319550771</v>
      </c>
      <c r="BO6" s="785">
        <v>7.1568965804805096</v>
      </c>
      <c r="BP6" s="785">
        <v>7.1824370476680111</v>
      </c>
      <c r="BQ6" s="785">
        <v>6.860021802089733</v>
      </c>
      <c r="BR6" s="785">
        <v>6.1204370359463356</v>
      </c>
      <c r="BS6" s="785">
        <v>5.8088166890021498</v>
      </c>
      <c r="BT6" s="785">
        <v>5.4061137780720525</v>
      </c>
      <c r="BU6" s="785">
        <v>5.1973169340454595</v>
      </c>
      <c r="BV6" s="785">
        <v>5.2030648436980576</v>
      </c>
      <c r="BW6" s="785">
        <v>5.2229833429679129</v>
      </c>
      <c r="BX6" s="785">
        <v>5.2765849639070384</v>
      </c>
    </row>
    <row r="7" spans="1:83" s="45" customFormat="1" ht="11.4" x14ac:dyDescent="0.3">
      <c r="B7" s="499" t="s">
        <v>56</v>
      </c>
      <c r="C7" s="784">
        <v>4.3656055468394239</v>
      </c>
      <c r="D7" s="784">
        <v>3.9402803450229618</v>
      </c>
      <c r="E7" s="784">
        <v>4.004174801310989</v>
      </c>
      <c r="F7" s="784">
        <v>4.4134502749991755</v>
      </c>
      <c r="G7" s="784">
        <v>4.2819934282938954</v>
      </c>
      <c r="H7" s="784">
        <v>3.947152072029958</v>
      </c>
      <c r="I7" s="784">
        <v>3.781337235547122</v>
      </c>
      <c r="J7" s="784">
        <v>3.1624407913067643</v>
      </c>
      <c r="K7" s="784">
        <v>2.9975128075547142</v>
      </c>
      <c r="L7" s="784">
        <v>3.0195189274447864</v>
      </c>
      <c r="M7" s="784">
        <v>2.9744973265691144</v>
      </c>
      <c r="N7" s="784">
        <v>2.8285769753445988</v>
      </c>
      <c r="O7" s="784">
        <v>3.2383520192419635</v>
      </c>
      <c r="P7" s="784">
        <v>3.6961941811620269</v>
      </c>
      <c r="Q7" s="784">
        <v>3.249062584560658</v>
      </c>
      <c r="R7" s="784">
        <v>2.1481488636253765</v>
      </c>
      <c r="S7" s="784">
        <v>2.8372710276752588</v>
      </c>
      <c r="T7" s="784">
        <v>3.3340109778410065</v>
      </c>
      <c r="U7" s="784">
        <v>3.6234050556000374</v>
      </c>
      <c r="V7" s="784">
        <v>4.0484228802932343</v>
      </c>
      <c r="W7" s="784">
        <v>4.0137769140482282</v>
      </c>
      <c r="X7" s="784">
        <v>4.0869640106025562</v>
      </c>
      <c r="Y7" s="784">
        <v>3.3318778121618209</v>
      </c>
      <c r="Z7" s="784">
        <v>3.1500745747352177</v>
      </c>
      <c r="AA7" s="784">
        <v>3.5350925812845713</v>
      </c>
      <c r="AB7" s="784">
        <v>3.759039751517923</v>
      </c>
      <c r="AC7" s="784">
        <v>4.6668788258859228</v>
      </c>
      <c r="AD7" s="784">
        <v>6.0848186846957697</v>
      </c>
      <c r="AE7" s="784">
        <v>5.8938226484052558</v>
      </c>
      <c r="AF7" s="784">
        <v>5.8786056228511629</v>
      </c>
      <c r="AG7" s="784">
        <v>5.8058151222962762</v>
      </c>
      <c r="AH7" s="784">
        <v>5.5920717179489543</v>
      </c>
      <c r="AI7" s="784">
        <v>6.0001479919344236</v>
      </c>
      <c r="AJ7" s="784">
        <v>6.2395425377387959</v>
      </c>
      <c r="AK7" s="784">
        <v>7.3748805761740366</v>
      </c>
      <c r="AL7" s="784">
        <v>7.3551079426380284</v>
      </c>
      <c r="AM7" s="784">
        <v>7.0701388258778808</v>
      </c>
      <c r="AN7" s="784">
        <v>7.2799733109722542</v>
      </c>
      <c r="AO7" s="784">
        <v>7.453677207039644</v>
      </c>
      <c r="AP7" s="784">
        <v>7.6825028968713793</v>
      </c>
      <c r="AQ7" s="784">
        <v>7.6526209982298532</v>
      </c>
      <c r="AR7" s="784">
        <v>7.9863384593604536</v>
      </c>
      <c r="AS7" s="784">
        <v>8.1508066360549414</v>
      </c>
      <c r="AT7" s="784">
        <v>8.6954231380433455</v>
      </c>
      <c r="AU7" s="784">
        <v>8.6997495658851065</v>
      </c>
      <c r="AV7" s="784">
        <v>8.406815448118298</v>
      </c>
      <c r="AW7" s="784">
        <v>7.7966188699907679</v>
      </c>
      <c r="AX7" s="784">
        <v>7.8170286766460872</v>
      </c>
      <c r="AY7" s="784">
        <v>7.9100354231284253</v>
      </c>
      <c r="AZ7" s="784">
        <v>7.6188635160235663</v>
      </c>
      <c r="BA7" s="784">
        <v>6.8492580663953584</v>
      </c>
      <c r="BB7" s="784">
        <v>6.2528454005910117</v>
      </c>
      <c r="BC7" s="784">
        <v>5.8353026722414159</v>
      </c>
      <c r="BD7" s="784">
        <v>5.0555537347186208</v>
      </c>
      <c r="BE7" s="784">
        <v>4.78576308683345</v>
      </c>
      <c r="BF7" s="784">
        <v>4.6380136184098752</v>
      </c>
      <c r="BG7" s="784">
        <v>4.4544878021369305</v>
      </c>
      <c r="BH7" s="784">
        <v>4.2570005428015145</v>
      </c>
      <c r="BI7" s="784">
        <v>4.3239124741065282</v>
      </c>
      <c r="BJ7" s="784">
        <v>4.6608896408861566</v>
      </c>
      <c r="BK7" s="784">
        <v>4.8839291323741874</v>
      </c>
      <c r="BL7" s="784">
        <v>4.4007622260750168</v>
      </c>
      <c r="BM7" s="784">
        <v>4.4209394885854625</v>
      </c>
      <c r="BN7" s="784">
        <v>4.6532100371602603</v>
      </c>
      <c r="BO7" s="784">
        <v>4.6867680584616211</v>
      </c>
      <c r="BP7" s="784">
        <v>4.9760556569485415</v>
      </c>
      <c r="BQ7" s="784">
        <v>5.566163686040726</v>
      </c>
      <c r="BR7" s="784">
        <v>4.9928596240688794</v>
      </c>
      <c r="BS7" s="784">
        <v>4.5803873347679103</v>
      </c>
      <c r="BT7" s="784">
        <v>4.7615401695135784</v>
      </c>
      <c r="BU7" s="784">
        <v>4.5486705466164734</v>
      </c>
      <c r="BV7" s="784">
        <v>4.2123393743437321</v>
      </c>
      <c r="BW7" s="784">
        <v>3.5850398712141018</v>
      </c>
      <c r="BX7" s="784">
        <v>3.7739095308981785</v>
      </c>
    </row>
    <row r="8" spans="1:83" s="45" customFormat="1" ht="11.4" x14ac:dyDescent="0.3">
      <c r="B8" s="781" t="s">
        <v>214</v>
      </c>
      <c r="C8" s="785">
        <v>2.3600301280441993</v>
      </c>
      <c r="D8" s="785">
        <v>2.211281708945334</v>
      </c>
      <c r="E8" s="785">
        <v>2.3914307066344787</v>
      </c>
      <c r="F8" s="785">
        <v>2.7519122048552669</v>
      </c>
      <c r="G8" s="785">
        <v>2.7923211169283757</v>
      </c>
      <c r="H8" s="785">
        <v>2.3685300207039184</v>
      </c>
      <c r="I8" s="785">
        <v>2.2024251422914976</v>
      </c>
      <c r="J8" s="785">
        <v>2.1493864778061145</v>
      </c>
      <c r="K8" s="785">
        <v>1.9889866031067127</v>
      </c>
      <c r="L8" s="785">
        <v>2.0029551797734468</v>
      </c>
      <c r="M8" s="785">
        <v>1.9506597819850535</v>
      </c>
      <c r="N8" s="785">
        <v>1.873363874345535</v>
      </c>
      <c r="O8" s="785">
        <v>1.8641157714006207</v>
      </c>
      <c r="P8" s="785">
        <v>1.8368846436442876</v>
      </c>
      <c r="Q8" s="785">
        <v>1.7760116778849921</v>
      </c>
      <c r="R8" s="785">
        <v>1.9661784934057014</v>
      </c>
      <c r="S8" s="785">
        <v>1.8918263400436564</v>
      </c>
      <c r="T8" s="785">
        <v>1.7717013186635322</v>
      </c>
      <c r="U8" s="785">
        <v>2.1549636803874117</v>
      </c>
      <c r="V8" s="785">
        <v>2.1364076104482876</v>
      </c>
      <c r="W8" s="785">
        <v>2.2564267870093913</v>
      </c>
      <c r="X8" s="785">
        <v>1.9877675840978215</v>
      </c>
      <c r="Y8" s="785">
        <v>2.2268671115041494</v>
      </c>
      <c r="Z8" s="785">
        <v>2.1520918654139631</v>
      </c>
      <c r="AA8" s="785">
        <v>2.9215827915562098</v>
      </c>
      <c r="AB8" s="785">
        <v>2.7898027898028976</v>
      </c>
      <c r="AC8" s="785">
        <v>2.9402390438247217</v>
      </c>
      <c r="AD8" s="785">
        <v>2.5630852245674962</v>
      </c>
      <c r="AE8" s="785">
        <v>2.777116559549353</v>
      </c>
      <c r="AF8" s="785">
        <v>3.5135135135135886</v>
      </c>
      <c r="AG8" s="785">
        <v>3.9503831871691153</v>
      </c>
      <c r="AH8" s="785">
        <v>4.9569816086509899</v>
      </c>
      <c r="AI8" s="785">
        <v>5.3826148632674098</v>
      </c>
      <c r="AJ8" s="785">
        <v>6.1311449538388407</v>
      </c>
      <c r="AK8" s="785">
        <v>6.2441019188423486</v>
      </c>
      <c r="AL8" s="785">
        <v>6.9884443046930533</v>
      </c>
      <c r="AM8" s="785">
        <v>6.3297906257179681</v>
      </c>
      <c r="AN8" s="785">
        <v>6.6701033079271888</v>
      </c>
      <c r="AO8" s="785">
        <v>7.4535226998733828</v>
      </c>
      <c r="AP8" s="785">
        <v>8.6175780608300112</v>
      </c>
      <c r="AQ8" s="785">
        <v>8.7767336351977754</v>
      </c>
      <c r="AR8" s="785">
        <v>9.320121208966814</v>
      </c>
      <c r="AS8" s="785">
        <v>9.2770086985532139</v>
      </c>
      <c r="AT8" s="785">
        <v>8.7981035974928226</v>
      </c>
      <c r="AU8" s="785">
        <v>8.7889887685353116</v>
      </c>
      <c r="AV8" s="785">
        <v>8.6437980123833071</v>
      </c>
      <c r="AW8" s="785">
        <v>8.6439348527040707</v>
      </c>
      <c r="AX8" s="785">
        <v>8.5621611744415738</v>
      </c>
      <c r="AY8" s="785">
        <v>8.866128182195677</v>
      </c>
      <c r="AZ8" s="785">
        <v>8.9906781617430589</v>
      </c>
      <c r="BA8" s="785">
        <v>8.6661431784439635</v>
      </c>
      <c r="BB8" s="785">
        <v>8.0421513645843046</v>
      </c>
      <c r="BC8" s="785">
        <v>7.9862335296430276</v>
      </c>
      <c r="BD8" s="785">
        <v>6.7090956545182934</v>
      </c>
      <c r="BE8" s="785">
        <v>6.0196325290370334</v>
      </c>
      <c r="BF8" s="785">
        <v>5.7865117801785937</v>
      </c>
      <c r="BG8" s="785">
        <v>5.2702927742922956</v>
      </c>
      <c r="BH8" s="785">
        <v>4.5173692671359511</v>
      </c>
      <c r="BI8" s="785">
        <v>3.7866642434784881</v>
      </c>
      <c r="BJ8" s="785">
        <v>3.4110022346389268</v>
      </c>
      <c r="BK8" s="785">
        <v>2.9470580306918626</v>
      </c>
      <c r="BL8" s="785">
        <v>2.9295976276905833</v>
      </c>
      <c r="BM8" s="785">
        <v>2.67488282501116</v>
      </c>
      <c r="BN8" s="785">
        <v>2.1062813375972267</v>
      </c>
      <c r="BO8" s="785">
        <v>1.658485010036248</v>
      </c>
      <c r="BP8" s="785">
        <v>1.8935402572572535</v>
      </c>
      <c r="BQ8" s="785">
        <v>1.7837548504377576</v>
      </c>
      <c r="BR8" s="785">
        <v>1.6665003677251988</v>
      </c>
      <c r="BS8" s="785">
        <v>1.3591797449544973</v>
      </c>
      <c r="BT8" s="785">
        <v>1.5383262934645092</v>
      </c>
      <c r="BU8" s="785">
        <v>1.894798299304834</v>
      </c>
      <c r="BV8" s="785">
        <v>1.697369206308208</v>
      </c>
      <c r="BW8" s="785">
        <v>1.5912464407827454</v>
      </c>
      <c r="BX8" s="785">
        <v>1.3666861215974491</v>
      </c>
    </row>
    <row r="9" spans="1:83" s="45" customFormat="1" ht="11.4" x14ac:dyDescent="0.3">
      <c r="B9" s="499" t="s">
        <v>213</v>
      </c>
      <c r="C9" s="784">
        <v>3.78</v>
      </c>
      <c r="D9" s="784">
        <v>3.89</v>
      </c>
      <c r="E9" s="784">
        <v>4.58</v>
      </c>
      <c r="F9" s="784">
        <v>4.9400000000000004</v>
      </c>
      <c r="G9" s="784">
        <v>4.66</v>
      </c>
      <c r="H9" s="784">
        <v>3.37</v>
      </c>
      <c r="I9" s="784">
        <v>3.22</v>
      </c>
      <c r="J9" s="784">
        <v>3.43</v>
      </c>
      <c r="K9" s="784">
        <v>2.89</v>
      </c>
      <c r="L9" s="784">
        <v>2.54</v>
      </c>
      <c r="M9" s="784">
        <v>3.27</v>
      </c>
      <c r="N9" s="784">
        <v>4.3099999999999996</v>
      </c>
      <c r="O9" s="784">
        <v>4.1900000000000004</v>
      </c>
      <c r="P9" s="784">
        <v>4.01</v>
      </c>
      <c r="Q9" s="784">
        <v>3.3</v>
      </c>
      <c r="R9" s="784">
        <v>2.4</v>
      </c>
      <c r="S9" s="784">
        <v>1.88</v>
      </c>
      <c r="T9" s="784">
        <v>2.13</v>
      </c>
      <c r="U9" s="784">
        <v>2.31</v>
      </c>
      <c r="V9" s="784">
        <v>2.44</v>
      </c>
      <c r="W9" s="784">
        <v>3.14</v>
      </c>
      <c r="X9" s="784">
        <v>3.92</v>
      </c>
      <c r="Y9" s="784">
        <v>4.3099999999999996</v>
      </c>
      <c r="Z9" s="784">
        <v>4.5199999999999996</v>
      </c>
      <c r="AA9" s="784">
        <v>4.5599999999999996</v>
      </c>
      <c r="AB9" s="784">
        <v>5.2</v>
      </c>
      <c r="AC9" s="784">
        <v>6.1</v>
      </c>
      <c r="AD9" s="784">
        <v>6.76</v>
      </c>
      <c r="AE9" s="784">
        <v>8.06</v>
      </c>
      <c r="AF9" s="784">
        <v>8.35</v>
      </c>
      <c r="AG9" s="784">
        <v>8.99</v>
      </c>
      <c r="AH9" s="784">
        <v>9.68</v>
      </c>
      <c r="AI9" s="784">
        <v>10.25</v>
      </c>
      <c r="AJ9" s="784">
        <v>10.67</v>
      </c>
      <c r="AK9" s="784">
        <v>10.74</v>
      </c>
      <c r="AL9" s="784">
        <v>10.06</v>
      </c>
      <c r="AM9" s="784">
        <v>10.38</v>
      </c>
      <c r="AN9" s="784">
        <v>10.54</v>
      </c>
      <c r="AO9" s="784">
        <v>11.3</v>
      </c>
      <c r="AP9" s="784">
        <v>12.13</v>
      </c>
      <c r="AQ9" s="784">
        <v>11.73</v>
      </c>
      <c r="AR9" s="784">
        <v>11.89</v>
      </c>
      <c r="AS9" s="784">
        <v>10.07</v>
      </c>
      <c r="AT9" s="784">
        <v>8.73</v>
      </c>
      <c r="AU9" s="784">
        <v>7.17</v>
      </c>
      <c r="AV9" s="784">
        <v>6.47</v>
      </c>
      <c r="AW9" s="784">
        <v>5.9</v>
      </c>
      <c r="AX9" s="784">
        <v>5.79</v>
      </c>
      <c r="AY9" s="784">
        <v>5.77</v>
      </c>
      <c r="AZ9" s="784">
        <v>5.6</v>
      </c>
      <c r="BA9" s="784">
        <v>4.6500000000000004</v>
      </c>
      <c r="BB9" s="784">
        <v>4.18</v>
      </c>
      <c r="BC9" s="784">
        <v>3.94</v>
      </c>
      <c r="BD9" s="784">
        <v>3.16</v>
      </c>
      <c r="BE9" s="784">
        <v>3.99</v>
      </c>
      <c r="BF9" s="784">
        <v>4.6100000000000003</v>
      </c>
      <c r="BG9" s="784">
        <v>5.19</v>
      </c>
      <c r="BH9" s="784">
        <v>4.82</v>
      </c>
      <c r="BI9" s="784">
        <v>4.68</v>
      </c>
      <c r="BJ9" s="784">
        <v>4.62</v>
      </c>
      <c r="BK9" s="784">
        <v>4.51</v>
      </c>
      <c r="BL9" s="784">
        <v>4.5</v>
      </c>
      <c r="BM9" s="784">
        <v>3.93</v>
      </c>
      <c r="BN9" s="784">
        <v>3.69</v>
      </c>
      <c r="BO9" s="784">
        <v>3.93</v>
      </c>
      <c r="BP9" s="784">
        <v>4.2300000000000004</v>
      </c>
      <c r="BQ9" s="784">
        <v>4.5</v>
      </c>
      <c r="BR9" s="784">
        <v>4.24</v>
      </c>
      <c r="BS9" s="784">
        <v>4.42</v>
      </c>
      <c r="BT9" s="784">
        <v>4.76</v>
      </c>
      <c r="BU9" s="784">
        <v>4.87</v>
      </c>
      <c r="BV9" s="784">
        <v>4.83</v>
      </c>
      <c r="BW9" s="784">
        <v>4.5599999999999996</v>
      </c>
      <c r="BX9" s="784">
        <v>5.0599999999999996</v>
      </c>
      <c r="BY9" s="45">
        <v>5.48</v>
      </c>
      <c r="BZ9" s="45">
        <v>5.53</v>
      </c>
      <c r="CA9" s="45">
        <v>5.32</v>
      </c>
      <c r="CB9" s="45">
        <v>5.35</v>
      </c>
      <c r="CC9" s="45">
        <v>5.23</v>
      </c>
      <c r="CD9" s="45">
        <v>5.13</v>
      </c>
      <c r="CE9" s="45">
        <v>5.17</v>
      </c>
    </row>
    <row r="11" spans="1:83" x14ac:dyDescent="0.3">
      <c r="D11" s="814" t="s">
        <v>1626</v>
      </c>
      <c r="E11" s="814"/>
      <c r="F11" s="814"/>
      <c r="G11" s="814"/>
      <c r="H11" s="814"/>
      <c r="I11" s="814"/>
      <c r="J11" s="279"/>
    </row>
    <row r="12" spans="1:83" x14ac:dyDescent="0.3">
      <c r="B12" s="279"/>
      <c r="D12" s="814" t="s">
        <v>1627</v>
      </c>
      <c r="E12" s="814"/>
      <c r="F12" s="814"/>
      <c r="G12" s="814"/>
      <c r="H12" s="814"/>
      <c r="I12" s="814"/>
      <c r="J12" s="279"/>
    </row>
    <row r="13" spans="1:83" x14ac:dyDescent="0.3">
      <c r="B13" s="279"/>
      <c r="D13" s="814" t="s">
        <v>160</v>
      </c>
      <c r="E13" s="814"/>
      <c r="F13" s="814"/>
      <c r="G13" s="814"/>
      <c r="H13" s="814"/>
      <c r="I13" s="814"/>
      <c r="J13" s="279"/>
    </row>
    <row r="30" spans="4:4" ht="409.6" x14ac:dyDescent="0.3">
      <c r="D30" s="164" t="s">
        <v>1624</v>
      </c>
    </row>
  </sheetData>
  <mergeCells count="3">
    <mergeCell ref="D11:I11"/>
    <mergeCell ref="D12:I12"/>
    <mergeCell ref="D13:I13"/>
  </mergeCells>
  <hyperlinks>
    <hyperlink ref="A1" location="Índice!A1" display="Volver" xr:uid="{00000000-0004-0000-9000-000000000000}"/>
  </hyperlinks>
  <pageMargins left="0.7" right="0.7" top="0.75" bottom="0.75" header="0.3" footer="0.3"/>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BX15"/>
  <sheetViews>
    <sheetView showGridLines="0" workbookViewId="0"/>
  </sheetViews>
  <sheetFormatPr baseColWidth="10" defaultColWidth="10.77734375" defaultRowHeight="13.8" x14ac:dyDescent="0.3"/>
  <cols>
    <col min="1" max="1" width="5.21875" style="89" customWidth="1"/>
    <col min="2" max="2" width="19.5546875" style="89" customWidth="1"/>
    <col min="3" max="3" width="18.77734375" style="89" customWidth="1"/>
    <col min="4" max="8" width="10.77734375" style="89"/>
    <col min="9" max="9" width="5.21875" style="89" customWidth="1"/>
    <col min="10" max="11" width="6.21875" style="89" customWidth="1"/>
    <col min="12" max="12" width="5.5546875" style="89" customWidth="1"/>
    <col min="13" max="13" width="6.21875" style="89" customWidth="1"/>
    <col min="14" max="14" width="5.5546875" style="89" customWidth="1"/>
    <col min="15" max="15" width="6.21875" style="89" customWidth="1"/>
    <col min="16" max="16" width="5.77734375" style="89" customWidth="1"/>
    <col min="17" max="17" width="6.21875" style="89" customWidth="1"/>
    <col min="18" max="18" width="5.77734375" style="89" customWidth="1"/>
    <col min="19" max="19" width="6.5546875" style="89" customWidth="1"/>
    <col min="20" max="20" width="5.5546875" style="89" customWidth="1"/>
    <col min="21" max="21" width="5.21875" style="89" customWidth="1"/>
    <col min="22" max="23" width="6.21875" style="89" customWidth="1"/>
    <col min="24" max="24" width="5.5546875" style="89" customWidth="1"/>
    <col min="25" max="25" width="6.21875" style="89" customWidth="1"/>
    <col min="26" max="26" width="5.5546875" style="89" customWidth="1"/>
    <col min="27" max="27" width="6.21875" style="89" customWidth="1"/>
    <col min="28" max="28" width="5.77734375" style="89" customWidth="1"/>
    <col min="29" max="29" width="6.21875" style="89" customWidth="1"/>
    <col min="30" max="30" width="5.77734375" style="89" customWidth="1"/>
    <col min="31" max="31" width="6.5546875" style="89" customWidth="1"/>
    <col min="32" max="32" width="5.5546875" style="89" customWidth="1"/>
    <col min="33" max="33" width="5.21875" style="89" customWidth="1"/>
    <col min="34" max="35" width="6.21875" style="89" customWidth="1"/>
    <col min="36" max="36" width="5.5546875" style="89" customWidth="1"/>
    <col min="37" max="37" width="6.21875" style="89" customWidth="1"/>
    <col min="38" max="38" width="5.5546875" style="89" customWidth="1"/>
    <col min="39" max="39" width="6.21875" style="89" customWidth="1"/>
    <col min="40" max="40" width="5.77734375" style="89" customWidth="1"/>
    <col min="41" max="41" width="6.21875" style="89" customWidth="1"/>
    <col min="42" max="42" width="5.77734375" style="89" customWidth="1"/>
    <col min="43" max="43" width="6.5546875" style="89" customWidth="1"/>
    <col min="44" max="44" width="5.5546875" style="89" customWidth="1"/>
    <col min="45" max="45" width="5.21875" style="89" customWidth="1"/>
    <col min="46" max="47" width="6.21875" style="89" customWidth="1"/>
    <col min="48" max="48" width="5.5546875" style="89" customWidth="1"/>
    <col min="49" max="49" width="6.21875" style="89" customWidth="1"/>
    <col min="50" max="50" width="5.5546875" style="89" customWidth="1"/>
    <col min="51" max="51" width="6.21875" style="89" customWidth="1"/>
    <col min="52" max="52" width="5.77734375" style="89" customWidth="1"/>
    <col min="53" max="53" width="6.21875" style="89" customWidth="1"/>
    <col min="54" max="54" width="5.77734375" style="89" customWidth="1"/>
    <col min="55" max="55" width="6.5546875" style="89" customWidth="1"/>
    <col min="56" max="56" width="5.5546875" style="89" customWidth="1"/>
    <col min="57" max="57" width="5.21875" style="89" customWidth="1"/>
    <col min="58" max="59" width="6.21875" style="89" customWidth="1"/>
    <col min="60" max="60" width="5.5546875" style="89" customWidth="1"/>
    <col min="61" max="61" width="6.21875" style="89" customWidth="1"/>
    <col min="62" max="62" width="5.5546875" style="89" customWidth="1"/>
    <col min="63" max="63" width="6.21875" style="89" customWidth="1"/>
    <col min="64" max="64" width="5.77734375" style="89" customWidth="1"/>
    <col min="65" max="65" width="6.21875" style="89" customWidth="1"/>
    <col min="66" max="66" width="5.77734375" style="89" customWidth="1"/>
    <col min="67" max="67" width="6.5546875" style="89" customWidth="1"/>
    <col min="68" max="68" width="5.5546875" style="89" customWidth="1"/>
    <col min="69" max="69" width="5.21875" style="89" customWidth="1"/>
    <col min="70" max="71" width="6.21875" style="89" customWidth="1"/>
    <col min="72" max="72" width="5.5546875" style="89" customWidth="1"/>
    <col min="73" max="73" width="6.21875" style="89" customWidth="1"/>
    <col min="74" max="74" width="5.5546875" style="89" customWidth="1"/>
    <col min="75" max="75" width="6.21875" style="89" customWidth="1"/>
    <col min="76" max="76" width="5.77734375" style="89" customWidth="1"/>
    <col min="77" max="16384" width="10.77734375" style="89"/>
  </cols>
  <sheetData>
    <row r="1" spans="1:76" x14ac:dyDescent="0.3">
      <c r="A1" s="145" t="s">
        <v>36</v>
      </c>
    </row>
    <row r="4" spans="1:76" s="45" customFormat="1" ht="12" x14ac:dyDescent="0.3">
      <c r="C4" s="779">
        <v>43466</v>
      </c>
      <c r="D4" s="779">
        <v>43497</v>
      </c>
      <c r="E4" s="779">
        <v>43525</v>
      </c>
      <c r="F4" s="779">
        <v>43556</v>
      </c>
      <c r="G4" s="779">
        <v>43586</v>
      </c>
      <c r="H4" s="779">
        <v>43617</v>
      </c>
      <c r="I4" s="779">
        <v>43647</v>
      </c>
      <c r="J4" s="779">
        <v>43678</v>
      </c>
      <c r="K4" s="779">
        <v>43709</v>
      </c>
      <c r="L4" s="779">
        <v>43739</v>
      </c>
      <c r="M4" s="779">
        <v>43770</v>
      </c>
      <c r="N4" s="779">
        <v>43800</v>
      </c>
      <c r="O4" s="779">
        <v>43831</v>
      </c>
      <c r="P4" s="779">
        <v>43862</v>
      </c>
      <c r="Q4" s="779">
        <v>43891</v>
      </c>
      <c r="R4" s="779">
        <v>43922</v>
      </c>
      <c r="S4" s="779">
        <v>43952</v>
      </c>
      <c r="T4" s="779">
        <v>43983</v>
      </c>
      <c r="U4" s="779">
        <v>44013</v>
      </c>
      <c r="V4" s="779">
        <v>44044</v>
      </c>
      <c r="W4" s="779">
        <v>44075</v>
      </c>
      <c r="X4" s="779">
        <v>44105</v>
      </c>
      <c r="Y4" s="779">
        <v>44136</v>
      </c>
      <c r="Z4" s="779">
        <v>44166</v>
      </c>
      <c r="AA4" s="779">
        <v>44197</v>
      </c>
      <c r="AB4" s="779">
        <v>44228</v>
      </c>
      <c r="AC4" s="779">
        <v>44256</v>
      </c>
      <c r="AD4" s="779">
        <v>44287</v>
      </c>
      <c r="AE4" s="779">
        <v>44317</v>
      </c>
      <c r="AF4" s="779">
        <v>44348</v>
      </c>
      <c r="AG4" s="779">
        <v>44378</v>
      </c>
      <c r="AH4" s="779">
        <v>44409</v>
      </c>
      <c r="AI4" s="779">
        <v>44440</v>
      </c>
      <c r="AJ4" s="779">
        <v>44470</v>
      </c>
      <c r="AK4" s="779">
        <v>44501</v>
      </c>
      <c r="AL4" s="779">
        <v>44531</v>
      </c>
      <c r="AM4" s="779">
        <v>44562</v>
      </c>
      <c r="AN4" s="779">
        <v>44593</v>
      </c>
      <c r="AO4" s="779">
        <v>44621</v>
      </c>
      <c r="AP4" s="779">
        <v>44652</v>
      </c>
      <c r="AQ4" s="779">
        <v>44682</v>
      </c>
      <c r="AR4" s="779">
        <v>44713</v>
      </c>
      <c r="AS4" s="779">
        <v>44743</v>
      </c>
      <c r="AT4" s="779">
        <v>44774</v>
      </c>
      <c r="AU4" s="779">
        <v>44805</v>
      </c>
      <c r="AV4" s="779">
        <v>44835</v>
      </c>
      <c r="AW4" s="779">
        <v>44866</v>
      </c>
      <c r="AX4" s="779">
        <v>44896</v>
      </c>
      <c r="AY4" s="779">
        <v>44927</v>
      </c>
      <c r="AZ4" s="779">
        <v>44958</v>
      </c>
      <c r="BA4" s="779">
        <v>44986</v>
      </c>
      <c r="BB4" s="779">
        <v>45017</v>
      </c>
      <c r="BC4" s="779">
        <v>45047</v>
      </c>
      <c r="BD4" s="779">
        <v>45078</v>
      </c>
      <c r="BE4" s="779">
        <v>45108</v>
      </c>
      <c r="BF4" s="779">
        <v>45139</v>
      </c>
      <c r="BG4" s="779">
        <v>45170</v>
      </c>
      <c r="BH4" s="779">
        <v>45200</v>
      </c>
      <c r="BI4" s="779">
        <v>45231</v>
      </c>
      <c r="BJ4" s="779">
        <v>45261</v>
      </c>
      <c r="BK4" s="779">
        <v>45292</v>
      </c>
      <c r="BL4" s="779">
        <v>45323</v>
      </c>
      <c r="BM4" s="779">
        <v>45352</v>
      </c>
      <c r="BN4" s="779">
        <v>45383</v>
      </c>
      <c r="BO4" s="779">
        <v>45413</v>
      </c>
      <c r="BP4" s="779">
        <v>45444</v>
      </c>
      <c r="BQ4" s="779">
        <v>45474</v>
      </c>
      <c r="BR4" s="779">
        <v>45505</v>
      </c>
      <c r="BS4" s="779">
        <v>45536</v>
      </c>
      <c r="BT4" s="779">
        <v>45566</v>
      </c>
      <c r="BU4" s="779">
        <v>45597</v>
      </c>
      <c r="BV4" s="779">
        <v>45627</v>
      </c>
      <c r="BW4" s="779">
        <v>45658</v>
      </c>
      <c r="BX4" s="779">
        <v>45689</v>
      </c>
    </row>
    <row r="5" spans="1:76" s="45" customFormat="1" ht="11.4" x14ac:dyDescent="0.3">
      <c r="B5" s="499" t="s">
        <v>213</v>
      </c>
      <c r="C5" s="784">
        <v>3.78</v>
      </c>
      <c r="D5" s="784">
        <v>3.89</v>
      </c>
      <c r="E5" s="784">
        <v>4.58</v>
      </c>
      <c r="F5" s="784">
        <v>4.9400000000000004</v>
      </c>
      <c r="G5" s="784">
        <v>4.66</v>
      </c>
      <c r="H5" s="784">
        <v>3.37</v>
      </c>
      <c r="I5" s="784">
        <v>3.22</v>
      </c>
      <c r="J5" s="784">
        <v>3.43</v>
      </c>
      <c r="K5" s="784">
        <v>2.89</v>
      </c>
      <c r="L5" s="784">
        <v>2.54</v>
      </c>
      <c r="M5" s="784">
        <v>3.27</v>
      </c>
      <c r="N5" s="784">
        <v>4.3099999999999996</v>
      </c>
      <c r="O5" s="784">
        <v>4.1900000000000004</v>
      </c>
      <c r="P5" s="784">
        <v>4.01</v>
      </c>
      <c r="Q5" s="784">
        <v>3.3</v>
      </c>
      <c r="R5" s="784">
        <v>2.4</v>
      </c>
      <c r="S5" s="784">
        <v>1.88</v>
      </c>
      <c r="T5" s="784">
        <v>2.13</v>
      </c>
      <c r="U5" s="784">
        <v>2.31</v>
      </c>
      <c r="V5" s="784">
        <v>2.44</v>
      </c>
      <c r="W5" s="784">
        <v>3.14</v>
      </c>
      <c r="X5" s="784">
        <v>3.92</v>
      </c>
      <c r="Y5" s="784">
        <v>4.3099999999999996</v>
      </c>
      <c r="Z5" s="784">
        <v>4.5199999999999996</v>
      </c>
      <c r="AA5" s="784">
        <v>4.5599999999999996</v>
      </c>
      <c r="AB5" s="784">
        <v>5.2</v>
      </c>
      <c r="AC5" s="784">
        <v>6.1</v>
      </c>
      <c r="AD5" s="784">
        <v>6.76</v>
      </c>
      <c r="AE5" s="784">
        <v>8.06</v>
      </c>
      <c r="AF5" s="784">
        <v>8.35</v>
      </c>
      <c r="AG5" s="784">
        <v>8.99</v>
      </c>
      <c r="AH5" s="784">
        <v>9.68</v>
      </c>
      <c r="AI5" s="784">
        <v>10.25</v>
      </c>
      <c r="AJ5" s="784">
        <v>10.67</v>
      </c>
      <c r="AK5" s="784">
        <v>10.74</v>
      </c>
      <c r="AL5" s="784">
        <v>10.06</v>
      </c>
      <c r="AM5" s="784">
        <v>10.38</v>
      </c>
      <c r="AN5" s="784">
        <v>10.54</v>
      </c>
      <c r="AO5" s="784">
        <v>11.3</v>
      </c>
      <c r="AP5" s="784">
        <v>12.13</v>
      </c>
      <c r="AQ5" s="784">
        <v>11.73</v>
      </c>
      <c r="AR5" s="784">
        <v>11.89</v>
      </c>
      <c r="AS5" s="784">
        <v>10.07</v>
      </c>
      <c r="AT5" s="784">
        <v>8.73</v>
      </c>
      <c r="AU5" s="784">
        <v>7.17</v>
      </c>
      <c r="AV5" s="784">
        <v>6.47</v>
      </c>
      <c r="AW5" s="784">
        <v>5.9</v>
      </c>
      <c r="AX5" s="784">
        <v>5.79</v>
      </c>
      <c r="AY5" s="784">
        <v>5.77</v>
      </c>
      <c r="AZ5" s="784">
        <v>5.6</v>
      </c>
      <c r="BA5" s="784">
        <v>4.6500000000000004</v>
      </c>
      <c r="BB5" s="784">
        <v>4.18</v>
      </c>
      <c r="BC5" s="784">
        <v>3.94</v>
      </c>
      <c r="BD5" s="784">
        <v>3.16</v>
      </c>
      <c r="BE5" s="784">
        <v>3.99</v>
      </c>
      <c r="BF5" s="784">
        <v>4.6100000000000003</v>
      </c>
      <c r="BG5" s="784">
        <v>5.19</v>
      </c>
      <c r="BH5" s="784">
        <v>4.82</v>
      </c>
      <c r="BI5" s="784">
        <v>4.68</v>
      </c>
      <c r="BJ5" s="784">
        <v>4.62</v>
      </c>
      <c r="BK5" s="784">
        <v>4.51</v>
      </c>
      <c r="BL5" s="784">
        <v>4.5</v>
      </c>
      <c r="BM5" s="784">
        <v>3.93</v>
      </c>
      <c r="BN5" s="784">
        <v>3.69</v>
      </c>
      <c r="BO5" s="784">
        <v>3.93</v>
      </c>
      <c r="BP5" s="784">
        <v>4.2300000000000004</v>
      </c>
      <c r="BQ5" s="784">
        <v>4.5</v>
      </c>
      <c r="BR5" s="784">
        <v>4.24</v>
      </c>
      <c r="BS5" s="784">
        <v>4.42</v>
      </c>
      <c r="BT5" s="784">
        <v>4.76</v>
      </c>
      <c r="BU5" s="784">
        <v>4.87</v>
      </c>
      <c r="BV5" s="784">
        <v>4.83</v>
      </c>
      <c r="BW5" s="784">
        <v>4.5599999999999996</v>
      </c>
      <c r="BX5" s="784">
        <v>5.0599999999999996</v>
      </c>
    </row>
    <row r="6" spans="1:76" s="45" customFormat="1" ht="11.4" x14ac:dyDescent="0.3">
      <c r="B6" s="781" t="s">
        <v>1628</v>
      </c>
      <c r="C6" s="785">
        <v>4</v>
      </c>
      <c r="D6" s="785">
        <v>3.72</v>
      </c>
      <c r="E6" s="785">
        <v>3.55</v>
      </c>
      <c r="F6" s="785">
        <v>3.5</v>
      </c>
      <c r="G6" s="785">
        <v>3.69</v>
      </c>
      <c r="H6" s="785">
        <v>3.49</v>
      </c>
      <c r="I6" s="785">
        <v>3.33</v>
      </c>
      <c r="J6" s="785">
        <v>3.4</v>
      </c>
      <c r="K6" s="785">
        <v>3.81</v>
      </c>
      <c r="L6" s="785">
        <v>4.1399999999999997</v>
      </c>
      <c r="M6" s="785">
        <v>3.4</v>
      </c>
      <c r="N6" s="785">
        <v>3.4</v>
      </c>
      <c r="O6" s="785">
        <v>3.17</v>
      </c>
      <c r="P6" s="785">
        <v>2.48</v>
      </c>
      <c r="Q6" s="785">
        <v>2.66</v>
      </c>
      <c r="R6" s="785">
        <v>3.17</v>
      </c>
      <c r="S6" s="785">
        <v>3.15</v>
      </c>
      <c r="T6" s="785">
        <v>3.07</v>
      </c>
      <c r="U6" s="785">
        <v>3.34</v>
      </c>
      <c r="V6" s="785">
        <v>3.93</v>
      </c>
      <c r="W6" s="785">
        <v>4.1500000000000004</v>
      </c>
      <c r="X6" s="785">
        <v>4.08</v>
      </c>
      <c r="Y6" s="785">
        <v>3.53</v>
      </c>
      <c r="Z6" s="785">
        <v>4.0199999999999996</v>
      </c>
      <c r="AA6" s="785">
        <v>4.4447999999999999</v>
      </c>
      <c r="AB6" s="785">
        <v>4.0732999999999997</v>
      </c>
      <c r="AC6" s="785">
        <v>4.4512</v>
      </c>
      <c r="AD6" s="785">
        <v>4.4732000000000003</v>
      </c>
      <c r="AE6" s="785">
        <v>4.8838999999999997</v>
      </c>
      <c r="AF6" s="785">
        <v>4.8124000000000002</v>
      </c>
      <c r="AG6" s="785">
        <v>5.3560999999999996</v>
      </c>
      <c r="AH6" s="785">
        <v>5.5423</v>
      </c>
      <c r="AI6" s="785">
        <v>5.8898000000000001</v>
      </c>
      <c r="AJ6" s="785">
        <v>5.1767000000000003</v>
      </c>
      <c r="AK6" s="785">
        <v>5.4073000000000002</v>
      </c>
      <c r="AL6" s="785">
        <v>5.4436</v>
      </c>
      <c r="AM6" s="785">
        <v>6.2117000000000004</v>
      </c>
      <c r="AN6" s="785">
        <v>5.9127000000000001</v>
      </c>
      <c r="AO6" s="785">
        <v>6.1397000000000004</v>
      </c>
      <c r="AP6" s="785">
        <v>5.8728999999999996</v>
      </c>
      <c r="AQ6" s="785">
        <v>4.8041</v>
      </c>
      <c r="AR6" s="785">
        <v>5.1637000000000004</v>
      </c>
      <c r="AS6" s="785">
        <v>4.7468000000000004</v>
      </c>
      <c r="AT6" s="785">
        <v>5.1188000000000002</v>
      </c>
      <c r="AU6" s="785">
        <v>5.3343999999999996</v>
      </c>
      <c r="AV6" s="785">
        <v>5.2933000000000003</v>
      </c>
      <c r="AW6" s="785">
        <v>5.7592999999999996</v>
      </c>
      <c r="AX6" s="785">
        <v>5.7949999999999999</v>
      </c>
      <c r="AY6" s="785">
        <v>5.5454999999999997</v>
      </c>
      <c r="AZ6" s="785">
        <v>5.3239999999999998</v>
      </c>
      <c r="BA6" s="785">
        <v>4.7161999999999997</v>
      </c>
      <c r="BB6" s="785">
        <v>3.9424000000000001</v>
      </c>
      <c r="BC6" s="785">
        <v>4.0678000000000001</v>
      </c>
      <c r="BD6" s="785">
        <v>4.1776999999999997</v>
      </c>
      <c r="BE6" s="785">
        <v>4.0830000000000002</v>
      </c>
      <c r="BF6" s="785">
        <v>3.8864999999999998</v>
      </c>
      <c r="BG6" s="785">
        <v>3.9378000000000002</v>
      </c>
      <c r="BH6" s="785">
        <v>3.8035000000000001</v>
      </c>
      <c r="BI6" s="785">
        <v>3.8136999999999999</v>
      </c>
      <c r="BJ6" s="785">
        <v>3.7774999999999999</v>
      </c>
      <c r="BK6" s="785">
        <v>3.4001000000000001</v>
      </c>
      <c r="BL6" s="785">
        <v>3.5760999999999998</v>
      </c>
      <c r="BM6" s="785">
        <v>3.7246999999999999</v>
      </c>
      <c r="BN6" s="785">
        <v>3.6688999999999998</v>
      </c>
      <c r="BO6" s="785">
        <v>3.8134999999999999</v>
      </c>
      <c r="BP6" s="785">
        <v>3.7719999999999998</v>
      </c>
      <c r="BQ6" s="785">
        <v>4.1348000000000003</v>
      </c>
      <c r="BR6" s="785">
        <v>4.1666999999999996</v>
      </c>
      <c r="BS6" s="785">
        <v>4.3846999999999996</v>
      </c>
      <c r="BT6" s="785">
        <v>4.9717000000000002</v>
      </c>
      <c r="BU6" s="785">
        <v>5.52</v>
      </c>
      <c r="BV6" s="785">
        <v>5.9516999999999998</v>
      </c>
      <c r="BW6" s="785">
        <v>5.2615999999999996</v>
      </c>
      <c r="BX6" s="785">
        <v>4.9659000000000004</v>
      </c>
    </row>
    <row r="7" spans="1:76" s="45" customFormat="1" ht="11.4" x14ac:dyDescent="0.3">
      <c r="B7" s="499" t="s">
        <v>286</v>
      </c>
      <c r="C7" s="784">
        <v>4.25</v>
      </c>
      <c r="D7" s="784">
        <v>4.25</v>
      </c>
      <c r="E7" s="784">
        <v>4.25</v>
      </c>
      <c r="F7" s="784">
        <v>4.25</v>
      </c>
      <c r="G7" s="784">
        <v>4.25</v>
      </c>
      <c r="H7" s="784">
        <v>4.25</v>
      </c>
      <c r="I7" s="784">
        <v>4.25</v>
      </c>
      <c r="J7" s="784">
        <v>4.25</v>
      </c>
      <c r="K7" s="784">
        <v>4.25</v>
      </c>
      <c r="L7" s="784">
        <v>4.25</v>
      </c>
      <c r="M7" s="784">
        <v>4.25</v>
      </c>
      <c r="N7" s="784">
        <v>4.25</v>
      </c>
      <c r="O7" s="784">
        <v>4</v>
      </c>
      <c r="P7" s="784">
        <v>4</v>
      </c>
      <c r="Q7" s="784">
        <v>4</v>
      </c>
      <c r="R7" s="784">
        <v>4</v>
      </c>
      <c r="S7" s="784">
        <v>4</v>
      </c>
      <c r="T7" s="784">
        <v>4</v>
      </c>
      <c r="U7" s="784">
        <v>4</v>
      </c>
      <c r="V7" s="784">
        <v>4</v>
      </c>
      <c r="W7" s="784">
        <v>4</v>
      </c>
      <c r="X7" s="784">
        <v>4</v>
      </c>
      <c r="Y7" s="784">
        <v>4</v>
      </c>
      <c r="Z7" s="784">
        <v>4</v>
      </c>
      <c r="AA7" s="784">
        <v>3.75</v>
      </c>
      <c r="AB7" s="784">
        <v>3.75</v>
      </c>
      <c r="AC7" s="784">
        <v>3.75</v>
      </c>
      <c r="AD7" s="784">
        <v>3.75</v>
      </c>
      <c r="AE7" s="784">
        <v>3.75</v>
      </c>
      <c r="AF7" s="784">
        <v>3.75</v>
      </c>
      <c r="AG7" s="784">
        <v>3.75</v>
      </c>
      <c r="AH7" s="784">
        <v>3.75</v>
      </c>
      <c r="AI7" s="784">
        <v>3.75</v>
      </c>
      <c r="AJ7" s="784">
        <v>3.75</v>
      </c>
      <c r="AK7" s="784">
        <v>3.75</v>
      </c>
      <c r="AL7" s="784">
        <v>3.75</v>
      </c>
      <c r="AM7" s="784">
        <v>3.5</v>
      </c>
      <c r="AN7" s="784">
        <v>3.5</v>
      </c>
      <c r="AO7" s="784">
        <v>3.5</v>
      </c>
      <c r="AP7" s="784">
        <v>3.5</v>
      </c>
      <c r="AQ7" s="784">
        <v>3.5</v>
      </c>
      <c r="AR7" s="784">
        <v>3.5</v>
      </c>
      <c r="AS7" s="784">
        <v>3.5</v>
      </c>
      <c r="AT7" s="784">
        <v>3.5</v>
      </c>
      <c r="AU7" s="784">
        <v>3.5</v>
      </c>
      <c r="AV7" s="784">
        <v>3.5</v>
      </c>
      <c r="AW7" s="784">
        <v>3.5</v>
      </c>
      <c r="AX7" s="784">
        <v>3.5</v>
      </c>
      <c r="AY7" s="784">
        <v>3.25</v>
      </c>
      <c r="AZ7" s="784">
        <v>3.25</v>
      </c>
      <c r="BA7" s="784">
        <v>3.25</v>
      </c>
      <c r="BB7" s="784">
        <v>3.25</v>
      </c>
      <c r="BC7" s="784">
        <v>3.25</v>
      </c>
      <c r="BD7" s="784">
        <v>3.25</v>
      </c>
      <c r="BE7" s="784">
        <v>3.25</v>
      </c>
      <c r="BF7" s="784">
        <v>3.25</v>
      </c>
      <c r="BG7" s="784">
        <v>3.25</v>
      </c>
      <c r="BH7" s="784">
        <v>3.25</v>
      </c>
      <c r="BI7" s="784">
        <v>3.25</v>
      </c>
      <c r="BJ7" s="784">
        <v>3.25</v>
      </c>
      <c r="BK7" s="784">
        <v>3</v>
      </c>
      <c r="BL7" s="784">
        <v>3</v>
      </c>
      <c r="BM7" s="784">
        <v>3</v>
      </c>
      <c r="BN7" s="784">
        <v>3</v>
      </c>
      <c r="BO7" s="784">
        <v>3</v>
      </c>
      <c r="BP7" s="784">
        <v>3</v>
      </c>
      <c r="BQ7" s="784">
        <v>3</v>
      </c>
      <c r="BR7" s="784">
        <v>3</v>
      </c>
      <c r="BS7" s="784">
        <v>3</v>
      </c>
      <c r="BT7" s="784">
        <v>3</v>
      </c>
      <c r="BU7" s="784">
        <v>3</v>
      </c>
      <c r="BV7" s="784">
        <v>3</v>
      </c>
      <c r="BW7" s="784">
        <v>3</v>
      </c>
      <c r="BX7" s="784">
        <v>3</v>
      </c>
    </row>
    <row r="8" spans="1:76" s="45" customFormat="1" ht="11.4" x14ac:dyDescent="0.3">
      <c r="B8" s="781" t="s">
        <v>1629</v>
      </c>
      <c r="C8" s="785">
        <v>2.7317833662406921</v>
      </c>
      <c r="D8" s="785">
        <v>2.8959736103581379</v>
      </c>
      <c r="E8" s="785">
        <v>2.814041910459375</v>
      </c>
      <c r="F8" s="785">
        <v>3.0708202369090998</v>
      </c>
      <c r="G8" s="785">
        <v>2.9780935893549021</v>
      </c>
      <c r="H8" s="785">
        <v>3.2046680526978122</v>
      </c>
      <c r="I8" s="785">
        <v>3.1325905632865636</v>
      </c>
      <c r="J8" s="785">
        <v>2.9475624929049316</v>
      </c>
      <c r="K8" s="785">
        <v>3.0402338334166057</v>
      </c>
      <c r="L8" s="785">
        <v>2.8760099324967481</v>
      </c>
      <c r="M8" s="785">
        <v>2.7631622949561008</v>
      </c>
      <c r="N8" s="785">
        <v>3.3283596875783639</v>
      </c>
      <c r="O8" s="785">
        <v>2.8760668278237089</v>
      </c>
      <c r="P8" s="785">
        <v>3.1428509628250945</v>
      </c>
      <c r="Q8" s="785">
        <v>2.7622500367630032</v>
      </c>
      <c r="R8" s="785">
        <v>2.2299622589054824</v>
      </c>
      <c r="S8" s="785">
        <v>1.598347145796164</v>
      </c>
      <c r="T8" s="785">
        <v>1.5983471457961418</v>
      </c>
      <c r="U8" s="785">
        <v>1.4259919016610167</v>
      </c>
      <c r="V8" s="785">
        <v>1.0513152143245552</v>
      </c>
      <c r="W8" s="785">
        <v>1.2329351518041376</v>
      </c>
      <c r="X8" s="785">
        <v>1.8904889426373028</v>
      </c>
      <c r="Y8" s="785">
        <v>2.1547963069502352</v>
      </c>
      <c r="Z8" s="785">
        <v>2.8584681593191164</v>
      </c>
      <c r="AA8" s="785">
        <v>2.5720398044249748</v>
      </c>
      <c r="AB8" s="785">
        <v>3.1562330766923719</v>
      </c>
      <c r="AC8" s="785">
        <v>3.0228237024387594</v>
      </c>
      <c r="AD8" s="785">
        <v>3.3734519312558664</v>
      </c>
      <c r="AE8" s="785">
        <v>3.9323951979313154</v>
      </c>
      <c r="AF8" s="785">
        <v>4.6827343590915893</v>
      </c>
      <c r="AG8" s="785">
        <v>5.4473006030349103</v>
      </c>
      <c r="AH8" s="785">
        <v>6.0797314343205899</v>
      </c>
      <c r="AI8" s="785">
        <v>7.1533914077514194</v>
      </c>
      <c r="AJ8" s="785">
        <v>8.0718795629459716</v>
      </c>
      <c r="AK8" s="785">
        <v>7.8894707114198992</v>
      </c>
      <c r="AL8" s="785">
        <v>8.4799693569695744</v>
      </c>
      <c r="AM8" s="785">
        <v>8.3293923620263008</v>
      </c>
      <c r="AN8" s="785">
        <v>9.3989654989407043</v>
      </c>
      <c r="AO8" s="785">
        <v>9.5185272098685214</v>
      </c>
      <c r="AP8" s="785">
        <v>10.063992531164811</v>
      </c>
      <c r="AQ8" s="785">
        <v>10.832595830963498</v>
      </c>
      <c r="AR8" s="785">
        <v>11.22996396659881</v>
      </c>
      <c r="AS8" s="785">
        <v>11.207817632309759</v>
      </c>
      <c r="AT8" s="785">
        <v>11.008995550726386</v>
      </c>
      <c r="AU8" s="785">
        <v>10.58984393795539</v>
      </c>
      <c r="AV8" s="785">
        <v>10.491103005867931</v>
      </c>
      <c r="AW8" s="785">
        <v>9.3227515856063157</v>
      </c>
      <c r="AX8" s="785">
        <v>9.5293286398207666</v>
      </c>
      <c r="AY8" s="785">
        <v>8.8680767547228978</v>
      </c>
      <c r="AZ8" s="785">
        <v>9.2355821766509916</v>
      </c>
      <c r="BA8" s="785">
        <v>8.1568187737609108</v>
      </c>
      <c r="BB8" s="785">
        <v>7.8455297955513981</v>
      </c>
      <c r="BC8" s="785">
        <v>6.9796870050429671</v>
      </c>
      <c r="BD8" s="785">
        <v>6.1212211196250532</v>
      </c>
      <c r="BE8" s="785">
        <v>5.5209522296956193</v>
      </c>
      <c r="BF8" s="785">
        <v>5.2582793425361984</v>
      </c>
      <c r="BG8" s="785">
        <v>4.9650224448653857</v>
      </c>
      <c r="BH8" s="785">
        <v>5.0592459838644466</v>
      </c>
      <c r="BI8" s="785">
        <v>4.5376530636784151</v>
      </c>
      <c r="BJ8" s="785">
        <v>4.9030963174966802</v>
      </c>
      <c r="BK8" s="785">
        <v>4.2991277264291083</v>
      </c>
      <c r="BL8" s="785">
        <v>4.6106854115623097</v>
      </c>
      <c r="BM8" s="785">
        <v>3.5237942609375628</v>
      </c>
      <c r="BN8" s="785">
        <v>3.3689112653347397</v>
      </c>
      <c r="BO8" s="785">
        <v>3.2557373802030165</v>
      </c>
      <c r="BP8" s="785">
        <v>3.266054700085097</v>
      </c>
      <c r="BQ8" s="785">
        <v>3.7301486241342552</v>
      </c>
      <c r="BR8" s="785">
        <v>3.7405009343761231</v>
      </c>
      <c r="BS8" s="785">
        <v>3.7197901136665878</v>
      </c>
      <c r="BT8" s="785">
        <v>3.8232822211438089</v>
      </c>
      <c r="BU8" s="785">
        <v>4.0612429078489498</v>
      </c>
      <c r="BV8" s="785">
        <v>4.5181528657319392</v>
      </c>
      <c r="BW8" s="785">
        <v>4.7158083752819158</v>
      </c>
      <c r="BX8" s="785">
        <v>5.2280961758398803</v>
      </c>
    </row>
    <row r="9" spans="1:76" s="45" customFormat="1" ht="11.4" x14ac:dyDescent="0.3">
      <c r="B9" s="499"/>
      <c r="C9" s="784">
        <v>5.75</v>
      </c>
      <c r="D9" s="784">
        <v>5.75</v>
      </c>
      <c r="E9" s="784">
        <v>5.75</v>
      </c>
      <c r="F9" s="784">
        <v>5.75</v>
      </c>
      <c r="G9" s="784">
        <v>5.75</v>
      </c>
      <c r="H9" s="784">
        <v>5.75</v>
      </c>
      <c r="I9" s="784">
        <v>5.75</v>
      </c>
      <c r="J9" s="784">
        <v>5.75</v>
      </c>
      <c r="K9" s="784">
        <v>5.75</v>
      </c>
      <c r="L9" s="784">
        <v>5.75</v>
      </c>
      <c r="M9" s="784">
        <v>5.75</v>
      </c>
      <c r="N9" s="784">
        <v>5.75</v>
      </c>
      <c r="O9" s="784">
        <v>5.5</v>
      </c>
      <c r="P9" s="784">
        <v>5.5</v>
      </c>
      <c r="Q9" s="784">
        <v>5.5</v>
      </c>
      <c r="R9" s="784">
        <v>5.5</v>
      </c>
      <c r="S9" s="784">
        <v>5.5</v>
      </c>
      <c r="T9" s="784">
        <v>5.5</v>
      </c>
      <c r="U9" s="784">
        <v>5.5</v>
      </c>
      <c r="V9" s="784">
        <v>5.5</v>
      </c>
      <c r="W9" s="784">
        <v>5.5</v>
      </c>
      <c r="X9" s="784">
        <v>5.5</v>
      </c>
      <c r="Y9" s="784">
        <v>5.5</v>
      </c>
      <c r="Z9" s="784">
        <v>5.5</v>
      </c>
      <c r="AA9" s="784">
        <v>5.25</v>
      </c>
      <c r="AB9" s="784">
        <v>5.25</v>
      </c>
      <c r="AC9" s="784">
        <v>5.25</v>
      </c>
      <c r="AD9" s="784">
        <v>5.25</v>
      </c>
      <c r="AE9" s="784">
        <v>5.25</v>
      </c>
      <c r="AF9" s="784">
        <v>5.25</v>
      </c>
      <c r="AG9" s="784">
        <v>5.25</v>
      </c>
      <c r="AH9" s="784">
        <v>5.25</v>
      </c>
      <c r="AI9" s="784">
        <v>5.25</v>
      </c>
      <c r="AJ9" s="784">
        <v>5.25</v>
      </c>
      <c r="AK9" s="784">
        <v>5.25</v>
      </c>
      <c r="AL9" s="784">
        <v>5.25</v>
      </c>
      <c r="AM9" s="784">
        <v>5</v>
      </c>
      <c r="AN9" s="784">
        <v>5</v>
      </c>
      <c r="AO9" s="784">
        <v>5</v>
      </c>
      <c r="AP9" s="784">
        <v>5</v>
      </c>
      <c r="AQ9" s="784">
        <v>5</v>
      </c>
      <c r="AR9" s="784">
        <v>5</v>
      </c>
      <c r="AS9" s="784">
        <v>5</v>
      </c>
      <c r="AT9" s="784">
        <v>5</v>
      </c>
      <c r="AU9" s="784">
        <v>5</v>
      </c>
      <c r="AV9" s="784">
        <v>5</v>
      </c>
      <c r="AW9" s="784">
        <v>5</v>
      </c>
      <c r="AX9" s="784">
        <v>5</v>
      </c>
      <c r="AY9" s="784">
        <v>4.75</v>
      </c>
      <c r="AZ9" s="784">
        <v>4.75</v>
      </c>
      <c r="BA9" s="784">
        <v>4.75</v>
      </c>
      <c r="BB9" s="784">
        <v>4.75</v>
      </c>
      <c r="BC9" s="784">
        <v>4.75</v>
      </c>
      <c r="BD9" s="784">
        <v>4.75</v>
      </c>
      <c r="BE9" s="784">
        <v>4.75</v>
      </c>
      <c r="BF9" s="784">
        <v>4.75</v>
      </c>
      <c r="BG9" s="784">
        <v>4.75</v>
      </c>
      <c r="BH9" s="784">
        <v>4.75</v>
      </c>
      <c r="BI9" s="784">
        <v>4.75</v>
      </c>
      <c r="BJ9" s="784">
        <v>4.75</v>
      </c>
      <c r="BK9" s="784">
        <v>4.5</v>
      </c>
      <c r="BL9" s="784">
        <v>4.5</v>
      </c>
      <c r="BM9" s="784">
        <v>4.5</v>
      </c>
      <c r="BN9" s="784">
        <v>4.5</v>
      </c>
      <c r="BO9" s="784">
        <v>4.5</v>
      </c>
      <c r="BP9" s="784">
        <v>4.5</v>
      </c>
      <c r="BQ9" s="784">
        <v>4.5</v>
      </c>
      <c r="BR9" s="784">
        <v>4.5</v>
      </c>
      <c r="BS9" s="784">
        <v>4.5</v>
      </c>
      <c r="BT9" s="784">
        <v>4.5</v>
      </c>
      <c r="BU9" s="784">
        <v>4.5</v>
      </c>
      <c r="BV9" s="784">
        <v>4.5</v>
      </c>
      <c r="BW9" s="784">
        <v>4.5</v>
      </c>
      <c r="BX9" s="784">
        <v>4.5</v>
      </c>
    </row>
    <row r="10" spans="1:76" s="45" customFormat="1" ht="11.4" x14ac:dyDescent="0.3">
      <c r="B10" s="781"/>
      <c r="C10" s="785">
        <v>2.75</v>
      </c>
      <c r="D10" s="785">
        <v>2.75</v>
      </c>
      <c r="E10" s="785">
        <v>2.75</v>
      </c>
      <c r="F10" s="785">
        <v>2.75</v>
      </c>
      <c r="G10" s="785">
        <v>2.75</v>
      </c>
      <c r="H10" s="785">
        <v>2.75</v>
      </c>
      <c r="I10" s="785">
        <v>2.75</v>
      </c>
      <c r="J10" s="785">
        <v>2.75</v>
      </c>
      <c r="K10" s="785">
        <v>2.75</v>
      </c>
      <c r="L10" s="785">
        <v>2.75</v>
      </c>
      <c r="M10" s="785">
        <v>2.75</v>
      </c>
      <c r="N10" s="785">
        <v>2.75</v>
      </c>
      <c r="O10" s="785">
        <v>2.5</v>
      </c>
      <c r="P10" s="785">
        <v>2.5</v>
      </c>
      <c r="Q10" s="785">
        <v>2.5</v>
      </c>
      <c r="R10" s="785">
        <v>2.5</v>
      </c>
      <c r="S10" s="785">
        <v>2.5</v>
      </c>
      <c r="T10" s="785">
        <v>2.5</v>
      </c>
      <c r="U10" s="785">
        <v>2.5</v>
      </c>
      <c r="V10" s="785">
        <v>2.5</v>
      </c>
      <c r="W10" s="785">
        <v>2.5</v>
      </c>
      <c r="X10" s="785">
        <v>2.5</v>
      </c>
      <c r="Y10" s="785">
        <v>2.5</v>
      </c>
      <c r="Z10" s="785">
        <v>2.5</v>
      </c>
      <c r="AA10" s="785">
        <v>2.25</v>
      </c>
      <c r="AB10" s="785">
        <v>2.25</v>
      </c>
      <c r="AC10" s="785">
        <v>2.25</v>
      </c>
      <c r="AD10" s="785">
        <v>2.25</v>
      </c>
      <c r="AE10" s="785">
        <v>2.25</v>
      </c>
      <c r="AF10" s="785">
        <v>2.25</v>
      </c>
      <c r="AG10" s="785">
        <v>2.25</v>
      </c>
      <c r="AH10" s="785">
        <v>2.25</v>
      </c>
      <c r="AI10" s="785">
        <v>2.25</v>
      </c>
      <c r="AJ10" s="785">
        <v>2.25</v>
      </c>
      <c r="AK10" s="785">
        <v>2.25</v>
      </c>
      <c r="AL10" s="785">
        <v>2.25</v>
      </c>
      <c r="AM10" s="785">
        <v>2</v>
      </c>
      <c r="AN10" s="785">
        <v>2</v>
      </c>
      <c r="AO10" s="785">
        <v>2</v>
      </c>
      <c r="AP10" s="785">
        <v>2</v>
      </c>
      <c r="AQ10" s="785">
        <v>2</v>
      </c>
      <c r="AR10" s="785">
        <v>2</v>
      </c>
      <c r="AS10" s="785">
        <v>2</v>
      </c>
      <c r="AT10" s="785">
        <v>2</v>
      </c>
      <c r="AU10" s="785">
        <v>2</v>
      </c>
      <c r="AV10" s="785">
        <v>2</v>
      </c>
      <c r="AW10" s="785">
        <v>2</v>
      </c>
      <c r="AX10" s="785">
        <v>2</v>
      </c>
      <c r="AY10" s="785">
        <v>1.75</v>
      </c>
      <c r="AZ10" s="785">
        <v>1.75</v>
      </c>
      <c r="BA10" s="785">
        <v>1.75</v>
      </c>
      <c r="BB10" s="785">
        <v>1.75</v>
      </c>
      <c r="BC10" s="785">
        <v>1.75</v>
      </c>
      <c r="BD10" s="785">
        <v>1.75</v>
      </c>
      <c r="BE10" s="785">
        <v>1.75</v>
      </c>
      <c r="BF10" s="785">
        <v>1.75</v>
      </c>
      <c r="BG10" s="785">
        <v>1.75</v>
      </c>
      <c r="BH10" s="785">
        <v>1.75</v>
      </c>
      <c r="BI10" s="785">
        <v>1.75</v>
      </c>
      <c r="BJ10" s="785">
        <v>1.75</v>
      </c>
      <c r="BK10" s="785">
        <v>1.5</v>
      </c>
      <c r="BL10" s="785">
        <v>1.5</v>
      </c>
      <c r="BM10" s="785">
        <v>1.5</v>
      </c>
      <c r="BN10" s="785">
        <v>1.5</v>
      </c>
      <c r="BO10" s="785">
        <v>1.5</v>
      </c>
      <c r="BP10" s="785">
        <v>1.5</v>
      </c>
      <c r="BQ10" s="785">
        <v>1.5</v>
      </c>
      <c r="BR10" s="785">
        <v>1.5</v>
      </c>
      <c r="BS10" s="785">
        <v>1.5</v>
      </c>
      <c r="BT10" s="785">
        <v>1.5</v>
      </c>
      <c r="BU10" s="785">
        <v>1.5</v>
      </c>
      <c r="BV10" s="785">
        <v>1.5</v>
      </c>
      <c r="BW10" s="785">
        <v>1.5</v>
      </c>
      <c r="BX10" s="785">
        <v>1.5</v>
      </c>
    </row>
    <row r="13" spans="1:76" x14ac:dyDescent="0.3">
      <c r="B13" s="814" t="s">
        <v>1630</v>
      </c>
      <c r="C13" s="814"/>
      <c r="D13" s="814"/>
      <c r="E13" s="814"/>
      <c r="F13" s="814"/>
      <c r="G13" s="814"/>
      <c r="H13" s="814"/>
      <c r="I13" s="279"/>
      <c r="J13" s="786"/>
      <c r="K13" s="786"/>
      <c r="L13" s="786"/>
      <c r="M13" s="786"/>
      <c r="N13" s="786"/>
      <c r="O13" s="786"/>
      <c r="P13" s="786"/>
      <c r="Q13" s="786"/>
      <c r="R13" s="786"/>
      <c r="S13" s="786"/>
      <c r="T13" s="786"/>
      <c r="U13" s="786"/>
      <c r="V13" s="786"/>
      <c r="W13" s="786"/>
      <c r="X13" s="786"/>
      <c r="Y13" s="786"/>
      <c r="Z13" s="786"/>
      <c r="AA13" s="786"/>
      <c r="AB13" s="786"/>
      <c r="AC13" s="786"/>
      <c r="AD13" s="786"/>
      <c r="AE13" s="786"/>
      <c r="AF13" s="786"/>
      <c r="AG13" s="786"/>
      <c r="AH13" s="786"/>
      <c r="AI13" s="786"/>
      <c r="AJ13" s="786"/>
      <c r="AK13" s="786"/>
      <c r="AL13" s="786"/>
      <c r="AM13" s="786"/>
      <c r="AN13" s="786"/>
      <c r="AO13" s="786"/>
      <c r="AP13" s="786"/>
      <c r="AQ13" s="786"/>
      <c r="AR13" s="786"/>
      <c r="AS13" s="786"/>
      <c r="AT13" s="786"/>
      <c r="AU13" s="786"/>
      <c r="AV13" s="786"/>
      <c r="AW13" s="786"/>
      <c r="AX13" s="786"/>
      <c r="AY13" s="786"/>
      <c r="AZ13" s="786"/>
      <c r="BA13" s="786"/>
      <c r="BB13" s="786"/>
      <c r="BC13" s="786"/>
      <c r="BD13" s="786"/>
      <c r="BE13" s="786"/>
      <c r="BF13" s="786"/>
      <c r="BG13" s="786"/>
      <c r="BH13" s="786"/>
      <c r="BI13" s="786"/>
      <c r="BJ13" s="786"/>
      <c r="BK13" s="786"/>
      <c r="BL13" s="786"/>
      <c r="BM13" s="786"/>
      <c r="BN13" s="786"/>
      <c r="BO13" s="786"/>
      <c r="BP13" s="786"/>
      <c r="BQ13" s="786"/>
      <c r="BR13" s="786"/>
      <c r="BS13" s="786"/>
      <c r="BT13" s="786"/>
      <c r="BU13" s="786"/>
      <c r="BV13" s="786"/>
      <c r="BW13" s="786"/>
      <c r="BX13" s="786"/>
    </row>
    <row r="14" spans="1:76" x14ac:dyDescent="0.3">
      <c r="B14" s="814" t="s">
        <v>1631</v>
      </c>
      <c r="C14" s="814"/>
      <c r="D14" s="814"/>
      <c r="E14" s="814"/>
      <c r="F14" s="814"/>
      <c r="G14" s="814"/>
      <c r="H14" s="814"/>
      <c r="I14" s="279"/>
    </row>
    <row r="15" spans="1:76" x14ac:dyDescent="0.3">
      <c r="B15" s="814" t="s">
        <v>160</v>
      </c>
      <c r="C15" s="814"/>
      <c r="D15" s="814"/>
      <c r="E15" s="814"/>
      <c r="F15" s="814"/>
      <c r="G15" s="814"/>
      <c r="H15" s="814"/>
      <c r="I15" s="279"/>
    </row>
  </sheetData>
  <mergeCells count="3">
    <mergeCell ref="B13:H13"/>
    <mergeCell ref="B14:H14"/>
    <mergeCell ref="B15:H15"/>
  </mergeCells>
  <hyperlinks>
    <hyperlink ref="A1" location="Índice!A1" display="Volver" xr:uid="{00000000-0004-0000-9100-000000000000}"/>
  </hyperlinks>
  <pageMargins left="0.7" right="0.7" top="0.75" bottom="0.75" header="0.3" footer="0.3"/>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CE34"/>
  <sheetViews>
    <sheetView showGridLines="0" workbookViewId="0"/>
  </sheetViews>
  <sheetFormatPr baseColWidth="10" defaultColWidth="10.77734375" defaultRowHeight="13.8" x14ac:dyDescent="0.3"/>
  <cols>
    <col min="1" max="1" width="5.21875" style="89" customWidth="1"/>
    <col min="2" max="8" width="10.77734375" style="89"/>
    <col min="9" max="9" width="5.21875" style="89" customWidth="1"/>
    <col min="10" max="11" width="6.21875" style="89" customWidth="1"/>
    <col min="12" max="12" width="5.5546875" style="89" customWidth="1"/>
    <col min="13" max="13" width="6.21875" style="89" customWidth="1"/>
    <col min="14" max="14" width="5.5546875" style="89" customWidth="1"/>
    <col min="15" max="15" width="6.21875" style="89" customWidth="1"/>
    <col min="16" max="16" width="5.77734375" style="89" customWidth="1"/>
    <col min="17" max="17" width="6.21875" style="89" customWidth="1"/>
    <col min="18" max="18" width="5.77734375" style="89" customWidth="1"/>
    <col min="19" max="19" width="6.5546875" style="89" customWidth="1"/>
    <col min="20" max="20" width="5.5546875" style="89" customWidth="1"/>
    <col min="21" max="21" width="5.21875" style="89" customWidth="1"/>
    <col min="22" max="23" width="6.21875" style="89" customWidth="1"/>
    <col min="24" max="24" width="5.5546875" style="89" customWidth="1"/>
    <col min="25" max="25" width="6.21875" style="89" customWidth="1"/>
    <col min="26" max="26" width="5.5546875" style="89" customWidth="1"/>
    <col min="27" max="27" width="6.21875" style="89" customWidth="1"/>
    <col min="28" max="28" width="5.77734375" style="89" customWidth="1"/>
    <col min="29" max="29" width="6.21875" style="89" customWidth="1"/>
    <col min="30" max="30" width="5.77734375" style="89" customWidth="1"/>
    <col min="31" max="31" width="6.5546875" style="89" customWidth="1"/>
    <col min="32" max="32" width="5.5546875" style="89" customWidth="1"/>
    <col min="33" max="33" width="5.21875" style="89" customWidth="1"/>
    <col min="34" max="35" width="6.21875" style="89" customWidth="1"/>
    <col min="36" max="36" width="5.5546875" style="89" customWidth="1"/>
    <col min="37" max="37" width="6.21875" style="89" customWidth="1"/>
    <col min="38" max="38" width="5.5546875" style="89" customWidth="1"/>
    <col min="39" max="39" width="6.21875" style="89" customWidth="1"/>
    <col min="40" max="40" width="5.77734375" style="89" customWidth="1"/>
    <col min="41" max="41" width="6.21875" style="89" customWidth="1"/>
    <col min="42" max="42" width="5.77734375" style="89" customWidth="1"/>
    <col min="43" max="43" width="6.5546875" style="89" customWidth="1"/>
    <col min="44" max="44" width="5.5546875" style="89" customWidth="1"/>
    <col min="45" max="45" width="5.21875" style="89" customWidth="1"/>
    <col min="46" max="47" width="6.21875" style="89" customWidth="1"/>
    <col min="48" max="48" width="5.5546875" style="89" customWidth="1"/>
    <col min="49" max="49" width="6.21875" style="89" customWidth="1"/>
    <col min="50" max="50" width="5.5546875" style="89" customWidth="1"/>
    <col min="51" max="51" width="6.21875" style="89" customWidth="1"/>
    <col min="52" max="52" width="5.77734375" style="89" customWidth="1"/>
    <col min="53" max="53" width="6.21875" style="89" customWidth="1"/>
    <col min="54" max="54" width="5.77734375" style="89" customWidth="1"/>
    <col min="55" max="55" width="6.5546875" style="89" customWidth="1"/>
    <col min="56" max="56" width="5.5546875" style="89" customWidth="1"/>
    <col min="57" max="57" width="5.21875" style="89" customWidth="1"/>
    <col min="58" max="59" width="6.21875" style="89" customWidth="1"/>
    <col min="60" max="60" width="5.5546875" style="89" customWidth="1"/>
    <col min="61" max="61" width="6.21875" style="89" customWidth="1"/>
    <col min="62" max="62" width="5.5546875" style="89" customWidth="1"/>
    <col min="63" max="63" width="6.21875" style="89" customWidth="1"/>
    <col min="64" max="64" width="5.77734375" style="89" customWidth="1"/>
    <col min="65" max="65" width="6.21875" style="89" customWidth="1"/>
    <col min="66" max="66" width="5.77734375" style="89" customWidth="1"/>
    <col min="67" max="67" width="6.5546875" style="89" customWidth="1"/>
    <col min="68" max="68" width="5.5546875" style="89" customWidth="1"/>
    <col min="69" max="69" width="5.21875" style="89" customWidth="1"/>
    <col min="70" max="71" width="6.21875" style="89" customWidth="1"/>
    <col min="72" max="72" width="5.5546875" style="89" customWidth="1"/>
    <col min="73" max="73" width="6.21875" style="89" customWidth="1"/>
    <col min="74" max="74" width="5.5546875" style="89" customWidth="1"/>
    <col min="75" max="75" width="6.21875" style="89" customWidth="1"/>
    <col min="76" max="76" width="5.77734375" style="89" customWidth="1"/>
    <col min="77" max="77" width="6.21875" style="89" customWidth="1"/>
    <col min="78" max="78" width="5.77734375" style="89" customWidth="1"/>
    <col min="79" max="79" width="6.5546875" style="89" customWidth="1"/>
    <col min="80" max="80" width="5.5546875" style="89" customWidth="1"/>
    <col min="81" max="81" width="5.21875" style="89" customWidth="1"/>
    <col min="82" max="83" width="6.21875" style="89" customWidth="1"/>
    <col min="84" max="16384" width="10.77734375" style="89"/>
  </cols>
  <sheetData>
    <row r="1" spans="1:83" x14ac:dyDescent="0.3">
      <c r="A1" s="145" t="s">
        <v>36</v>
      </c>
    </row>
    <row r="4" spans="1:83" s="45" customFormat="1" ht="12" x14ac:dyDescent="0.3">
      <c r="C4" s="779">
        <v>43466</v>
      </c>
      <c r="D4" s="779">
        <v>43497</v>
      </c>
      <c r="E4" s="779">
        <v>43525</v>
      </c>
      <c r="F4" s="779">
        <v>43556</v>
      </c>
      <c r="G4" s="779">
        <v>43586</v>
      </c>
      <c r="H4" s="779">
        <v>43617</v>
      </c>
      <c r="I4" s="779">
        <v>43647</v>
      </c>
      <c r="J4" s="779">
        <v>43678</v>
      </c>
      <c r="K4" s="779">
        <v>43709</v>
      </c>
      <c r="L4" s="779">
        <v>43739</v>
      </c>
      <c r="M4" s="779">
        <v>43770</v>
      </c>
      <c r="N4" s="779">
        <v>43800</v>
      </c>
      <c r="O4" s="779">
        <v>43831</v>
      </c>
      <c r="P4" s="779">
        <v>43862</v>
      </c>
      <c r="Q4" s="779">
        <v>43891</v>
      </c>
      <c r="R4" s="779">
        <v>43922</v>
      </c>
      <c r="S4" s="779">
        <v>43952</v>
      </c>
      <c r="T4" s="779">
        <v>43983</v>
      </c>
      <c r="U4" s="779">
        <v>44013</v>
      </c>
      <c r="V4" s="779">
        <v>44044</v>
      </c>
      <c r="W4" s="779">
        <v>44075</v>
      </c>
      <c r="X4" s="779">
        <v>44105</v>
      </c>
      <c r="Y4" s="779">
        <v>44136</v>
      </c>
      <c r="Z4" s="779">
        <v>44166</v>
      </c>
      <c r="AA4" s="779">
        <v>44197</v>
      </c>
      <c r="AB4" s="779">
        <v>44228</v>
      </c>
      <c r="AC4" s="779">
        <v>44256</v>
      </c>
      <c r="AD4" s="779">
        <v>44287</v>
      </c>
      <c r="AE4" s="779">
        <v>44317</v>
      </c>
      <c r="AF4" s="779">
        <v>44348</v>
      </c>
      <c r="AG4" s="779">
        <v>44378</v>
      </c>
      <c r="AH4" s="779">
        <v>44409</v>
      </c>
      <c r="AI4" s="779">
        <v>44440</v>
      </c>
      <c r="AJ4" s="779">
        <v>44470</v>
      </c>
      <c r="AK4" s="779">
        <v>44501</v>
      </c>
      <c r="AL4" s="779">
        <v>44531</v>
      </c>
      <c r="AM4" s="779">
        <v>44562</v>
      </c>
      <c r="AN4" s="779">
        <v>44593</v>
      </c>
      <c r="AO4" s="779">
        <v>44621</v>
      </c>
      <c r="AP4" s="779">
        <v>44652</v>
      </c>
      <c r="AQ4" s="779">
        <v>44682</v>
      </c>
      <c r="AR4" s="779">
        <v>44713</v>
      </c>
      <c r="AS4" s="779">
        <v>44743</v>
      </c>
      <c r="AT4" s="779">
        <v>44774</v>
      </c>
      <c r="AU4" s="779">
        <v>44805</v>
      </c>
      <c r="AV4" s="779">
        <v>44835</v>
      </c>
      <c r="AW4" s="779">
        <v>44866</v>
      </c>
      <c r="AX4" s="779">
        <v>44896</v>
      </c>
      <c r="AY4" s="779">
        <v>44927</v>
      </c>
      <c r="AZ4" s="779">
        <v>44958</v>
      </c>
      <c r="BA4" s="779">
        <v>44986</v>
      </c>
      <c r="BB4" s="779">
        <v>45017</v>
      </c>
      <c r="BC4" s="779">
        <v>45047</v>
      </c>
      <c r="BD4" s="779">
        <v>45078</v>
      </c>
      <c r="BE4" s="779">
        <v>45108</v>
      </c>
      <c r="BF4" s="779">
        <v>45139</v>
      </c>
      <c r="BG4" s="779">
        <v>45170</v>
      </c>
      <c r="BH4" s="779">
        <v>45200</v>
      </c>
      <c r="BI4" s="779">
        <v>45231</v>
      </c>
      <c r="BJ4" s="779">
        <v>45261</v>
      </c>
      <c r="BK4" s="779">
        <v>45292</v>
      </c>
      <c r="BL4" s="779">
        <v>45323</v>
      </c>
      <c r="BM4" s="779">
        <v>45352</v>
      </c>
      <c r="BN4" s="779">
        <v>45383</v>
      </c>
      <c r="BO4" s="779">
        <v>45413</v>
      </c>
      <c r="BP4" s="779">
        <v>45444</v>
      </c>
      <c r="BQ4" s="779">
        <v>45474</v>
      </c>
      <c r="BR4" s="779">
        <v>45505</v>
      </c>
      <c r="BS4" s="779">
        <v>45536</v>
      </c>
      <c r="BT4" s="779">
        <v>45566</v>
      </c>
      <c r="BU4" s="779">
        <v>45597</v>
      </c>
      <c r="BV4" s="779">
        <v>45627</v>
      </c>
      <c r="BW4" s="779">
        <v>45658</v>
      </c>
      <c r="BX4" s="779">
        <v>45689</v>
      </c>
      <c r="BY4" s="779">
        <v>45717</v>
      </c>
      <c r="BZ4" s="779">
        <v>45748</v>
      </c>
      <c r="CA4" s="779">
        <v>45778</v>
      </c>
      <c r="CB4" s="779">
        <v>45809</v>
      </c>
      <c r="CC4" s="779">
        <v>45839</v>
      </c>
      <c r="CD4" s="779">
        <v>45870</v>
      </c>
      <c r="CE4" s="779">
        <v>45901</v>
      </c>
    </row>
    <row r="5" spans="1:83" s="45" customFormat="1" ht="11.4" x14ac:dyDescent="0.3">
      <c r="B5" s="499" t="s">
        <v>1629</v>
      </c>
      <c r="C5" s="784">
        <v>3.07</v>
      </c>
      <c r="D5" s="784">
        <v>2.84</v>
      </c>
      <c r="E5" s="784">
        <v>2.81</v>
      </c>
      <c r="F5" s="784">
        <v>2.95</v>
      </c>
      <c r="G5" s="784">
        <v>3</v>
      </c>
      <c r="H5" s="784">
        <v>2.98</v>
      </c>
      <c r="I5" s="784">
        <v>3.08</v>
      </c>
      <c r="J5" s="784">
        <v>3.15</v>
      </c>
      <c r="K5" s="784">
        <v>3.24</v>
      </c>
      <c r="L5" s="784">
        <v>3.25</v>
      </c>
      <c r="M5" s="784">
        <v>3.3</v>
      </c>
      <c r="N5" s="784">
        <v>3.4</v>
      </c>
      <c r="O5" s="784">
        <v>3.37</v>
      </c>
      <c r="P5" s="784">
        <v>3.29</v>
      </c>
      <c r="Q5" s="784">
        <v>3.32</v>
      </c>
      <c r="R5" s="784">
        <v>2.79</v>
      </c>
      <c r="S5" s="784">
        <v>2.2799999999999998</v>
      </c>
      <c r="T5" s="784">
        <v>1.76</v>
      </c>
      <c r="U5" s="784">
        <v>1.82</v>
      </c>
      <c r="V5" s="784">
        <v>1.75</v>
      </c>
      <c r="W5" s="784">
        <v>1.92</v>
      </c>
      <c r="X5" s="784">
        <v>1.85</v>
      </c>
      <c r="Y5" s="784">
        <v>1.49</v>
      </c>
      <c r="Z5" s="784">
        <v>1.38</v>
      </c>
      <c r="AA5" s="784">
        <v>1.1100000000000001</v>
      </c>
      <c r="AB5" s="784">
        <v>1.2</v>
      </c>
      <c r="AC5" s="784">
        <v>1.18</v>
      </c>
      <c r="AD5" s="784">
        <v>1.54</v>
      </c>
      <c r="AE5" s="784">
        <v>1.88</v>
      </c>
      <c r="AF5" s="784">
        <v>2.3199999999999998</v>
      </c>
      <c r="AG5" s="784">
        <v>2.4300000000000002</v>
      </c>
      <c r="AH5" s="784">
        <v>2.67</v>
      </c>
      <c r="AI5" s="784">
        <v>2.6</v>
      </c>
      <c r="AJ5" s="784">
        <v>2.3199999999999998</v>
      </c>
      <c r="AK5" s="784">
        <v>2.77</v>
      </c>
      <c r="AL5" s="784">
        <v>2.85</v>
      </c>
      <c r="AM5" s="784">
        <v>3.84</v>
      </c>
      <c r="AN5" s="784">
        <v>4.41</v>
      </c>
      <c r="AO5" s="784">
        <v>4.76</v>
      </c>
      <c r="AP5" s="784">
        <v>5.44</v>
      </c>
      <c r="AQ5" s="784">
        <v>5.98</v>
      </c>
      <c r="AR5" s="784">
        <v>6.22</v>
      </c>
      <c r="AS5" s="784">
        <v>6.53</v>
      </c>
      <c r="AT5" s="784">
        <v>6.96</v>
      </c>
      <c r="AU5" s="784">
        <v>7.42</v>
      </c>
      <c r="AV5" s="784">
        <v>8.24</v>
      </c>
      <c r="AW5" s="784">
        <v>8.61</v>
      </c>
      <c r="AX5" s="784">
        <v>9.23</v>
      </c>
      <c r="AY5" s="784">
        <v>9.7100000000000009</v>
      </c>
      <c r="AZ5" s="784">
        <v>10.15</v>
      </c>
      <c r="BA5" s="784">
        <v>10.53</v>
      </c>
      <c r="BB5" s="784">
        <v>10.6</v>
      </c>
      <c r="BC5" s="784">
        <v>10.54</v>
      </c>
      <c r="BD5" s="784">
        <v>10.54</v>
      </c>
      <c r="BE5" s="784">
        <v>10.37</v>
      </c>
      <c r="BF5" s="784">
        <v>10.09</v>
      </c>
      <c r="BG5" s="784">
        <v>9.8000000000000007</v>
      </c>
      <c r="BH5" s="784">
        <v>9.49</v>
      </c>
      <c r="BI5" s="784">
        <v>9.2100000000000009</v>
      </c>
      <c r="BJ5" s="784">
        <v>8.81</v>
      </c>
      <c r="BK5" s="784">
        <v>8.01</v>
      </c>
      <c r="BL5" s="784">
        <v>7.59</v>
      </c>
      <c r="BM5" s="784">
        <v>7.32</v>
      </c>
      <c r="BN5" s="784">
        <v>6.86</v>
      </c>
      <c r="BO5" s="784">
        <v>6.66</v>
      </c>
      <c r="BP5" s="784">
        <v>6.59</v>
      </c>
      <c r="BQ5" s="784">
        <v>6.37</v>
      </c>
      <c r="BR5" s="784">
        <v>6.09</v>
      </c>
      <c r="BS5" s="784">
        <v>6.08</v>
      </c>
      <c r="BT5" s="784">
        <v>5.96</v>
      </c>
      <c r="BU5" s="784">
        <v>5.95</v>
      </c>
      <c r="BV5" s="784">
        <v>5.75</v>
      </c>
      <c r="BW5" s="784">
        <v>5.71</v>
      </c>
      <c r="BX5" s="784">
        <v>5.63</v>
      </c>
      <c r="BY5" s="784">
        <v>5.41</v>
      </c>
      <c r="BZ5" s="784">
        <v>5.51</v>
      </c>
      <c r="CA5" s="784">
        <v>5.43</v>
      </c>
      <c r="CB5" s="784">
        <v>5.37</v>
      </c>
      <c r="CC5" s="784">
        <v>5.34</v>
      </c>
      <c r="CD5" s="784">
        <v>5.36</v>
      </c>
      <c r="CE5" s="784">
        <v>5.33</v>
      </c>
    </row>
    <row r="6" spans="1:83" s="45" customFormat="1" ht="11.4" x14ac:dyDescent="0.3">
      <c r="B6" s="781" t="s">
        <v>133</v>
      </c>
      <c r="C6" s="785">
        <v>3.1545137990238947</v>
      </c>
      <c r="D6" s="785">
        <v>3.0175023499372289</v>
      </c>
      <c r="E6" s="785">
        <v>3.2154983544469884</v>
      </c>
      <c r="F6" s="785">
        <v>3.2515268430249655</v>
      </c>
      <c r="G6" s="785">
        <v>3.3139560468955054</v>
      </c>
      <c r="H6" s="785">
        <v>3.4300527866109709</v>
      </c>
      <c r="I6" s="785">
        <v>3.7878167045218181</v>
      </c>
      <c r="J6" s="785">
        <v>3.7514970317844565</v>
      </c>
      <c r="K6" s="785">
        <v>3.820711462994586</v>
      </c>
      <c r="L6" s="785">
        <v>3.8614374345407931</v>
      </c>
      <c r="M6" s="785">
        <v>3.8467149526294042</v>
      </c>
      <c r="N6" s="785">
        <v>3.8042827270642787</v>
      </c>
      <c r="O6" s="785">
        <v>3.6223520836753176</v>
      </c>
      <c r="P6" s="785">
        <v>3.7201247144919458</v>
      </c>
      <c r="Q6" s="785">
        <v>3.8555095366837877</v>
      </c>
      <c r="R6" s="785">
        <v>3.5052074998722427</v>
      </c>
      <c r="S6" s="785">
        <v>2.8518620288760843</v>
      </c>
      <c r="T6" s="785">
        <v>2.1917929170928607</v>
      </c>
      <c r="U6" s="785">
        <v>1.96990740163554</v>
      </c>
      <c r="V6" s="785">
        <v>1.8781385700203712</v>
      </c>
      <c r="W6" s="785">
        <v>1.9674842284754135</v>
      </c>
      <c r="X6" s="785">
        <v>1.7482106753935245</v>
      </c>
      <c r="Y6" s="785">
        <v>1.4894575264130072</v>
      </c>
      <c r="Z6" s="785">
        <v>1.6104650971109136</v>
      </c>
      <c r="AA6" s="785">
        <v>1.5972107086986487</v>
      </c>
      <c r="AB6" s="785">
        <v>1.5631051100948756</v>
      </c>
      <c r="AC6" s="785">
        <v>1.5065652290939147</v>
      </c>
      <c r="AD6" s="785">
        <v>1.9477838828431793</v>
      </c>
      <c r="AE6" s="785">
        <v>3.2956574627538204</v>
      </c>
      <c r="AF6" s="785">
        <v>3.6347126798425444</v>
      </c>
      <c r="AG6" s="785">
        <v>3.970073048626821</v>
      </c>
      <c r="AH6" s="785">
        <v>4.441031735745482</v>
      </c>
      <c r="AI6" s="785">
        <v>4.5101522100192692</v>
      </c>
      <c r="AJ6" s="785">
        <v>4.5835301540120277</v>
      </c>
      <c r="AK6" s="785">
        <v>5.2589752379432531</v>
      </c>
      <c r="AL6" s="785">
        <v>5.6226075628391214</v>
      </c>
      <c r="AM6" s="785">
        <v>6.9445499154167756</v>
      </c>
      <c r="AN6" s="785">
        <v>8.0051858184722704</v>
      </c>
      <c r="AO6" s="785">
        <v>8.527847507809172</v>
      </c>
      <c r="AP6" s="785">
        <v>9.2340648861780181</v>
      </c>
      <c r="AQ6" s="785">
        <v>9.0668320684499371</v>
      </c>
      <c r="AR6" s="785">
        <v>9.6738394357844584</v>
      </c>
      <c r="AS6" s="785">
        <v>10.205862361737307</v>
      </c>
      <c r="AT6" s="785">
        <v>10.835975895772098</v>
      </c>
      <c r="AU6" s="785">
        <v>11.439829634116116</v>
      </c>
      <c r="AV6" s="785">
        <v>12.221760103238232</v>
      </c>
      <c r="AW6" s="785">
        <v>12.531445421886932</v>
      </c>
      <c r="AX6" s="785">
        <v>13.12251076333264</v>
      </c>
      <c r="AY6" s="785">
        <v>13.251966315051567</v>
      </c>
      <c r="AZ6" s="785">
        <v>13.278991189407673</v>
      </c>
      <c r="BA6" s="785">
        <v>13.344333040923617</v>
      </c>
      <c r="BB6" s="785">
        <v>12.822883526062201</v>
      </c>
      <c r="BC6" s="785">
        <v>12.360268100727346</v>
      </c>
      <c r="BD6" s="785">
        <v>12.129659178514451</v>
      </c>
      <c r="BE6" s="785">
        <v>11.784942197827043</v>
      </c>
      <c r="BF6" s="785">
        <v>11.427307942288834</v>
      </c>
      <c r="BG6" s="785">
        <v>10.994349438955586</v>
      </c>
      <c r="BH6" s="785">
        <v>10.478615699115878</v>
      </c>
      <c r="BI6" s="785">
        <v>10.148675476657921</v>
      </c>
      <c r="BJ6" s="785">
        <v>9.276056959554646</v>
      </c>
      <c r="BK6" s="785">
        <v>8.3465790658506798</v>
      </c>
      <c r="BL6" s="785">
        <v>7.7373637297132314</v>
      </c>
      <c r="BM6" s="785">
        <v>7.3626594812193691</v>
      </c>
      <c r="BN6" s="785">
        <v>7.1632800319550771</v>
      </c>
      <c r="BO6" s="785">
        <v>7.1568965804805096</v>
      </c>
      <c r="BP6" s="785">
        <v>7.1824370476680111</v>
      </c>
      <c r="BQ6" s="785">
        <v>6.860021802089733</v>
      </c>
      <c r="BR6" s="785">
        <v>6.1204370359463356</v>
      </c>
      <c r="BS6" s="785">
        <v>5.8088166890021498</v>
      </c>
      <c r="BT6" s="785">
        <v>5.4061137780720525</v>
      </c>
      <c r="BU6" s="785">
        <v>5.1973169340454595</v>
      </c>
      <c r="BV6" s="785">
        <v>5.2030648436980576</v>
      </c>
      <c r="BW6" s="785">
        <v>5.2229833429679129</v>
      </c>
      <c r="BX6" s="785">
        <v>5.2765849639070384</v>
      </c>
      <c r="BY6" s="785">
        <v>5.09</v>
      </c>
      <c r="BZ6" s="785">
        <v>5.16</v>
      </c>
      <c r="CA6" s="785">
        <v>5.05</v>
      </c>
      <c r="CB6" s="785">
        <v>4.82</v>
      </c>
      <c r="CC6" s="785">
        <v>4.9000000000000004</v>
      </c>
      <c r="CD6" s="785">
        <v>5.0999999999999996</v>
      </c>
      <c r="CE6" s="785">
        <v>5.18</v>
      </c>
    </row>
    <row r="9" spans="1:83" x14ac:dyDescent="0.3">
      <c r="C9" s="814" t="s">
        <v>1632</v>
      </c>
      <c r="D9" s="814"/>
      <c r="E9" s="814"/>
      <c r="F9" s="814"/>
      <c r="G9" s="814"/>
      <c r="H9" s="814"/>
    </row>
    <row r="10" spans="1:83" x14ac:dyDescent="0.3">
      <c r="B10" s="279"/>
      <c r="C10" s="814" t="s">
        <v>1633</v>
      </c>
      <c r="D10" s="814"/>
      <c r="E10" s="814"/>
      <c r="F10" s="814"/>
      <c r="G10" s="814"/>
      <c r="H10" s="814"/>
      <c r="I10" s="279"/>
      <c r="J10" s="786"/>
      <c r="K10" s="786"/>
      <c r="L10" s="786"/>
      <c r="M10" s="786"/>
      <c r="N10" s="786"/>
      <c r="O10" s="786"/>
      <c r="P10" s="786"/>
      <c r="Q10" s="786"/>
      <c r="R10" s="786"/>
      <c r="S10" s="786"/>
      <c r="T10" s="786"/>
      <c r="U10" s="786"/>
      <c r="V10" s="786"/>
      <c r="W10" s="786"/>
      <c r="X10" s="786"/>
      <c r="Y10" s="786"/>
      <c r="Z10" s="786"/>
      <c r="AA10" s="786"/>
      <c r="AB10" s="786"/>
      <c r="AC10" s="786"/>
      <c r="AD10" s="786"/>
      <c r="AE10" s="786"/>
      <c r="AF10" s="786"/>
      <c r="AG10" s="786"/>
      <c r="AH10" s="786"/>
      <c r="AI10" s="786"/>
      <c r="AJ10" s="786"/>
      <c r="AK10" s="786"/>
      <c r="AL10" s="786"/>
      <c r="AM10" s="786"/>
      <c r="AN10" s="786"/>
      <c r="AO10" s="786"/>
      <c r="AP10" s="786"/>
      <c r="AQ10" s="786"/>
      <c r="AR10" s="786"/>
      <c r="AS10" s="786"/>
      <c r="AT10" s="786"/>
      <c r="AU10" s="786"/>
      <c r="AV10" s="786"/>
      <c r="AW10" s="786"/>
      <c r="AX10" s="786"/>
      <c r="AY10" s="786"/>
      <c r="AZ10" s="786"/>
      <c r="BA10" s="786"/>
      <c r="BB10" s="786"/>
      <c r="BC10" s="786"/>
      <c r="BD10" s="786"/>
      <c r="BE10" s="786"/>
      <c r="BF10" s="786"/>
      <c r="BG10" s="786"/>
      <c r="BH10" s="786"/>
      <c r="BI10" s="786"/>
      <c r="BJ10" s="786"/>
      <c r="BK10" s="786"/>
      <c r="BL10" s="786"/>
      <c r="BM10" s="786"/>
      <c r="BN10" s="786"/>
      <c r="BO10" s="786"/>
      <c r="BP10" s="786"/>
      <c r="BQ10" s="786"/>
      <c r="BR10" s="786"/>
      <c r="BS10" s="786"/>
      <c r="BT10" s="786"/>
      <c r="BU10" s="786"/>
      <c r="BV10" s="786"/>
      <c r="BW10" s="786"/>
      <c r="BX10" s="786"/>
    </row>
    <row r="11" spans="1:83" x14ac:dyDescent="0.3">
      <c r="B11" s="279"/>
      <c r="C11" s="814" t="s">
        <v>160</v>
      </c>
      <c r="D11" s="814"/>
      <c r="E11" s="814"/>
      <c r="F11" s="814"/>
      <c r="G11" s="814"/>
      <c r="H11" s="814"/>
      <c r="I11" s="279"/>
    </row>
    <row r="12" spans="1:83" x14ac:dyDescent="0.3">
      <c r="B12" s="279"/>
      <c r="C12" s="279"/>
      <c r="D12" s="279"/>
      <c r="E12" s="279"/>
      <c r="F12" s="279"/>
      <c r="G12" s="279"/>
      <c r="H12" s="279"/>
      <c r="I12" s="279"/>
    </row>
    <row r="33" spans="3:3" ht="409.6" x14ac:dyDescent="0.3">
      <c r="C33" s="164" t="s">
        <v>1634</v>
      </c>
    </row>
    <row r="34" spans="3:3" ht="409.6" x14ac:dyDescent="0.3">
      <c r="C34" s="164" t="s">
        <v>1635</v>
      </c>
    </row>
  </sheetData>
  <mergeCells count="3">
    <mergeCell ref="C9:H9"/>
    <mergeCell ref="C10:H10"/>
    <mergeCell ref="C11:H11"/>
  </mergeCells>
  <hyperlinks>
    <hyperlink ref="A1" location="Índice!A1" display="Volver" xr:uid="{00000000-0004-0000-9200-000000000000}"/>
  </hyperlinks>
  <pageMargins left="0.7" right="0.7" top="0.75" bottom="0.75" header="0.3" footer="0.3"/>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D11"/>
  <sheetViews>
    <sheetView showGridLines="0" workbookViewId="0"/>
  </sheetViews>
  <sheetFormatPr baseColWidth="10" defaultColWidth="10.88671875" defaultRowHeight="11.4" x14ac:dyDescent="0.2"/>
  <cols>
    <col min="1" max="1" width="5.21875" style="519" customWidth="1"/>
    <col min="2" max="2" width="24.88671875" style="519" customWidth="1"/>
    <col min="3" max="3" width="36.44140625" style="519" customWidth="1"/>
    <col min="4" max="4" width="41.33203125" style="519" customWidth="1"/>
    <col min="5" max="16384" width="10.88671875" style="519"/>
  </cols>
  <sheetData>
    <row r="1" spans="1:4" s="45" customFormat="1" ht="12" x14ac:dyDescent="0.3">
      <c r="A1" s="145" t="s">
        <v>36</v>
      </c>
    </row>
    <row r="2" spans="1:4" s="89" customFormat="1" ht="13.8" x14ac:dyDescent="0.3">
      <c r="B2" s="814" t="s">
        <v>1636</v>
      </c>
      <c r="C2" s="814"/>
      <c r="D2" s="814"/>
    </row>
    <row r="3" spans="1:4" s="89" customFormat="1" ht="13.8" x14ac:dyDescent="0.3">
      <c r="B3" s="814" t="s">
        <v>1637</v>
      </c>
      <c r="C3" s="814"/>
      <c r="D3" s="814"/>
    </row>
    <row r="4" spans="1:4" s="539" customFormat="1" ht="13.8" x14ac:dyDescent="0.25">
      <c r="B4" s="889" t="s">
        <v>1638</v>
      </c>
      <c r="C4" s="787" t="s">
        <v>159</v>
      </c>
      <c r="D4" s="787" t="s">
        <v>1639</v>
      </c>
    </row>
    <row r="5" spans="1:4" x14ac:dyDescent="0.2">
      <c r="B5" s="889"/>
      <c r="C5" s="788" t="s">
        <v>1640</v>
      </c>
      <c r="D5" s="788" t="s">
        <v>1641</v>
      </c>
    </row>
    <row r="6" spans="1:4" x14ac:dyDescent="0.2">
      <c r="B6" s="538" t="s">
        <v>1642</v>
      </c>
      <c r="C6" s="536" t="s">
        <v>1643</v>
      </c>
      <c r="D6" s="536" t="s">
        <v>1644</v>
      </c>
    </row>
    <row r="7" spans="1:4" x14ac:dyDescent="0.2">
      <c r="B7" s="538" t="s">
        <v>1645</v>
      </c>
      <c r="C7" s="536" t="s">
        <v>1646</v>
      </c>
      <c r="D7" s="536" t="s">
        <v>1646</v>
      </c>
    </row>
    <row r="8" spans="1:4" x14ac:dyDescent="0.2">
      <c r="B8" s="538" t="s">
        <v>1647</v>
      </c>
      <c r="C8" s="536" t="s">
        <v>1648</v>
      </c>
      <c r="D8" s="536" t="s">
        <v>1648</v>
      </c>
    </row>
    <row r="10" spans="1:4" x14ac:dyDescent="0.2">
      <c r="B10" s="534" t="s">
        <v>1649</v>
      </c>
    </row>
    <row r="11" spans="1:4" ht="409.6" x14ac:dyDescent="7.8">
      <c r="B11" s="534" t="s">
        <v>1650</v>
      </c>
    </row>
  </sheetData>
  <mergeCells count="3">
    <mergeCell ref="B2:D2"/>
    <mergeCell ref="B3:D3"/>
    <mergeCell ref="B4:B5"/>
  </mergeCells>
  <hyperlinks>
    <hyperlink ref="A1" location="Índice!A1" display="Volver" xr:uid="{00000000-0004-0000-9300-000000000000}"/>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D19"/>
  <sheetViews>
    <sheetView showGridLines="0" workbookViewId="0"/>
  </sheetViews>
  <sheetFormatPr baseColWidth="10" defaultColWidth="10.88671875" defaultRowHeight="11.4" x14ac:dyDescent="0.2"/>
  <cols>
    <col min="1" max="1" width="5.21875" style="519" customWidth="1"/>
    <col min="2" max="2" width="10.88671875" style="519"/>
    <col min="3" max="3" width="30" style="519" customWidth="1"/>
    <col min="4" max="4" width="22.44140625" style="519" customWidth="1"/>
    <col min="5" max="16384" width="10.88671875" style="519"/>
  </cols>
  <sheetData>
    <row r="1" spans="1:4" s="45" customFormat="1" ht="12" x14ac:dyDescent="0.3">
      <c r="A1" s="145" t="s">
        <v>36</v>
      </c>
    </row>
    <row r="2" spans="1:4" s="89" customFormat="1" ht="13.8" x14ac:dyDescent="0.3">
      <c r="B2" s="814" t="s">
        <v>1651</v>
      </c>
      <c r="C2" s="814"/>
      <c r="D2" s="814"/>
    </row>
    <row r="3" spans="1:4" s="89" customFormat="1" ht="13.8" x14ac:dyDescent="0.3">
      <c r="B3" s="814" t="s">
        <v>1652</v>
      </c>
      <c r="C3" s="814"/>
      <c r="D3" s="814"/>
    </row>
    <row r="4" spans="1:4" s="539" customFormat="1" ht="13.8" x14ac:dyDescent="0.25">
      <c r="B4" s="814" t="s">
        <v>1653</v>
      </c>
      <c r="C4" s="814"/>
      <c r="D4" s="814"/>
    </row>
    <row r="5" spans="1:4" ht="12" x14ac:dyDescent="0.2">
      <c r="B5" s="789"/>
      <c r="C5" s="790" t="s">
        <v>1654</v>
      </c>
      <c r="D5" s="790" t="s">
        <v>923</v>
      </c>
    </row>
    <row r="6" spans="1:4" x14ac:dyDescent="0.2">
      <c r="B6" s="791">
        <v>2015</v>
      </c>
      <c r="C6" s="792">
        <v>5350</v>
      </c>
      <c r="D6" s="792">
        <v>1070</v>
      </c>
    </row>
    <row r="7" spans="1:4" x14ac:dyDescent="0.2">
      <c r="B7" s="791">
        <v>2016</v>
      </c>
      <c r="C7" s="792">
        <v>20338</v>
      </c>
      <c r="D7" s="792">
        <v>4068</v>
      </c>
    </row>
    <row r="8" spans="1:4" x14ac:dyDescent="0.2">
      <c r="B8" s="791">
        <v>2017</v>
      </c>
      <c r="C8" s="792">
        <v>32806</v>
      </c>
      <c r="D8" s="792">
        <v>6561</v>
      </c>
    </row>
    <row r="9" spans="1:4" x14ac:dyDescent="0.2">
      <c r="B9" s="791">
        <v>2018</v>
      </c>
      <c r="C9" s="792">
        <v>45971</v>
      </c>
      <c r="D9" s="792">
        <v>9194</v>
      </c>
    </row>
    <row r="10" spans="1:4" x14ac:dyDescent="0.2">
      <c r="B10" s="791">
        <v>2019</v>
      </c>
      <c r="C10" s="792">
        <v>66345</v>
      </c>
      <c r="D10" s="792">
        <v>13269</v>
      </c>
    </row>
    <row r="11" spans="1:4" x14ac:dyDescent="0.2">
      <c r="B11" s="791">
        <v>2020</v>
      </c>
      <c r="C11" s="792">
        <v>95485</v>
      </c>
      <c r="D11" s="792">
        <v>19097</v>
      </c>
    </row>
    <row r="12" spans="1:4" x14ac:dyDescent="0.2">
      <c r="B12" s="791">
        <v>2021</v>
      </c>
      <c r="C12" s="792">
        <v>131103</v>
      </c>
      <c r="D12" s="792">
        <v>26221</v>
      </c>
    </row>
    <row r="13" spans="1:4" x14ac:dyDescent="0.2">
      <c r="B13" s="791">
        <v>2022</v>
      </c>
      <c r="C13" s="792">
        <v>183384</v>
      </c>
      <c r="D13" s="792">
        <v>36677</v>
      </c>
    </row>
    <row r="14" spans="1:4" x14ac:dyDescent="0.2">
      <c r="B14" s="791">
        <v>2023</v>
      </c>
      <c r="C14" s="792">
        <v>239541</v>
      </c>
      <c r="D14" s="792">
        <v>47908</v>
      </c>
    </row>
    <row r="15" spans="1:4" x14ac:dyDescent="0.2">
      <c r="B15" s="791">
        <v>2024</v>
      </c>
      <c r="C15" s="792">
        <v>282672</v>
      </c>
      <c r="D15" s="792">
        <v>56534</v>
      </c>
    </row>
    <row r="16" spans="1:4" ht="12" x14ac:dyDescent="0.2">
      <c r="B16" s="790" t="s">
        <v>1655</v>
      </c>
      <c r="C16" s="793">
        <v>1102996</v>
      </c>
      <c r="D16" s="793">
        <v>220599</v>
      </c>
    </row>
    <row r="18" spans="2:2" ht="409.6" x14ac:dyDescent="0.2">
      <c r="B18" s="41" t="s">
        <v>1656</v>
      </c>
    </row>
    <row r="19" spans="2:2" ht="409.6" x14ac:dyDescent="0.2">
      <c r="B19" s="41" t="s">
        <v>1657</v>
      </c>
    </row>
  </sheetData>
  <mergeCells count="3">
    <mergeCell ref="B2:D2"/>
    <mergeCell ref="B3:D3"/>
    <mergeCell ref="B4:D4"/>
  </mergeCells>
  <hyperlinks>
    <hyperlink ref="A1" location="Índice!A1" display="Volver" xr:uid="{00000000-0004-0000-94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1"/>
  <sheetViews>
    <sheetView showGridLines="0" workbookViewId="0"/>
  </sheetViews>
  <sheetFormatPr baseColWidth="10" defaultColWidth="11.44140625" defaultRowHeight="13.8" x14ac:dyDescent="0.25"/>
  <cols>
    <col min="1" max="1" width="5.21875" style="539" customWidth="1"/>
    <col min="2" max="2" width="11.44140625" style="613"/>
    <col min="3" max="5" width="12.44140625" style="539" customWidth="1"/>
    <col min="6" max="16384" width="11.44140625" style="539"/>
  </cols>
  <sheetData>
    <row r="1" spans="1:16" x14ac:dyDescent="0.25">
      <c r="A1" s="145" t="s">
        <v>36</v>
      </c>
    </row>
    <row r="3" spans="1:16" x14ac:dyDescent="0.25">
      <c r="H3" s="814" t="s">
        <v>212</v>
      </c>
      <c r="I3" s="814"/>
      <c r="J3" s="814"/>
      <c r="K3" s="814"/>
      <c r="L3" s="814"/>
      <c r="M3" s="814"/>
      <c r="N3" s="814"/>
      <c r="O3" s="814"/>
      <c r="P3" s="814"/>
    </row>
    <row r="4" spans="1:16" x14ac:dyDescent="0.25">
      <c r="H4" s="814"/>
      <c r="I4" s="814"/>
      <c r="J4" s="814"/>
      <c r="K4" s="814"/>
      <c r="L4" s="814"/>
      <c r="M4" s="814"/>
      <c r="N4" s="814"/>
      <c r="O4" s="814"/>
      <c r="P4" s="814"/>
    </row>
    <row r="6" spans="1:16" x14ac:dyDescent="0.25">
      <c r="B6" s="614" t="s">
        <v>207</v>
      </c>
      <c r="C6" s="2" t="s">
        <v>208</v>
      </c>
      <c r="D6" s="2" t="s">
        <v>209</v>
      </c>
      <c r="E6" s="2" t="s">
        <v>210</v>
      </c>
      <c r="F6" s="2" t="s">
        <v>211</v>
      </c>
    </row>
    <row r="7" spans="1:16" ht="14.4" x14ac:dyDescent="0.3">
      <c r="B7" s="615">
        <v>44592</v>
      </c>
      <c r="C7" s="616">
        <v>5.4306244230383882</v>
      </c>
      <c r="D7" s="616">
        <v>12.853508320669803</v>
      </c>
      <c r="E7" s="616">
        <v>9.4764563358497931</v>
      </c>
      <c r="F7" s="616">
        <v>14.874032031086525</v>
      </c>
      <c r="G7" s="617"/>
      <c r="H7" s="617"/>
      <c r="I7" s="617"/>
      <c r="J7" s="617"/>
    </row>
    <row r="8" spans="1:16" ht="14.4" x14ac:dyDescent="0.3">
      <c r="B8" s="618">
        <v>44620</v>
      </c>
      <c r="C8" s="619">
        <v>6.9569459627586649</v>
      </c>
      <c r="D8" s="619">
        <v>14.001245077366731</v>
      </c>
      <c r="E8" s="619">
        <v>9.7017490340782544</v>
      </c>
      <c r="F8" s="619">
        <v>15.30128343493482</v>
      </c>
      <c r="G8" s="617"/>
      <c r="H8" s="617"/>
      <c r="I8" s="617"/>
      <c r="J8" s="617"/>
    </row>
    <row r="9" spans="1:16" ht="14.4" x14ac:dyDescent="0.3">
      <c r="B9" s="615">
        <v>44651</v>
      </c>
      <c r="C9" s="616">
        <v>8.5506643445792072</v>
      </c>
      <c r="D9" s="616">
        <v>15.510441205468318</v>
      </c>
      <c r="E9" s="616">
        <v>10.188308597588968</v>
      </c>
      <c r="F9" s="616">
        <v>15.755575746616191</v>
      </c>
      <c r="G9" s="617"/>
      <c r="H9" s="617"/>
      <c r="I9" s="617"/>
      <c r="J9" s="617"/>
    </row>
    <row r="10" spans="1:16" ht="14.4" x14ac:dyDescent="0.3">
      <c r="B10" s="618">
        <v>44681</v>
      </c>
      <c r="C10" s="619">
        <v>10.377997528501993</v>
      </c>
      <c r="D10" s="619">
        <v>17.152956436678444</v>
      </c>
      <c r="E10" s="619">
        <v>10.857961743367174</v>
      </c>
      <c r="F10" s="619">
        <v>15.85906464497282</v>
      </c>
      <c r="G10" s="617"/>
      <c r="H10" s="617"/>
      <c r="I10" s="617"/>
      <c r="J10" s="617"/>
    </row>
    <row r="11" spans="1:16" ht="14.4" x14ac:dyDescent="0.3">
      <c r="B11" s="615">
        <v>44712</v>
      </c>
      <c r="C11" s="616">
        <v>12.243530650731138</v>
      </c>
      <c r="D11" s="616">
        <v>19.103860552490293</v>
      </c>
      <c r="E11" s="616">
        <v>11.748670370634184</v>
      </c>
      <c r="F11" s="616">
        <v>16.223081474831158</v>
      </c>
      <c r="G11" s="617"/>
      <c r="H11" s="617"/>
      <c r="I11" s="617"/>
      <c r="J11" s="617"/>
    </row>
    <row r="12" spans="1:16" ht="14.4" x14ac:dyDescent="0.3">
      <c r="B12" s="618">
        <v>44742</v>
      </c>
      <c r="C12" s="619">
        <v>13.427105061852229</v>
      </c>
      <c r="D12" s="619">
        <v>20.969223227778787</v>
      </c>
      <c r="E12" s="619">
        <v>12.611133748353565</v>
      </c>
      <c r="F12" s="619">
        <v>16.49893541865255</v>
      </c>
      <c r="G12" s="617"/>
      <c r="H12" s="617"/>
      <c r="I12" s="617"/>
      <c r="J12" s="617"/>
    </row>
    <row r="13" spans="1:16" ht="14.4" x14ac:dyDescent="0.3">
      <c r="B13" s="615">
        <v>44773</v>
      </c>
      <c r="C13" s="616">
        <v>14.324549048315705</v>
      </c>
      <c r="D13" s="616">
        <v>22.372861804585376</v>
      </c>
      <c r="E13" s="616">
        <v>13.656489139505412</v>
      </c>
      <c r="F13" s="616">
        <v>16.72601364488786</v>
      </c>
      <c r="G13" s="617"/>
      <c r="H13" s="617"/>
      <c r="I13" s="617"/>
      <c r="J13" s="617"/>
    </row>
    <row r="14" spans="1:16" ht="14.4" x14ac:dyDescent="0.3">
      <c r="B14" s="618">
        <v>44804</v>
      </c>
      <c r="C14" s="619">
        <v>14.918911594712458</v>
      </c>
      <c r="D14" s="619">
        <v>23.521048871700323</v>
      </c>
      <c r="E14" s="619">
        <v>14.68468976726831</v>
      </c>
      <c r="F14" s="619">
        <v>16.948373278703798</v>
      </c>
      <c r="G14" s="617"/>
      <c r="H14" s="617"/>
      <c r="I14" s="617"/>
      <c r="J14" s="617"/>
    </row>
    <row r="15" spans="1:16" ht="14.4" x14ac:dyDescent="0.3">
      <c r="B15" s="615">
        <v>44834</v>
      </c>
      <c r="C15" s="616">
        <v>15.352016026616578</v>
      </c>
      <c r="D15" s="616">
        <v>24.394551505509398</v>
      </c>
      <c r="E15" s="616">
        <v>15.60182709496447</v>
      </c>
      <c r="F15" s="616">
        <v>17.239735799224643</v>
      </c>
      <c r="G15" s="617"/>
      <c r="H15" s="617"/>
      <c r="I15" s="617"/>
      <c r="J15" s="617"/>
    </row>
    <row r="16" spans="1:16" ht="14.4" x14ac:dyDescent="0.3">
      <c r="B16" s="618">
        <v>44865</v>
      </c>
      <c r="C16" s="619">
        <v>15.546050520010922</v>
      </c>
      <c r="D16" s="619">
        <v>24.268536558398026</v>
      </c>
      <c r="E16" s="619">
        <v>16.015556394196917</v>
      </c>
      <c r="F16" s="619">
        <v>17.063335089578182</v>
      </c>
      <c r="G16" s="617"/>
      <c r="H16" s="617"/>
      <c r="I16" s="617"/>
      <c r="J16" s="617"/>
    </row>
    <row r="17" spans="2:10" ht="14.4" x14ac:dyDescent="0.3">
      <c r="B17" s="615">
        <v>44895</v>
      </c>
      <c r="C17" s="616">
        <v>16.045775793975238</v>
      </c>
      <c r="D17" s="616">
        <v>23.827299151688418</v>
      </c>
      <c r="E17" s="616">
        <v>16.145274971427682</v>
      </c>
      <c r="F17" s="616">
        <v>16.943024427579445</v>
      </c>
      <c r="G17" s="617"/>
      <c r="H17" s="617"/>
      <c r="I17" s="617"/>
      <c r="J17" s="617"/>
    </row>
    <row r="18" spans="2:10" ht="14.4" x14ac:dyDescent="0.3">
      <c r="B18" s="618">
        <v>44926</v>
      </c>
      <c r="C18" s="619">
        <v>16.709839874282938</v>
      </c>
      <c r="D18" s="619">
        <v>22.782142251302883</v>
      </c>
      <c r="E18" s="619">
        <v>15.96579285370674</v>
      </c>
      <c r="F18" s="619">
        <v>16.845183963199695</v>
      </c>
      <c r="G18" s="617"/>
      <c r="H18" s="617"/>
      <c r="I18" s="617"/>
      <c r="J18" s="617"/>
    </row>
    <row r="19" spans="2:10" ht="14.4" x14ac:dyDescent="0.3">
      <c r="B19" s="615">
        <v>44957</v>
      </c>
      <c r="C19" s="616">
        <v>16.940638096502369</v>
      </c>
      <c r="D19" s="616">
        <v>21.026940079962309</v>
      </c>
      <c r="E19" s="616">
        <v>15.549790463767032</v>
      </c>
      <c r="F19" s="616">
        <v>16.183258880429953</v>
      </c>
      <c r="G19" s="617"/>
      <c r="H19" s="617"/>
      <c r="I19" s="617"/>
      <c r="J19" s="617"/>
    </row>
    <row r="20" spans="2:10" ht="14.4" x14ac:dyDescent="0.3">
      <c r="B20" s="618">
        <v>44985</v>
      </c>
      <c r="C20" s="619">
        <v>17.512025509196416</v>
      </c>
      <c r="D20" s="619">
        <v>19.377144798421742</v>
      </c>
      <c r="E20" s="619">
        <v>15.465998682481953</v>
      </c>
      <c r="F20" s="619">
        <v>15.80820464329722</v>
      </c>
      <c r="G20" s="617"/>
      <c r="H20" s="617"/>
      <c r="I20" s="617"/>
      <c r="J20" s="617"/>
    </row>
    <row r="21" spans="2:10" ht="14.4" x14ac:dyDescent="0.3">
      <c r="B21" s="615">
        <v>45016</v>
      </c>
      <c r="C21" s="616">
        <v>17.184851683798218</v>
      </c>
      <c r="D21" s="616">
        <v>17.391130274883437</v>
      </c>
      <c r="E21" s="616">
        <v>15.561530624862009</v>
      </c>
      <c r="F21" s="616">
        <v>15.169868971911571</v>
      </c>
      <c r="G21" s="617"/>
      <c r="H21" s="617"/>
      <c r="I21" s="617"/>
      <c r="J21" s="617"/>
    </row>
    <row r="22" spans="2:10" ht="14.4" x14ac:dyDescent="0.3">
      <c r="B22" s="618">
        <v>45046</v>
      </c>
      <c r="C22" s="619">
        <v>16.426892763003977</v>
      </c>
      <c r="D22" s="619">
        <v>15.19131094432522</v>
      </c>
      <c r="E22" s="619">
        <v>15.781323244390254</v>
      </c>
      <c r="F22" s="619">
        <v>14.197313675538492</v>
      </c>
      <c r="G22" s="617"/>
      <c r="H22" s="617"/>
      <c r="I22" s="617"/>
      <c r="J22" s="617"/>
    </row>
    <row r="23" spans="2:10" ht="14.4" x14ac:dyDescent="0.3">
      <c r="B23" s="615">
        <v>45077</v>
      </c>
      <c r="C23" s="616">
        <v>15.569211916736215</v>
      </c>
      <c r="D23" s="616">
        <v>13.081581257113829</v>
      </c>
      <c r="E23" s="616">
        <v>16.029334800588281</v>
      </c>
      <c r="F23" s="616">
        <v>13.63474931389006</v>
      </c>
      <c r="G23" s="617"/>
      <c r="H23" s="617"/>
      <c r="I23" s="227" t="s">
        <v>205</v>
      </c>
    </row>
    <row r="24" spans="2:10" ht="14.4" x14ac:dyDescent="0.3">
      <c r="B24" s="618">
        <v>45107</v>
      </c>
      <c r="C24" s="619">
        <v>14.432409311104122</v>
      </c>
      <c r="D24" s="619">
        <v>10.715939242276029</v>
      </c>
      <c r="E24" s="619">
        <v>16.060105465424957</v>
      </c>
      <c r="F24" s="619">
        <v>12.906781985484361</v>
      </c>
      <c r="G24" s="617"/>
      <c r="H24" s="617"/>
      <c r="I24" s="436" t="s">
        <v>122</v>
      </c>
    </row>
    <row r="25" spans="2:10" ht="14.4" x14ac:dyDescent="0.3">
      <c r="B25" s="615">
        <v>45138</v>
      </c>
      <c r="C25" s="616">
        <v>13.440934308643925</v>
      </c>
      <c r="D25" s="616">
        <v>8.2920101773295443</v>
      </c>
      <c r="E25" s="616">
        <v>15.900202922017904</v>
      </c>
      <c r="F25" s="616">
        <v>12.055095102342905</v>
      </c>
      <c r="G25" s="617"/>
      <c r="H25" s="617"/>
      <c r="I25" s="617"/>
      <c r="J25" s="617"/>
    </row>
    <row r="26" spans="2:10" ht="14.4" x14ac:dyDescent="0.3">
      <c r="B26" s="618">
        <v>45169</v>
      </c>
      <c r="C26" s="619">
        <v>12.331301605150946</v>
      </c>
      <c r="D26" s="619">
        <v>6.3755370676362499</v>
      </c>
      <c r="E26" s="619">
        <v>15.865760131425933</v>
      </c>
      <c r="F26" s="619">
        <v>11.449186869389338</v>
      </c>
      <c r="G26" s="617"/>
      <c r="H26" s="617"/>
      <c r="I26" s="617"/>
      <c r="J26" s="617"/>
    </row>
    <row r="27" spans="2:10" ht="14.4" x14ac:dyDescent="0.3">
      <c r="B27" s="615">
        <v>45199</v>
      </c>
      <c r="C27" s="616">
        <v>11.628383463465685</v>
      </c>
      <c r="D27" s="616">
        <v>4.5550053493515374</v>
      </c>
      <c r="E27" s="616">
        <v>15.640789239946207</v>
      </c>
      <c r="F27" s="616">
        <v>10.831389188003859</v>
      </c>
      <c r="G27" s="617"/>
      <c r="H27" s="617"/>
      <c r="I27" s="617"/>
      <c r="J27" s="617"/>
    </row>
    <row r="28" spans="2:10" ht="14.4" x14ac:dyDescent="0.3">
      <c r="B28" s="618">
        <v>45230</v>
      </c>
      <c r="C28" s="619">
        <v>10.718007545093155</v>
      </c>
      <c r="D28" s="619">
        <v>2.8838981206418035</v>
      </c>
      <c r="E28" s="619">
        <v>15.205875820933423</v>
      </c>
      <c r="F28" s="619">
        <v>10.242378244283291</v>
      </c>
      <c r="G28" s="617"/>
      <c r="H28" s="617"/>
      <c r="I28" s="617"/>
      <c r="J28" s="617"/>
    </row>
    <row r="29" spans="2:10" ht="14.4" x14ac:dyDescent="0.3">
      <c r="B29" s="615">
        <v>45260</v>
      </c>
      <c r="C29" s="616">
        <v>10.069819583068963</v>
      </c>
      <c r="D29" s="616">
        <v>1.6345804673721709</v>
      </c>
      <c r="E29" s="616">
        <v>14.77184171383521</v>
      </c>
      <c r="F29" s="616">
        <v>10.040532691130055</v>
      </c>
      <c r="G29" s="617"/>
      <c r="H29" s="617"/>
      <c r="I29" s="617"/>
      <c r="J29" s="617"/>
    </row>
    <row r="30" spans="2:10" ht="14.4" x14ac:dyDescent="0.3">
      <c r="B30" s="618">
        <v>45291</v>
      </c>
      <c r="C30" s="619">
        <v>9.1380718465964961</v>
      </c>
      <c r="D30" s="619">
        <v>9.940267964079208E-2</v>
      </c>
      <c r="E30" s="619">
        <v>13.820410821174157</v>
      </c>
      <c r="F30" s="619">
        <v>9.7974922084905547</v>
      </c>
      <c r="G30" s="617"/>
      <c r="H30" s="617"/>
      <c r="I30" s="617"/>
      <c r="J30" s="617"/>
    </row>
    <row r="31" spans="2:10" ht="14.4" x14ac:dyDescent="0.3">
      <c r="B31" s="615">
        <v>45322</v>
      </c>
      <c r="C31" s="616">
        <v>7.6602963683801928</v>
      </c>
      <c r="D31" s="616">
        <v>-1.2934288556498474</v>
      </c>
      <c r="E31" s="616">
        <v>12.961156977397748</v>
      </c>
      <c r="F31" s="616">
        <v>9.4844514168161318</v>
      </c>
      <c r="G31" s="617"/>
      <c r="H31" s="617"/>
      <c r="I31" s="617"/>
      <c r="J31" s="617"/>
    </row>
    <row r="32" spans="2:10" ht="14.4" x14ac:dyDescent="0.3">
      <c r="B32" s="618">
        <v>45351</v>
      </c>
      <c r="C32" s="619">
        <v>6.7263669564916251</v>
      </c>
      <c r="D32" s="619">
        <v>-2.3688537220167283</v>
      </c>
      <c r="E32" s="619">
        <v>13.187157955042284</v>
      </c>
      <c r="F32" s="619">
        <v>9.4058421346254981</v>
      </c>
      <c r="G32" s="617"/>
      <c r="H32" s="617"/>
      <c r="I32" s="617"/>
      <c r="J32" s="617"/>
    </row>
    <row r="33" spans="2:10" ht="14.4" x14ac:dyDescent="0.3">
      <c r="B33" s="615">
        <v>45382</v>
      </c>
      <c r="C33" s="616">
        <v>5.8471308271108136</v>
      </c>
      <c r="D33" s="616">
        <v>-3.346558160833657</v>
      </c>
      <c r="E33" s="616">
        <v>13.243464399003235</v>
      </c>
      <c r="F33" s="616">
        <v>9.1036570518355333</v>
      </c>
      <c r="G33" s="617"/>
      <c r="H33" s="617"/>
      <c r="I33" s="617"/>
      <c r="J33" s="617"/>
    </row>
    <row r="34" spans="2:10" ht="14.4" x14ac:dyDescent="0.3">
      <c r="B34" s="618">
        <v>45412</v>
      </c>
      <c r="C34" s="619">
        <v>5.3470075058334343</v>
      </c>
      <c r="D34" s="619">
        <v>-3.9136862070792922</v>
      </c>
      <c r="E34" s="619">
        <v>13.319265338716658</v>
      </c>
      <c r="F34" s="619">
        <v>8.8488283009339632</v>
      </c>
      <c r="G34" s="617"/>
      <c r="H34" s="617"/>
      <c r="I34" s="617"/>
      <c r="J34" s="617"/>
    </row>
    <row r="35" spans="2:10" ht="14.4" x14ac:dyDescent="0.3">
      <c r="B35" s="615">
        <v>45443</v>
      </c>
      <c r="C35" s="616">
        <v>5.183891531250584</v>
      </c>
      <c r="D35" s="616">
        <v>-4.2617249426746611</v>
      </c>
      <c r="E35" s="616">
        <v>13.392312944172602</v>
      </c>
      <c r="F35" s="616">
        <v>8.8594656710522024</v>
      </c>
      <c r="G35" s="617"/>
      <c r="H35" s="617"/>
      <c r="I35" s="617"/>
      <c r="J35" s="617"/>
    </row>
    <row r="36" spans="2:10" ht="14.4" x14ac:dyDescent="0.3">
      <c r="B36" s="618">
        <v>45473</v>
      </c>
      <c r="C36" s="619">
        <v>4.9210927601666787</v>
      </c>
      <c r="D36" s="619">
        <v>-4.6178073879442394</v>
      </c>
      <c r="E36" s="619">
        <v>12.221749991715436</v>
      </c>
      <c r="F36" s="619">
        <v>8.7036131721456744</v>
      </c>
      <c r="G36" s="617"/>
      <c r="H36" s="617"/>
      <c r="I36" s="617"/>
      <c r="J36" s="617"/>
    </row>
    <row r="37" spans="2:10" ht="14.4" x14ac:dyDescent="0.3">
      <c r="B37" s="615">
        <v>45504</v>
      </c>
      <c r="C37" s="616">
        <v>4.433271150789686</v>
      </c>
      <c r="D37" s="616">
        <v>-4.9073882462575718</v>
      </c>
      <c r="E37" s="616">
        <v>11.076079898624958</v>
      </c>
      <c r="F37" s="616">
        <v>8.6587856085539769</v>
      </c>
      <c r="G37" s="617"/>
      <c r="H37" s="617"/>
      <c r="I37" s="617"/>
      <c r="J37" s="617"/>
    </row>
    <row r="38" spans="2:10" ht="14.4" x14ac:dyDescent="0.3">
      <c r="B38" s="618">
        <v>45535</v>
      </c>
      <c r="C38" s="619">
        <v>3.9858481338900908</v>
      </c>
      <c r="D38" s="619">
        <v>-5.0174941620653275</v>
      </c>
      <c r="E38" s="619">
        <v>10.331905614606685</v>
      </c>
      <c r="F38" s="619">
        <v>8.7691693048914452</v>
      </c>
      <c r="G38" s="617"/>
      <c r="H38" s="617"/>
      <c r="I38" s="617"/>
      <c r="J38" s="617"/>
    </row>
    <row r="39" spans="2:10" ht="14.4" x14ac:dyDescent="0.3">
      <c r="B39" s="615">
        <v>45565</v>
      </c>
      <c r="C39" s="616">
        <v>3.7561467954925654</v>
      </c>
      <c r="D39" s="616">
        <v>-5.208325467740627</v>
      </c>
      <c r="E39" s="616">
        <v>9.4604673715484857</v>
      </c>
      <c r="F39" s="616">
        <v>8.6974165481805485</v>
      </c>
      <c r="G39" s="617"/>
      <c r="H39" s="617"/>
      <c r="I39" s="617"/>
      <c r="J39" s="617"/>
    </row>
    <row r="40" spans="2:10" ht="14.4" x14ac:dyDescent="0.3">
      <c r="B40" s="618">
        <v>45596</v>
      </c>
      <c r="C40" s="619">
        <v>3.2518153061998456</v>
      </c>
      <c r="D40" s="619">
        <v>-5.2196340064236342</v>
      </c>
      <c r="E40" s="619">
        <v>9.0589944555635284</v>
      </c>
      <c r="F40" s="619">
        <v>8.6761487227067882</v>
      </c>
      <c r="G40" s="617"/>
      <c r="H40" s="617"/>
      <c r="I40" s="617"/>
      <c r="J40" s="617"/>
    </row>
    <row r="41" spans="2:10" ht="14.4" x14ac:dyDescent="0.3">
      <c r="B41" s="615">
        <v>45626</v>
      </c>
      <c r="C41" s="616">
        <v>3.2801665249267531</v>
      </c>
      <c r="D41" s="616">
        <v>-4.8268239109197086</v>
      </c>
      <c r="E41" s="616">
        <v>8.8895216808668298</v>
      </c>
      <c r="F41" s="616">
        <v>8.772868247003851</v>
      </c>
      <c r="G41" s="617"/>
      <c r="H41" s="617"/>
      <c r="I41" s="617"/>
      <c r="J41" s="617"/>
    </row>
    <row r="42" spans="2:10" ht="14.4" x14ac:dyDescent="0.3">
      <c r="B42" s="618">
        <v>45657</v>
      </c>
      <c r="C42" s="619">
        <v>3.3767337844728962</v>
      </c>
      <c r="D42" s="619">
        <v>-4.7422830266122373</v>
      </c>
      <c r="E42" s="619">
        <v>8.484690586413258</v>
      </c>
      <c r="F42" s="619">
        <v>8.77573605140174</v>
      </c>
      <c r="G42" s="617"/>
      <c r="H42" s="617"/>
      <c r="I42" s="617"/>
      <c r="J42" s="617"/>
    </row>
    <row r="43" spans="2:10" ht="14.4" x14ac:dyDescent="0.3">
      <c r="B43" s="615">
        <v>45688</v>
      </c>
      <c r="C43" s="616">
        <v>3.5578041786038073</v>
      </c>
      <c r="D43" s="616">
        <v>-4.3467469691128908</v>
      </c>
      <c r="E43" s="616">
        <v>8.5401410567169869</v>
      </c>
      <c r="F43" s="616">
        <v>8.7687900909401595</v>
      </c>
      <c r="G43" s="617"/>
      <c r="H43" s="617"/>
      <c r="I43" s="617"/>
      <c r="J43" s="617"/>
    </row>
    <row r="44" spans="2:10" ht="14.4" x14ac:dyDescent="0.3">
      <c r="B44" s="618">
        <v>45716</v>
      </c>
      <c r="C44" s="619">
        <v>4.3484600908773707</v>
      </c>
      <c r="D44" s="619">
        <v>-3.7689319107528596</v>
      </c>
      <c r="E44" s="619">
        <v>8.7877878689369702</v>
      </c>
      <c r="F44" s="619">
        <v>8.9209524151739661</v>
      </c>
      <c r="G44" s="617"/>
      <c r="H44" s="617"/>
      <c r="I44" s="617"/>
      <c r="J44" s="617"/>
    </row>
    <row r="45" spans="2:10" ht="14.4" x14ac:dyDescent="0.3">
      <c r="B45" s="615">
        <v>45747</v>
      </c>
      <c r="C45" s="616">
        <v>4.8161236023319676</v>
      </c>
      <c r="D45" s="616">
        <v>-3.3920881940074699</v>
      </c>
      <c r="E45" s="616">
        <v>8.2829232439540093</v>
      </c>
      <c r="F45" s="616">
        <v>8.9928339395575208</v>
      </c>
      <c r="G45" s="617"/>
      <c r="H45" s="617"/>
      <c r="I45" s="617"/>
      <c r="J45" s="617"/>
    </row>
    <row r="46" spans="2:10" ht="14.4" x14ac:dyDescent="0.3">
      <c r="B46" s="618">
        <v>45777</v>
      </c>
      <c r="C46" s="619">
        <v>5.2076422192407046</v>
      </c>
      <c r="D46" s="619">
        <v>-2.5124124127517189</v>
      </c>
      <c r="E46" s="619">
        <v>8.153598445262201</v>
      </c>
      <c r="F46" s="619">
        <v>9.2799332231429119</v>
      </c>
      <c r="G46" s="617"/>
      <c r="H46" s="617"/>
      <c r="I46" s="617"/>
      <c r="J46" s="617"/>
    </row>
    <row r="47" spans="2:10" ht="14.4" x14ac:dyDescent="0.3">
      <c r="B47" s="615">
        <v>45808</v>
      </c>
      <c r="C47" s="616">
        <v>5.8521059893611449</v>
      </c>
      <c r="D47" s="616">
        <v>-1.5919199419473617</v>
      </c>
      <c r="E47" s="616">
        <v>8.0940538362054291</v>
      </c>
      <c r="F47" s="616">
        <v>9.7908725788869546</v>
      </c>
      <c r="G47" s="617"/>
      <c r="H47" s="617"/>
      <c r="I47" s="617"/>
      <c r="J47" s="617"/>
    </row>
    <row r="48" spans="2:10" ht="14.4" x14ac:dyDescent="0.3">
      <c r="B48" s="618">
        <v>45838</v>
      </c>
      <c r="C48" s="619">
        <v>6.0554348304287409</v>
      </c>
      <c r="D48" s="619">
        <v>-0.78048657447628011</v>
      </c>
      <c r="E48" s="619">
        <v>7.7771071917424273</v>
      </c>
      <c r="F48" s="619">
        <v>10.199257892170577</v>
      </c>
      <c r="G48" s="617"/>
      <c r="H48" s="617"/>
      <c r="I48" s="617"/>
      <c r="J48" s="617"/>
    </row>
    <row r="49" spans="2:10" ht="14.4" x14ac:dyDescent="0.3">
      <c r="B49" s="615">
        <v>45869</v>
      </c>
      <c r="C49" s="616">
        <v>6.0535874848829829</v>
      </c>
      <c r="D49" s="616">
        <v>0.20885289392533757</v>
      </c>
      <c r="E49" s="616">
        <v>8.7209916329327175</v>
      </c>
      <c r="F49" s="616">
        <v>10.712962577422601</v>
      </c>
      <c r="G49" s="617"/>
      <c r="H49" s="617"/>
      <c r="I49" s="617"/>
      <c r="J49" s="617"/>
    </row>
    <row r="50" spans="2:10" ht="14.4" x14ac:dyDescent="0.3">
      <c r="B50" s="618">
        <v>45900</v>
      </c>
      <c r="C50" s="619">
        <v>6.19642331518655</v>
      </c>
      <c r="D50" s="619">
        <v>1.2373683132552049</v>
      </c>
      <c r="E50" s="619">
        <v>9.8587818833305576</v>
      </c>
      <c r="F50" s="619">
        <v>11.150159249113113</v>
      </c>
      <c r="G50" s="617"/>
      <c r="H50" s="617"/>
      <c r="I50" s="617"/>
      <c r="J50" s="617"/>
    </row>
    <row r="51" spans="2:10" x14ac:dyDescent="0.25">
      <c r="B51" s="620"/>
      <c r="C51" s="621"/>
      <c r="D51" s="621"/>
      <c r="E51" s="621"/>
      <c r="F51" s="621"/>
      <c r="G51" s="617"/>
      <c r="H51" s="617"/>
      <c r="I51" s="617"/>
      <c r="J51" s="617"/>
    </row>
  </sheetData>
  <mergeCells count="1">
    <mergeCell ref="H3:P4"/>
  </mergeCells>
  <hyperlinks>
    <hyperlink ref="A1" location="Índice!A1" display="Volver" xr:uid="{00000000-0004-0000-0E00-000000000000}"/>
  </hyperlinks>
  <pageMargins left="0.7" right="0.7" top="0.75" bottom="0.75" header="0.3" footer="0.3"/>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F17"/>
  <sheetViews>
    <sheetView showGridLines="0" workbookViewId="0"/>
  </sheetViews>
  <sheetFormatPr baseColWidth="10" defaultColWidth="10.88671875" defaultRowHeight="11.4" x14ac:dyDescent="0.2"/>
  <cols>
    <col min="1" max="1" width="5.21875" style="519" customWidth="1"/>
    <col min="2" max="3" width="10.88671875" style="519"/>
    <col min="4" max="4" width="22.88671875" style="519" customWidth="1"/>
    <col min="5" max="16384" width="10.88671875" style="519"/>
  </cols>
  <sheetData>
    <row r="1" spans="1:6" s="45" customFormat="1" ht="12" x14ac:dyDescent="0.3">
      <c r="A1" s="145" t="s">
        <v>36</v>
      </c>
    </row>
    <row r="2" spans="1:6" s="89" customFormat="1" ht="13.8" x14ac:dyDescent="0.3">
      <c r="B2" s="814" t="s">
        <v>1658</v>
      </c>
      <c r="C2" s="814"/>
      <c r="D2" s="814"/>
      <c r="E2" s="814"/>
      <c r="F2" s="814"/>
    </row>
    <row r="3" spans="1:6" s="89" customFormat="1" ht="13.8" x14ac:dyDescent="0.3">
      <c r="B3" s="814" t="s">
        <v>1659</v>
      </c>
      <c r="C3" s="814"/>
      <c r="D3" s="814"/>
      <c r="E3" s="814"/>
      <c r="F3" s="814"/>
    </row>
    <row r="4" spans="1:6" s="539" customFormat="1" ht="13.8" x14ac:dyDescent="0.25"/>
    <row r="17" spans="2:2" ht="409.6" x14ac:dyDescent="0.2">
      <c r="B17" s="41" t="s">
        <v>1660</v>
      </c>
    </row>
  </sheetData>
  <mergeCells count="2">
    <mergeCell ref="B2:F2"/>
    <mergeCell ref="B3:F3"/>
  </mergeCells>
  <hyperlinks>
    <hyperlink ref="A1" location="Índice!A1" display="Volver" xr:uid="{00000000-0004-0000-9500-000000000000}"/>
  </hyperlinks>
  <pageMargins left="0.7" right="0.7" top="0.75" bottom="0.75" header="0.3" footer="0.3"/>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G25"/>
  <sheetViews>
    <sheetView showGridLines="0" workbookViewId="0"/>
  </sheetViews>
  <sheetFormatPr baseColWidth="10" defaultColWidth="10.88671875" defaultRowHeight="11.4" x14ac:dyDescent="0.2"/>
  <cols>
    <col min="1" max="1" width="5.21875" style="519" customWidth="1"/>
    <col min="2" max="16384" width="10.88671875" style="519"/>
  </cols>
  <sheetData>
    <row r="1" spans="1:7" s="45" customFormat="1" ht="12" x14ac:dyDescent="0.3">
      <c r="A1" s="145" t="s">
        <v>36</v>
      </c>
    </row>
    <row r="2" spans="1:7" s="89" customFormat="1" ht="13.8" x14ac:dyDescent="0.3">
      <c r="B2" s="814" t="s">
        <v>1661</v>
      </c>
      <c r="C2" s="814"/>
      <c r="D2" s="814"/>
      <c r="E2" s="814"/>
      <c r="F2" s="814"/>
      <c r="G2" s="814"/>
    </row>
    <row r="3" spans="1:7" s="89" customFormat="1" ht="13.8" x14ac:dyDescent="0.3">
      <c r="B3" s="814" t="s">
        <v>1662</v>
      </c>
      <c r="C3" s="814"/>
      <c r="D3" s="814"/>
      <c r="E3" s="814"/>
      <c r="F3" s="814"/>
      <c r="G3" s="814"/>
    </row>
    <row r="4" spans="1:7" s="539" customFormat="1" ht="13.8" x14ac:dyDescent="0.25">
      <c r="B4" s="814" t="s">
        <v>1663</v>
      </c>
      <c r="C4" s="814"/>
      <c r="D4" s="814"/>
      <c r="E4" s="814"/>
      <c r="F4" s="814"/>
      <c r="G4" s="814"/>
    </row>
    <row r="25" spans="2:2" ht="409.6" x14ac:dyDescent="0.2">
      <c r="B25" s="41" t="s">
        <v>1664</v>
      </c>
    </row>
  </sheetData>
  <mergeCells count="3">
    <mergeCell ref="B2:G2"/>
    <mergeCell ref="B3:G3"/>
    <mergeCell ref="B4:G4"/>
  </mergeCells>
  <hyperlinks>
    <hyperlink ref="A1" location="Índice!A1" display="Volver" xr:uid="{00000000-0004-0000-9600-000000000000}"/>
  </hyperlink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H25"/>
  <sheetViews>
    <sheetView showGridLines="0" workbookViewId="0"/>
  </sheetViews>
  <sheetFormatPr baseColWidth="10" defaultColWidth="10.88671875" defaultRowHeight="11.4" x14ac:dyDescent="0.2"/>
  <cols>
    <col min="1" max="1" width="5.21875" style="519" customWidth="1"/>
    <col min="2" max="16384" width="10.88671875" style="519"/>
  </cols>
  <sheetData>
    <row r="1" spans="1:8" s="45" customFormat="1" ht="12" x14ac:dyDescent="0.3">
      <c r="A1" s="145" t="s">
        <v>36</v>
      </c>
    </row>
    <row r="2" spans="1:8" s="89" customFormat="1" ht="13.8" x14ac:dyDescent="0.3">
      <c r="B2" s="814" t="s">
        <v>1665</v>
      </c>
      <c r="C2" s="814"/>
      <c r="D2" s="814"/>
      <c r="E2" s="814"/>
      <c r="F2" s="814"/>
      <c r="G2" s="814"/>
      <c r="H2" s="814"/>
    </row>
    <row r="3" spans="1:8" s="89" customFormat="1" ht="13.8" x14ac:dyDescent="0.3">
      <c r="B3" s="814" t="s">
        <v>1666</v>
      </c>
      <c r="C3" s="814"/>
      <c r="D3" s="814"/>
      <c r="E3" s="814"/>
      <c r="F3" s="814"/>
      <c r="G3" s="814"/>
      <c r="H3" s="814"/>
    </row>
    <row r="25" spans="2:2" ht="409.6" x14ac:dyDescent="7.8">
      <c r="B25" s="534" t="s">
        <v>1667</v>
      </c>
    </row>
  </sheetData>
  <mergeCells count="2">
    <mergeCell ref="B2:H2"/>
    <mergeCell ref="B3:H3"/>
  </mergeCells>
  <hyperlinks>
    <hyperlink ref="A1" location="Índice!A1" display="Volver" xr:uid="{00000000-0004-0000-9700-000000000000}"/>
  </hyperlink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F27"/>
  <sheetViews>
    <sheetView showGridLines="0" workbookViewId="0"/>
  </sheetViews>
  <sheetFormatPr baseColWidth="10" defaultColWidth="10.88671875" defaultRowHeight="11.4" x14ac:dyDescent="0.2"/>
  <cols>
    <col min="1" max="1" width="5.21875" style="519" customWidth="1"/>
    <col min="2" max="16384" width="10.88671875" style="519"/>
  </cols>
  <sheetData>
    <row r="1" spans="1:6" s="45" customFormat="1" ht="12" x14ac:dyDescent="0.3">
      <c r="A1" s="145" t="s">
        <v>36</v>
      </c>
    </row>
    <row r="2" spans="1:6" s="89" customFormat="1" ht="13.8" x14ac:dyDescent="0.3">
      <c r="B2" s="814" t="s">
        <v>1668</v>
      </c>
      <c r="C2" s="814"/>
      <c r="D2" s="814"/>
      <c r="E2" s="814"/>
      <c r="F2" s="814"/>
    </row>
    <row r="3" spans="1:6" s="89" customFormat="1" ht="13.8" x14ac:dyDescent="0.3">
      <c r="B3" s="814" t="s">
        <v>1669</v>
      </c>
      <c r="C3" s="814"/>
      <c r="D3" s="814"/>
      <c r="E3" s="814"/>
      <c r="F3" s="814"/>
    </row>
    <row r="4" spans="1:6" s="539" customFormat="1" ht="13.8" x14ac:dyDescent="0.25"/>
    <row r="26" spans="2:2" x14ac:dyDescent="0.2">
      <c r="B26" s="227" t="s">
        <v>1670</v>
      </c>
    </row>
    <row r="27" spans="2:2" ht="409.6" x14ac:dyDescent="0.2">
      <c r="B27" s="41" t="s">
        <v>1671</v>
      </c>
    </row>
  </sheetData>
  <mergeCells count="2">
    <mergeCell ref="B2:F2"/>
    <mergeCell ref="B3:F3"/>
  </mergeCells>
  <hyperlinks>
    <hyperlink ref="A1" location="Índice!A1" display="Volver" xr:uid="{00000000-0004-0000-9800-000000000000}"/>
  </hyperlinks>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G23"/>
  <sheetViews>
    <sheetView showGridLines="0" workbookViewId="0"/>
  </sheetViews>
  <sheetFormatPr baseColWidth="10" defaultColWidth="10.88671875" defaultRowHeight="11.4" x14ac:dyDescent="0.2"/>
  <cols>
    <col min="1" max="1" width="5.21875" style="519" customWidth="1"/>
    <col min="2" max="16384" width="10.88671875" style="519"/>
  </cols>
  <sheetData>
    <row r="1" spans="1:7" s="45" customFormat="1" ht="12" x14ac:dyDescent="0.3">
      <c r="A1" s="145" t="s">
        <v>36</v>
      </c>
    </row>
    <row r="2" spans="1:7" s="89" customFormat="1" ht="13.8" x14ac:dyDescent="0.3">
      <c r="B2" s="814" t="s">
        <v>1672</v>
      </c>
      <c r="C2" s="814"/>
      <c r="D2" s="814"/>
      <c r="E2" s="814"/>
      <c r="F2" s="814"/>
      <c r="G2" s="814"/>
    </row>
    <row r="3" spans="1:7" s="89" customFormat="1" ht="13.8" x14ac:dyDescent="0.3">
      <c r="B3" s="814" t="s">
        <v>1673</v>
      </c>
      <c r="C3" s="814"/>
      <c r="D3" s="814"/>
      <c r="E3" s="814"/>
      <c r="F3" s="814"/>
      <c r="G3" s="814"/>
    </row>
    <row r="4" spans="1:7" s="539" customFormat="1" ht="13.8" x14ac:dyDescent="0.25"/>
    <row r="23" spans="2:2" ht="409.6" x14ac:dyDescent="0.2">
      <c r="B23" s="41" t="s">
        <v>1674</v>
      </c>
    </row>
  </sheetData>
  <mergeCells count="2">
    <mergeCell ref="B2:G2"/>
    <mergeCell ref="B3:G3"/>
  </mergeCells>
  <hyperlinks>
    <hyperlink ref="A1" location="Índice!A1" display="Volver" xr:uid="{00000000-0004-0000-9900-000000000000}"/>
  </hyperlinks>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F24"/>
  <sheetViews>
    <sheetView showGridLines="0" workbookViewId="0"/>
  </sheetViews>
  <sheetFormatPr baseColWidth="10" defaultColWidth="10.88671875" defaultRowHeight="11.4" x14ac:dyDescent="0.2"/>
  <cols>
    <col min="1" max="1" width="5.21875" style="519" customWidth="1"/>
    <col min="2" max="2" width="10.88671875" style="519" customWidth="1"/>
    <col min="3" max="5" width="17.77734375" style="519" customWidth="1"/>
    <col min="6" max="16384" width="10.88671875" style="519"/>
  </cols>
  <sheetData>
    <row r="1" spans="1:6" s="45" customFormat="1" ht="12" x14ac:dyDescent="0.3">
      <c r="A1" s="145" t="s">
        <v>36</v>
      </c>
    </row>
    <row r="2" spans="1:6" s="89" customFormat="1" ht="13.8" x14ac:dyDescent="0.3">
      <c r="B2" s="814" t="s">
        <v>1675</v>
      </c>
      <c r="C2" s="814"/>
      <c r="D2" s="814"/>
      <c r="E2" s="814"/>
      <c r="F2" s="814"/>
    </row>
    <row r="3" spans="1:6" s="89" customFormat="1" ht="13.8" x14ac:dyDescent="0.3">
      <c r="B3" s="814" t="s">
        <v>1676</v>
      </c>
      <c r="C3" s="814"/>
      <c r="D3" s="814"/>
      <c r="E3" s="814"/>
      <c r="F3" s="814"/>
    </row>
    <row r="4" spans="1:6" s="539" customFormat="1" ht="13.8" x14ac:dyDescent="0.25"/>
    <row r="24" spans="2:2" ht="409.6" x14ac:dyDescent="0.2">
      <c r="B24" s="41" t="s">
        <v>1674</v>
      </c>
    </row>
  </sheetData>
  <mergeCells count="2">
    <mergeCell ref="B2:F2"/>
    <mergeCell ref="B3:F3"/>
  </mergeCells>
  <hyperlinks>
    <hyperlink ref="A1" location="Índice!A1" display="Volver" xr:uid="{00000000-0004-0000-9A00-000000000000}"/>
  </hyperlinks>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G24"/>
  <sheetViews>
    <sheetView showGridLines="0" workbookViewId="0"/>
  </sheetViews>
  <sheetFormatPr baseColWidth="10" defaultColWidth="10.88671875" defaultRowHeight="11.4" x14ac:dyDescent="0.2"/>
  <cols>
    <col min="1" max="1" width="5.21875" style="519" customWidth="1"/>
    <col min="2" max="16384" width="10.88671875" style="519"/>
  </cols>
  <sheetData>
    <row r="1" spans="1:7" s="45" customFormat="1" ht="12" x14ac:dyDescent="0.3">
      <c r="A1" s="145" t="s">
        <v>36</v>
      </c>
    </row>
    <row r="2" spans="1:7" s="89" customFormat="1" ht="13.8" x14ac:dyDescent="0.3">
      <c r="B2" s="814" t="s">
        <v>1677</v>
      </c>
      <c r="C2" s="814"/>
      <c r="D2" s="814"/>
      <c r="E2" s="814"/>
      <c r="F2" s="814"/>
      <c r="G2" s="814"/>
    </row>
    <row r="3" spans="1:7" s="89" customFormat="1" ht="13.8" x14ac:dyDescent="0.3">
      <c r="B3" s="814" t="s">
        <v>1678</v>
      </c>
      <c r="C3" s="814"/>
      <c r="D3" s="814"/>
      <c r="E3" s="814"/>
      <c r="F3" s="814"/>
      <c r="G3" s="814"/>
    </row>
    <row r="4" spans="1:7" s="539" customFormat="1" ht="13.8" x14ac:dyDescent="0.25">
      <c r="B4" s="814" t="s">
        <v>1679</v>
      </c>
      <c r="C4" s="814"/>
      <c r="D4" s="814"/>
      <c r="E4" s="814"/>
      <c r="F4" s="814"/>
      <c r="G4" s="814"/>
    </row>
    <row r="23" spans="2:2" ht="409.6" x14ac:dyDescent="0.2">
      <c r="B23" s="41" t="s">
        <v>1680</v>
      </c>
    </row>
    <row r="24" spans="2:2" ht="409.6" x14ac:dyDescent="0.2">
      <c r="B24" s="41" t="s">
        <v>1681</v>
      </c>
    </row>
  </sheetData>
  <mergeCells count="3">
    <mergeCell ref="B2:G2"/>
    <mergeCell ref="B3:G3"/>
    <mergeCell ref="B4:G4"/>
  </mergeCells>
  <hyperlinks>
    <hyperlink ref="A1" location="Índice!A1" display="Volver" xr:uid="{00000000-0004-0000-9B00-000000000000}"/>
  </hyperlink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D16"/>
  <sheetViews>
    <sheetView showGridLines="0" workbookViewId="0"/>
  </sheetViews>
  <sheetFormatPr baseColWidth="10" defaultColWidth="11.44140625" defaultRowHeight="11.4" x14ac:dyDescent="0.3"/>
  <cols>
    <col min="1" max="1" width="5.21875" style="45" customWidth="1"/>
    <col min="2" max="4" width="17.21875" style="45" customWidth="1"/>
    <col min="5" max="16384" width="11.44140625" style="45"/>
  </cols>
  <sheetData>
    <row r="1" spans="1:4" ht="12" x14ac:dyDescent="0.3">
      <c r="A1" s="145" t="s">
        <v>36</v>
      </c>
    </row>
    <row r="2" spans="1:4" ht="13.8" x14ac:dyDescent="0.3">
      <c r="B2" s="814" t="s">
        <v>1682</v>
      </c>
      <c r="C2" s="814"/>
      <c r="D2" s="814"/>
    </row>
    <row r="3" spans="1:4" ht="13.8" x14ac:dyDescent="0.3">
      <c r="B3" s="814" t="s">
        <v>1683</v>
      </c>
      <c r="C3" s="814"/>
      <c r="D3" s="814"/>
    </row>
    <row r="4" spans="1:4" x14ac:dyDescent="0.3">
      <c r="B4" s="794"/>
      <c r="C4" s="795" t="s">
        <v>1684</v>
      </c>
      <c r="D4" s="795" t="s">
        <v>1685</v>
      </c>
    </row>
    <row r="5" spans="1:4" x14ac:dyDescent="0.3">
      <c r="B5" s="796" t="s">
        <v>1686</v>
      </c>
      <c r="C5" s="132">
        <v>0.39900000000000002</v>
      </c>
      <c r="D5" s="132">
        <v>0.44500000000000001</v>
      </c>
    </row>
    <row r="6" spans="1:4" x14ac:dyDescent="0.3">
      <c r="B6" s="797" t="s">
        <v>1687</v>
      </c>
      <c r="C6" s="798">
        <v>0.40899999999999997</v>
      </c>
      <c r="D6" s="798">
        <v>0.55100000000000005</v>
      </c>
    </row>
    <row r="7" spans="1:4" ht="12" x14ac:dyDescent="0.3">
      <c r="B7" s="796" t="s">
        <v>1688</v>
      </c>
      <c r="C7" s="129">
        <v>0.42599999999999999</v>
      </c>
      <c r="D7" s="132">
        <v>0.57899999999999996</v>
      </c>
    </row>
    <row r="8" spans="1:4" ht="12" x14ac:dyDescent="0.3">
      <c r="B8" s="797" t="s">
        <v>1689</v>
      </c>
      <c r="C8" s="798">
        <v>0.35799999999999998</v>
      </c>
      <c r="D8" s="799">
        <v>0.65200000000000002</v>
      </c>
    </row>
    <row r="9" spans="1:4" x14ac:dyDescent="0.3">
      <c r="B9" s="800" t="s">
        <v>1690</v>
      </c>
      <c r="C9" s="801">
        <v>0.189</v>
      </c>
      <c r="D9" s="801">
        <v>0.59099999999999997</v>
      </c>
    </row>
    <row r="10" spans="1:4" x14ac:dyDescent="0.3">
      <c r="B10" s="797" t="s">
        <v>1684</v>
      </c>
      <c r="C10" s="798">
        <v>1</v>
      </c>
      <c r="D10" s="798">
        <v>0.76700000000000002</v>
      </c>
    </row>
    <row r="11" spans="1:4" ht="12" x14ac:dyDescent="0.3">
      <c r="B11" s="796" t="s">
        <v>1691</v>
      </c>
      <c r="C11" s="132">
        <v>0.77900000000000003</v>
      </c>
      <c r="D11" s="129">
        <v>0.83299999999999996</v>
      </c>
    </row>
    <row r="12" spans="1:4" x14ac:dyDescent="0.3">
      <c r="B12" s="797" t="s">
        <v>1692</v>
      </c>
      <c r="C12" s="798">
        <v>0.55700000000000005</v>
      </c>
      <c r="D12" s="798">
        <v>0.79700000000000004</v>
      </c>
    </row>
    <row r="13" spans="1:4" x14ac:dyDescent="0.3">
      <c r="B13" s="796" t="s">
        <v>1693</v>
      </c>
      <c r="C13" s="132">
        <v>0.28899999999999998</v>
      </c>
      <c r="D13" s="132">
        <v>0.65800000000000003</v>
      </c>
    </row>
    <row r="14" spans="1:4" x14ac:dyDescent="0.3">
      <c r="B14" s="802" t="s">
        <v>1694</v>
      </c>
      <c r="C14" s="803">
        <v>4.1000000000000002E-2</v>
      </c>
      <c r="D14" s="803">
        <v>0.38800000000000001</v>
      </c>
    </row>
    <row r="15" spans="1:4" x14ac:dyDescent="0.3">
      <c r="B15" s="796"/>
      <c r="C15" s="132"/>
      <c r="D15" s="132"/>
    </row>
    <row r="16" spans="1:4" ht="409.6" x14ac:dyDescent="0.3">
      <c r="B16" s="164" t="s">
        <v>1695</v>
      </c>
    </row>
  </sheetData>
  <mergeCells count="2">
    <mergeCell ref="B2:D2"/>
    <mergeCell ref="B3:D3"/>
  </mergeCells>
  <hyperlinks>
    <hyperlink ref="A1" location="Índice!A1" display="Volver" xr:uid="{00000000-0004-0000-9C00-000000000000}"/>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J29"/>
  <sheetViews>
    <sheetView showGridLines="0" workbookViewId="0"/>
  </sheetViews>
  <sheetFormatPr baseColWidth="10" defaultColWidth="11.44140625" defaultRowHeight="11.4" x14ac:dyDescent="0.3"/>
  <cols>
    <col min="1" max="1" width="5.21875" style="45" customWidth="1"/>
    <col min="2" max="16384" width="11.44140625" style="45"/>
  </cols>
  <sheetData>
    <row r="1" spans="1:10" ht="12" x14ac:dyDescent="0.3">
      <c r="A1" s="145" t="s">
        <v>36</v>
      </c>
    </row>
    <row r="2" spans="1:10" ht="13.8" x14ac:dyDescent="0.3">
      <c r="B2" s="814" t="s">
        <v>1696</v>
      </c>
      <c r="C2" s="814"/>
      <c r="D2" s="814"/>
      <c r="E2" s="814"/>
      <c r="F2" s="814"/>
      <c r="G2" s="814"/>
      <c r="H2" s="814"/>
      <c r="I2" s="814"/>
      <c r="J2" s="814"/>
    </row>
    <row r="3" spans="1:10" ht="13.8" x14ac:dyDescent="0.3">
      <c r="B3" s="814" t="s">
        <v>1697</v>
      </c>
      <c r="C3" s="814"/>
      <c r="D3" s="814"/>
      <c r="E3" s="814"/>
      <c r="F3" s="814"/>
      <c r="G3" s="814"/>
      <c r="H3" s="814"/>
      <c r="I3" s="814"/>
      <c r="J3" s="814"/>
    </row>
    <row r="28" spans="2:2" ht="409.6" x14ac:dyDescent="0.3">
      <c r="B28" s="164" t="s">
        <v>1698</v>
      </c>
    </row>
    <row r="29" spans="2:2" ht="409.6" x14ac:dyDescent="0.3">
      <c r="B29" s="164" t="s">
        <v>1699</v>
      </c>
    </row>
  </sheetData>
  <mergeCells count="2">
    <mergeCell ref="B2:J2"/>
    <mergeCell ref="B3:J3"/>
  </mergeCells>
  <hyperlinks>
    <hyperlink ref="A1" location="Índice!A1" display="Volver" xr:uid="{00000000-0004-0000-9D00-000000000000}"/>
  </hyperlinks>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G27"/>
  <sheetViews>
    <sheetView showGridLines="0" workbookViewId="0"/>
  </sheetViews>
  <sheetFormatPr baseColWidth="10" defaultColWidth="11.44140625" defaultRowHeight="11.4" x14ac:dyDescent="0.3"/>
  <cols>
    <col min="1" max="1" width="5.21875" style="45" customWidth="1"/>
    <col min="2" max="16384" width="11.44140625" style="45"/>
  </cols>
  <sheetData>
    <row r="1" spans="1:7" ht="12" x14ac:dyDescent="0.3">
      <c r="A1" s="145" t="s">
        <v>36</v>
      </c>
    </row>
    <row r="2" spans="1:7" ht="13.8" x14ac:dyDescent="0.3">
      <c r="B2" s="814" t="s">
        <v>1700</v>
      </c>
      <c r="C2" s="814"/>
      <c r="D2" s="814"/>
      <c r="E2" s="814"/>
      <c r="F2" s="814"/>
      <c r="G2" s="814"/>
    </row>
    <row r="3" spans="1:7" ht="13.8" x14ac:dyDescent="0.3">
      <c r="B3" s="814" t="s">
        <v>1701</v>
      </c>
      <c r="C3" s="814"/>
      <c r="D3" s="814"/>
      <c r="E3" s="814"/>
      <c r="F3" s="814"/>
      <c r="G3" s="814"/>
    </row>
    <row r="27" spans="2:2" ht="409.6" x14ac:dyDescent="0.3">
      <c r="B27" s="804" t="s">
        <v>1702</v>
      </c>
    </row>
  </sheetData>
  <mergeCells count="2">
    <mergeCell ref="B2:G2"/>
    <mergeCell ref="B3:G3"/>
  </mergeCells>
  <hyperlinks>
    <hyperlink ref="A1" location="Índice!A1" display="Volver" xr:uid="{00000000-0004-0000-9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508"/>
  <sheetViews>
    <sheetView workbookViewId="0"/>
  </sheetViews>
  <sheetFormatPr baseColWidth="10" defaultColWidth="11.44140625" defaultRowHeight="14.4" x14ac:dyDescent="0.3"/>
  <cols>
    <col min="1" max="1" width="5.21875" style="623" customWidth="1"/>
    <col min="2" max="2" width="18.21875" style="622" customWidth="1"/>
    <col min="3" max="16384" width="11.44140625" style="623"/>
  </cols>
  <sheetData>
    <row r="1" spans="1:16" x14ac:dyDescent="0.3">
      <c r="A1" s="145" t="s">
        <v>36</v>
      </c>
    </row>
    <row r="2" spans="1:16" x14ac:dyDescent="0.3">
      <c r="A2" s="612"/>
    </row>
    <row r="3" spans="1:16" x14ac:dyDescent="0.3">
      <c r="B3" s="614" t="s">
        <v>207</v>
      </c>
      <c r="C3" s="2" t="s">
        <v>182</v>
      </c>
      <c r="D3" s="614" t="s">
        <v>213</v>
      </c>
      <c r="E3" s="2" t="s">
        <v>214</v>
      </c>
      <c r="F3" s="614" t="s">
        <v>215</v>
      </c>
      <c r="G3" s="2" t="s">
        <v>56</v>
      </c>
    </row>
    <row r="4" spans="1:16" x14ac:dyDescent="0.3">
      <c r="B4" s="624">
        <v>43830</v>
      </c>
      <c r="C4" s="616">
        <v>85.011880921004845</v>
      </c>
      <c r="D4" s="616">
        <v>82.977847319443313</v>
      </c>
      <c r="E4" s="616">
        <v>89.439015171966957</v>
      </c>
      <c r="F4" s="616">
        <v>85.523321956769067</v>
      </c>
      <c r="G4" s="625">
        <v>111.5160263964176</v>
      </c>
    </row>
    <row r="5" spans="1:16" x14ac:dyDescent="0.3">
      <c r="B5" s="626">
        <v>43831</v>
      </c>
      <c r="C5" s="619">
        <v>85.011880921004845</v>
      </c>
      <c r="D5" s="619">
        <v>82.977847319443313</v>
      </c>
      <c r="E5" s="619">
        <v>89.439015171966957</v>
      </c>
      <c r="F5" s="619">
        <v>85.708759954493743</v>
      </c>
      <c r="G5" s="627">
        <v>111.37638463351399</v>
      </c>
      <c r="I5" s="828" t="s">
        <v>216</v>
      </c>
      <c r="J5" s="828"/>
      <c r="K5" s="828"/>
      <c r="L5" s="828"/>
      <c r="M5" s="828"/>
      <c r="N5" s="828"/>
      <c r="O5" s="828"/>
      <c r="P5" s="828"/>
    </row>
    <row r="6" spans="1:16" x14ac:dyDescent="0.3">
      <c r="B6" s="624">
        <v>43832</v>
      </c>
      <c r="C6" s="616">
        <v>84.462193767964052</v>
      </c>
      <c r="D6" s="616">
        <v>82.84608416371573</v>
      </c>
      <c r="E6" s="616">
        <v>89.074564008422868</v>
      </c>
      <c r="F6" s="616">
        <v>85.434584755403876</v>
      </c>
      <c r="G6" s="625">
        <v>110.9957577185953</v>
      </c>
      <c r="I6" s="828"/>
      <c r="J6" s="828"/>
      <c r="K6" s="828"/>
      <c r="L6" s="828"/>
      <c r="M6" s="828"/>
      <c r="N6" s="828"/>
      <c r="O6" s="828"/>
      <c r="P6" s="828"/>
    </row>
    <row r="7" spans="1:16" x14ac:dyDescent="0.3">
      <c r="B7" s="626">
        <v>43833</v>
      </c>
      <c r="C7" s="619">
        <v>84.669720772415502</v>
      </c>
      <c r="D7" s="619">
        <v>83.562546322984431</v>
      </c>
      <c r="E7" s="619">
        <v>89.52000431942119</v>
      </c>
      <c r="F7" s="619">
        <v>86.028441410693972</v>
      </c>
      <c r="G7" s="627">
        <v>111.4164506245581</v>
      </c>
    </row>
    <row r="8" spans="1:16" x14ac:dyDescent="0.3">
      <c r="B8" s="624">
        <v>43836</v>
      </c>
      <c r="C8" s="616">
        <v>84.620433108858293</v>
      </c>
      <c r="D8" s="616">
        <v>83.677839084246074</v>
      </c>
      <c r="E8" s="616">
        <v>89.776469953026279</v>
      </c>
      <c r="F8" s="616">
        <v>87.872582480091012</v>
      </c>
      <c r="G8" s="625">
        <v>111.0169691256186</v>
      </c>
    </row>
    <row r="9" spans="1:16" x14ac:dyDescent="0.3">
      <c r="B9" s="626">
        <v>43837</v>
      </c>
      <c r="C9" s="619">
        <v>84.90448569620122</v>
      </c>
      <c r="D9" s="619">
        <v>83.706662274561481</v>
      </c>
      <c r="E9" s="619">
        <v>89.668484423087307</v>
      </c>
      <c r="F9" s="619">
        <v>87.496018202502839</v>
      </c>
      <c r="G9" s="627">
        <v>111.33749705397121</v>
      </c>
    </row>
    <row r="10" spans="1:16" x14ac:dyDescent="0.3">
      <c r="B10" s="624">
        <v>43838</v>
      </c>
      <c r="C10" s="616">
        <v>84.226910026667227</v>
      </c>
      <c r="D10" s="616">
        <v>83.688133080787281</v>
      </c>
      <c r="E10" s="616">
        <v>89.490308298687978</v>
      </c>
      <c r="F10" s="616">
        <v>86.638225255972685</v>
      </c>
      <c r="G10" s="625">
        <v>110.86024039594631</v>
      </c>
    </row>
    <row r="11" spans="1:16" x14ac:dyDescent="0.3">
      <c r="B11" s="626">
        <v>43839</v>
      </c>
      <c r="C11" s="619">
        <v>84.462971994230756</v>
      </c>
      <c r="D11" s="619">
        <v>84.200774108539918</v>
      </c>
      <c r="E11" s="619">
        <v>89.641488040602553</v>
      </c>
      <c r="F11" s="619">
        <v>87.283276450511948</v>
      </c>
      <c r="G11" s="627">
        <v>110.9981145415979</v>
      </c>
    </row>
    <row r="12" spans="1:16" x14ac:dyDescent="0.3">
      <c r="B12" s="624">
        <v>43840</v>
      </c>
      <c r="C12" s="616">
        <v>84.877247776866966</v>
      </c>
      <c r="D12" s="616">
        <v>84.371654451124101</v>
      </c>
      <c r="E12" s="616">
        <v>89.949246800928677</v>
      </c>
      <c r="F12" s="616">
        <v>87.83731513083049</v>
      </c>
      <c r="G12" s="625">
        <v>110.7423992458166</v>
      </c>
    </row>
    <row r="13" spans="1:16" x14ac:dyDescent="0.3">
      <c r="B13" s="626">
        <v>43843</v>
      </c>
      <c r="C13" s="619">
        <v>84.812395587975871</v>
      </c>
      <c r="D13" s="619">
        <v>85.285761343984191</v>
      </c>
      <c r="E13" s="619">
        <v>89.981642459910375</v>
      </c>
      <c r="F13" s="619">
        <v>88.209328782707615</v>
      </c>
      <c r="G13" s="627">
        <v>110.7577185953335</v>
      </c>
    </row>
    <row r="14" spans="1:16" x14ac:dyDescent="0.3">
      <c r="B14" s="624">
        <v>43844</v>
      </c>
      <c r="C14" s="616">
        <v>85.255206333724175</v>
      </c>
      <c r="D14" s="616">
        <v>85.067528617310387</v>
      </c>
      <c r="E14" s="616">
        <v>89.684682252578142</v>
      </c>
      <c r="F14" s="616">
        <v>87.756541524459607</v>
      </c>
      <c r="G14" s="625">
        <v>110.6658024982324</v>
      </c>
    </row>
    <row r="15" spans="1:16" x14ac:dyDescent="0.3">
      <c r="B15" s="626">
        <v>43845</v>
      </c>
      <c r="C15" s="619">
        <v>85.576354373112807</v>
      </c>
      <c r="D15" s="619">
        <v>86.121633863131024</v>
      </c>
      <c r="E15" s="619">
        <v>89.735975379299177</v>
      </c>
      <c r="F15" s="619">
        <v>88.178612059158141</v>
      </c>
      <c r="G15" s="627">
        <v>110.7235446617959</v>
      </c>
    </row>
    <row r="16" spans="1:16" x14ac:dyDescent="0.3">
      <c r="B16" s="624">
        <v>43846</v>
      </c>
      <c r="C16" s="616">
        <v>86.185964948688948</v>
      </c>
      <c r="D16" s="616">
        <v>86.138104257596979</v>
      </c>
      <c r="E16" s="616">
        <v>89.708978996814423</v>
      </c>
      <c r="F16" s="616">
        <v>88.273037542662109</v>
      </c>
      <c r="G16" s="625">
        <v>110.6752297902427</v>
      </c>
    </row>
    <row r="17" spans="2:9" x14ac:dyDescent="0.3">
      <c r="B17" s="626">
        <v>43847</v>
      </c>
      <c r="C17" s="619">
        <v>86.434997354030699</v>
      </c>
      <c r="D17" s="619">
        <v>85.678992011858696</v>
      </c>
      <c r="E17" s="619">
        <v>89.668484423087307</v>
      </c>
      <c r="F17" s="619">
        <v>87.902161547212742</v>
      </c>
      <c r="G17" s="627">
        <v>109.9499175111949</v>
      </c>
    </row>
    <row r="18" spans="2:9" x14ac:dyDescent="0.3">
      <c r="B18" s="624">
        <v>43850</v>
      </c>
      <c r="C18" s="616">
        <v>86.448486609320042</v>
      </c>
      <c r="D18" s="616">
        <v>86.208103434077245</v>
      </c>
      <c r="E18" s="616">
        <v>89.547000701905944</v>
      </c>
      <c r="F18" s="616">
        <v>87.543799772468716</v>
      </c>
      <c r="G18" s="625">
        <v>109.9670044779637</v>
      </c>
    </row>
    <row r="19" spans="2:9" x14ac:dyDescent="0.3">
      <c r="B19" s="626">
        <v>43851</v>
      </c>
      <c r="C19" s="619">
        <v>86.993244996005103</v>
      </c>
      <c r="D19" s="619">
        <v>86.749567652145259</v>
      </c>
      <c r="E19" s="619">
        <v>89.573997084390683</v>
      </c>
      <c r="F19" s="619">
        <v>87.982935153583625</v>
      </c>
      <c r="G19" s="627">
        <v>110.61395239217531</v>
      </c>
    </row>
    <row r="20" spans="2:9" x14ac:dyDescent="0.3">
      <c r="B20" s="624">
        <v>43852</v>
      </c>
      <c r="C20" s="616">
        <v>86.444854886742135</v>
      </c>
      <c r="D20" s="616">
        <v>86.068105081116713</v>
      </c>
      <c r="E20" s="616">
        <v>89.45251336320932</v>
      </c>
      <c r="F20" s="616">
        <v>87.828213879408409</v>
      </c>
      <c r="G20" s="625">
        <v>110.11489512137641</v>
      </c>
    </row>
    <row r="21" spans="2:9" x14ac:dyDescent="0.3">
      <c r="B21" s="626">
        <v>43853</v>
      </c>
      <c r="C21" s="619">
        <v>87.186245110144952</v>
      </c>
      <c r="D21" s="619">
        <v>85.851931153751138</v>
      </c>
      <c r="E21" s="619">
        <v>89.609092381620854</v>
      </c>
      <c r="F21" s="619">
        <v>88.364050056882832</v>
      </c>
      <c r="G21" s="627">
        <v>110.5786000471364</v>
      </c>
    </row>
    <row r="22" spans="2:9" x14ac:dyDescent="0.3">
      <c r="B22" s="624">
        <v>43854</v>
      </c>
      <c r="C22" s="616">
        <v>87.318284166727196</v>
      </c>
      <c r="D22" s="616">
        <v>86.111339866589816</v>
      </c>
      <c r="E22" s="616">
        <v>89.7224771880568</v>
      </c>
      <c r="F22" s="616">
        <v>88.466439135381108</v>
      </c>
      <c r="G22" s="625">
        <v>110.6864246995051</v>
      </c>
    </row>
    <row r="23" spans="2:9" x14ac:dyDescent="0.3">
      <c r="B23" s="626">
        <v>43857</v>
      </c>
      <c r="C23" s="619">
        <v>88.202349205690382</v>
      </c>
      <c r="D23" s="619">
        <v>86.691921271514445</v>
      </c>
      <c r="E23" s="619">
        <v>89.938448247934772</v>
      </c>
      <c r="F23" s="619">
        <v>90.015927189988616</v>
      </c>
      <c r="G23" s="627">
        <v>111.430002356823</v>
      </c>
    </row>
    <row r="24" spans="2:9" x14ac:dyDescent="0.3">
      <c r="B24" s="624">
        <v>43858</v>
      </c>
      <c r="C24" s="616">
        <v>87.82542828385543</v>
      </c>
      <c r="D24" s="616">
        <v>86.271926212632792</v>
      </c>
      <c r="E24" s="616">
        <v>90.124723287079533</v>
      </c>
      <c r="F24" s="616">
        <v>89.698521046643918</v>
      </c>
      <c r="G24" s="625">
        <v>110.3140466650954</v>
      </c>
      <c r="I24" s="534" t="s">
        <v>205</v>
      </c>
    </row>
    <row r="25" spans="2:9" x14ac:dyDescent="0.3">
      <c r="B25" s="626">
        <v>43859</v>
      </c>
      <c r="C25" s="619">
        <v>87.91492430452513</v>
      </c>
      <c r="D25" s="619">
        <v>86.984270773285019</v>
      </c>
      <c r="E25" s="619">
        <v>90.292100858484957</v>
      </c>
      <c r="F25" s="619">
        <v>90.059158134243461</v>
      </c>
      <c r="G25" s="627">
        <v>110.1985623379684</v>
      </c>
    </row>
    <row r="26" spans="2:9" x14ac:dyDescent="0.3">
      <c r="B26" s="624">
        <v>43860</v>
      </c>
      <c r="C26" s="616">
        <v>88.581604806325416</v>
      </c>
      <c r="D26" s="616">
        <v>87.441324219715071</v>
      </c>
      <c r="E26" s="616">
        <v>90.910318017385677</v>
      </c>
      <c r="F26" s="616">
        <v>90.574516496018191</v>
      </c>
      <c r="G26" s="625">
        <v>110.65048314871549</v>
      </c>
    </row>
    <row r="27" spans="2:9" x14ac:dyDescent="0.3">
      <c r="B27" s="626">
        <v>43861</v>
      </c>
      <c r="C27" s="619">
        <v>88.734655972108371</v>
      </c>
      <c r="D27" s="619">
        <v>88.176315572757971</v>
      </c>
      <c r="E27" s="619">
        <v>91.409751093353492</v>
      </c>
      <c r="F27" s="619">
        <v>91.068259385665527</v>
      </c>
      <c r="G27" s="627">
        <v>111.0340560923875</v>
      </c>
    </row>
    <row r="28" spans="2:9" x14ac:dyDescent="0.3">
      <c r="B28" s="624">
        <v>43864</v>
      </c>
      <c r="C28" s="616">
        <v>88.088728170753214</v>
      </c>
      <c r="D28" s="616">
        <v>87.435147821790338</v>
      </c>
      <c r="E28" s="616">
        <v>91.031801738567026</v>
      </c>
      <c r="F28" s="616">
        <v>89.737201365187715</v>
      </c>
      <c r="G28" s="625">
        <v>110.87025689370731</v>
      </c>
    </row>
    <row r="29" spans="2:9" x14ac:dyDescent="0.3">
      <c r="B29" s="626">
        <v>43865</v>
      </c>
      <c r="C29" s="619">
        <v>87.198956139167606</v>
      </c>
      <c r="D29" s="619">
        <v>87.593675368525084</v>
      </c>
      <c r="E29" s="619">
        <v>90.7888342962043</v>
      </c>
      <c r="F29" s="619">
        <v>88.914675767918084</v>
      </c>
      <c r="G29" s="627">
        <v>109.9982323827481</v>
      </c>
    </row>
    <row r="30" spans="2:9" x14ac:dyDescent="0.3">
      <c r="B30" s="624">
        <v>43866</v>
      </c>
      <c r="C30" s="616">
        <v>87.225675240990725</v>
      </c>
      <c r="D30" s="616">
        <v>87.317796261220465</v>
      </c>
      <c r="E30" s="616">
        <v>90.76183791371956</v>
      </c>
      <c r="F30" s="616">
        <v>88.53469852104665</v>
      </c>
      <c r="G30" s="625">
        <v>109.5804855055385</v>
      </c>
    </row>
    <row r="31" spans="2:9" x14ac:dyDescent="0.3">
      <c r="B31" s="626">
        <v>43867</v>
      </c>
      <c r="C31" s="619">
        <v>87.684050512072886</v>
      </c>
      <c r="D31" s="619">
        <v>88.168080375524994</v>
      </c>
      <c r="E31" s="619">
        <v>91.139787268506012</v>
      </c>
      <c r="F31" s="619">
        <v>89.175199089874852</v>
      </c>
      <c r="G31" s="627">
        <v>109.9292953099222</v>
      </c>
    </row>
    <row r="32" spans="2:9" x14ac:dyDescent="0.3">
      <c r="B32" s="624">
        <v>43868</v>
      </c>
      <c r="C32" s="616">
        <v>88.57382254365848</v>
      </c>
      <c r="D32" s="616">
        <v>88.888660133410198</v>
      </c>
      <c r="E32" s="616">
        <v>91.47994168781382</v>
      </c>
      <c r="F32" s="616">
        <v>89.972696245733786</v>
      </c>
      <c r="G32" s="625">
        <v>110.5679943436248</v>
      </c>
    </row>
    <row r="33" spans="2:7" x14ac:dyDescent="0.3">
      <c r="B33" s="626">
        <v>43871</v>
      </c>
      <c r="C33" s="619">
        <v>89.592001909248438</v>
      </c>
      <c r="D33" s="619">
        <v>89.053364078069677</v>
      </c>
      <c r="E33" s="619">
        <v>91.612223961989088</v>
      </c>
      <c r="F33" s="619">
        <v>90.540386803185442</v>
      </c>
      <c r="G33" s="627">
        <v>110.1679236389347</v>
      </c>
    </row>
    <row r="34" spans="2:7" x14ac:dyDescent="0.3">
      <c r="B34" s="624">
        <v>43872</v>
      </c>
      <c r="C34" s="616">
        <v>88.728948979485949</v>
      </c>
      <c r="D34" s="616">
        <v>89.150127645557106</v>
      </c>
      <c r="E34" s="616">
        <v>91.452945305329081</v>
      </c>
      <c r="F34" s="616">
        <v>90.175199089874852</v>
      </c>
      <c r="G34" s="625">
        <v>109.9298845156729</v>
      </c>
    </row>
    <row r="35" spans="2:7" x14ac:dyDescent="0.3">
      <c r="B35" s="626">
        <v>43873</v>
      </c>
      <c r="C35" s="619">
        <v>87.904029136791422</v>
      </c>
      <c r="D35" s="619">
        <v>89.61747508852838</v>
      </c>
      <c r="E35" s="619">
        <v>91.207278224717882</v>
      </c>
      <c r="F35" s="619">
        <v>89.882821387940851</v>
      </c>
      <c r="G35" s="627">
        <v>109.7142352109356</v>
      </c>
    </row>
    <row r="36" spans="2:7" x14ac:dyDescent="0.3">
      <c r="B36" s="624">
        <v>43874</v>
      </c>
      <c r="C36" s="616">
        <v>87.589885133803037</v>
      </c>
      <c r="D36" s="616">
        <v>89.633945482994321</v>
      </c>
      <c r="E36" s="616">
        <v>91.369256519626362</v>
      </c>
      <c r="F36" s="616">
        <v>90.489192263936289</v>
      </c>
      <c r="G36" s="625">
        <v>109.588145180297</v>
      </c>
    </row>
    <row r="37" spans="2:7" x14ac:dyDescent="0.3">
      <c r="B37" s="626">
        <v>43875</v>
      </c>
      <c r="C37" s="619">
        <v>87.994043974972243</v>
      </c>
      <c r="D37" s="619">
        <v>88.353372313266902</v>
      </c>
      <c r="E37" s="619">
        <v>91.207278224717882</v>
      </c>
      <c r="F37" s="619">
        <v>90.031854379977247</v>
      </c>
      <c r="G37" s="627">
        <v>109.2475842564223</v>
      </c>
    </row>
    <row r="38" spans="2:7" x14ac:dyDescent="0.3">
      <c r="B38" s="624">
        <v>43878</v>
      </c>
      <c r="C38" s="616">
        <v>88.141128739377208</v>
      </c>
      <c r="D38" s="616">
        <v>89.098657662851039</v>
      </c>
      <c r="E38" s="616">
        <v>91.220776415960259</v>
      </c>
      <c r="F38" s="616">
        <v>90.235494880546071</v>
      </c>
      <c r="G38" s="625">
        <v>109.333608296017</v>
      </c>
    </row>
    <row r="39" spans="2:7" x14ac:dyDescent="0.3">
      <c r="B39" s="626">
        <v>43879</v>
      </c>
      <c r="C39" s="619">
        <v>88.399499859919274</v>
      </c>
      <c r="D39" s="619">
        <v>89.808943424195007</v>
      </c>
      <c r="E39" s="619">
        <v>91.328761945899245</v>
      </c>
      <c r="F39" s="619">
        <v>90.659840728100122</v>
      </c>
      <c r="G39" s="627">
        <v>109.5274569879802</v>
      </c>
    </row>
    <row r="40" spans="2:7" x14ac:dyDescent="0.3">
      <c r="B40" s="624">
        <v>43880</v>
      </c>
      <c r="C40" s="616">
        <v>87.967324873149124</v>
      </c>
      <c r="D40" s="616">
        <v>89.843943012435162</v>
      </c>
      <c r="E40" s="616">
        <v>91.288267372172129</v>
      </c>
      <c r="F40" s="616">
        <v>90.886234357224112</v>
      </c>
      <c r="G40" s="625">
        <v>109.37662031581431</v>
      </c>
    </row>
    <row r="41" spans="2:7" x14ac:dyDescent="0.3">
      <c r="B41" s="626">
        <v>43881</v>
      </c>
      <c r="C41" s="619">
        <v>88.289769956315567</v>
      </c>
      <c r="D41" s="619">
        <v>90.389524829119651</v>
      </c>
      <c r="E41" s="619">
        <v>91.558231197019609</v>
      </c>
      <c r="F41" s="619">
        <v>91.779294653014787</v>
      </c>
      <c r="G41" s="627">
        <v>110.964529813811</v>
      </c>
    </row>
    <row r="42" spans="2:7" x14ac:dyDescent="0.3">
      <c r="B42" s="624">
        <v>43882</v>
      </c>
      <c r="C42" s="616">
        <v>87.72192419038528</v>
      </c>
      <c r="D42" s="616">
        <v>90.350407642263036</v>
      </c>
      <c r="E42" s="616">
        <v>91.396252902111115</v>
      </c>
      <c r="F42" s="616">
        <v>91.320819112627987</v>
      </c>
      <c r="G42" s="625">
        <v>111.33278340796601</v>
      </c>
    </row>
    <row r="43" spans="2:7" x14ac:dyDescent="0.3">
      <c r="B43" s="626">
        <v>43885</v>
      </c>
      <c r="C43" s="619">
        <v>89.041277121185388</v>
      </c>
      <c r="D43" s="619">
        <v>90.350407642263036</v>
      </c>
      <c r="E43" s="619">
        <v>91.922682360563684</v>
      </c>
      <c r="F43" s="619">
        <v>91.908987485779292</v>
      </c>
      <c r="G43" s="627">
        <v>112.36212585434831</v>
      </c>
    </row>
    <row r="44" spans="2:7" x14ac:dyDescent="0.3">
      <c r="B44" s="624">
        <v>43886</v>
      </c>
      <c r="C44" s="616">
        <v>88.98861714380584</v>
      </c>
      <c r="D44" s="616">
        <v>90.350407642263036</v>
      </c>
      <c r="E44" s="616">
        <v>92.071162464229786</v>
      </c>
      <c r="F44" s="616">
        <v>92.301478953356082</v>
      </c>
      <c r="G44" s="625">
        <v>112.4133867546547</v>
      </c>
    </row>
    <row r="45" spans="2:7" x14ac:dyDescent="0.3">
      <c r="B45" s="626">
        <v>43887</v>
      </c>
      <c r="C45" s="619">
        <v>89.541157793157836</v>
      </c>
      <c r="D45" s="619">
        <v>91.608334019599781</v>
      </c>
      <c r="E45" s="619">
        <v>92.044166081745033</v>
      </c>
      <c r="F45" s="619">
        <v>92.175199089874866</v>
      </c>
      <c r="G45" s="627">
        <v>113.60652839971721</v>
      </c>
    </row>
    <row r="46" spans="2:7" x14ac:dyDescent="0.3">
      <c r="B46" s="624">
        <v>43888</v>
      </c>
      <c r="C46" s="616">
        <v>90.181897419401707</v>
      </c>
      <c r="D46" s="616">
        <v>92.462735732520812</v>
      </c>
      <c r="E46" s="616">
        <v>92.044166081745033</v>
      </c>
      <c r="F46" s="616">
        <v>92.715585893060307</v>
      </c>
      <c r="G46" s="625">
        <v>114.88805090737679</v>
      </c>
    </row>
    <row r="47" spans="2:7" x14ac:dyDescent="0.3">
      <c r="B47" s="626">
        <v>43889</v>
      </c>
      <c r="C47" s="619">
        <v>91.546646882425577</v>
      </c>
      <c r="D47" s="619">
        <v>92.069505064646307</v>
      </c>
      <c r="E47" s="619">
        <v>92.044166081745033</v>
      </c>
      <c r="F47" s="619">
        <v>93.376564277588173</v>
      </c>
      <c r="G47" s="627">
        <v>115.741810040066</v>
      </c>
    </row>
    <row r="48" spans="2:7" x14ac:dyDescent="0.3">
      <c r="B48" s="624">
        <v>43892</v>
      </c>
      <c r="C48" s="616">
        <v>90.677627551285113</v>
      </c>
      <c r="D48" s="616">
        <v>92.118916248044144</v>
      </c>
      <c r="E48" s="616">
        <v>92.908050321256951</v>
      </c>
      <c r="F48" s="616">
        <v>92.466439135381108</v>
      </c>
      <c r="G48" s="625">
        <v>114.2858826302145</v>
      </c>
    </row>
    <row r="49" spans="2:7" x14ac:dyDescent="0.3">
      <c r="B49" s="626">
        <v>43893</v>
      </c>
      <c r="C49" s="619">
        <v>89.744793666275825</v>
      </c>
      <c r="D49" s="619">
        <v>92.806555216997438</v>
      </c>
      <c r="E49" s="619">
        <v>92.395119054046745</v>
      </c>
      <c r="F49" s="619">
        <v>91.83731513083049</v>
      </c>
      <c r="G49" s="627">
        <v>114.61171341032291</v>
      </c>
    </row>
    <row r="50" spans="2:7" x14ac:dyDescent="0.3">
      <c r="B50" s="624">
        <v>43894</v>
      </c>
      <c r="C50" s="616">
        <v>90.113932325443841</v>
      </c>
      <c r="D50" s="616">
        <v>94.278596722391512</v>
      </c>
      <c r="E50" s="616">
        <v>92.30063171535015</v>
      </c>
      <c r="F50" s="616">
        <v>92.920364050056875</v>
      </c>
      <c r="G50" s="625">
        <v>115.11489512137641</v>
      </c>
    </row>
    <row r="51" spans="2:7" x14ac:dyDescent="0.3">
      <c r="B51" s="626">
        <v>43895</v>
      </c>
      <c r="C51" s="619">
        <v>91.363763709752732</v>
      </c>
      <c r="D51" s="619">
        <v>95.048587663674539</v>
      </c>
      <c r="E51" s="619">
        <v>93.461476162194273</v>
      </c>
      <c r="F51" s="619">
        <v>93.651877133105813</v>
      </c>
      <c r="G51" s="627">
        <v>116.9337732736272</v>
      </c>
    </row>
    <row r="52" spans="2:7" x14ac:dyDescent="0.3">
      <c r="B52" s="624">
        <v>43896</v>
      </c>
      <c r="C52" s="616">
        <v>93.027611467942265</v>
      </c>
      <c r="D52" s="616">
        <v>95.268879189656602</v>
      </c>
      <c r="E52" s="616">
        <v>93.704443604556985</v>
      </c>
      <c r="F52" s="616">
        <v>94.023890784982939</v>
      </c>
      <c r="G52" s="625">
        <v>118.4916332783408</v>
      </c>
    </row>
    <row r="53" spans="2:7" x14ac:dyDescent="0.3">
      <c r="B53" s="626">
        <v>43899</v>
      </c>
      <c r="C53" s="619">
        <v>98.389331036701151</v>
      </c>
      <c r="D53" s="619">
        <v>97.216503335254885</v>
      </c>
      <c r="E53" s="619">
        <v>94.716807947735006</v>
      </c>
      <c r="F53" s="619">
        <v>95.806598407281001</v>
      </c>
      <c r="G53" s="627">
        <v>122.40926231440019</v>
      </c>
    </row>
    <row r="54" spans="2:7" x14ac:dyDescent="0.3">
      <c r="B54" s="624">
        <v>43900</v>
      </c>
      <c r="C54" s="616">
        <v>98.469747750926089</v>
      </c>
      <c r="D54" s="616">
        <v>95.585934283126093</v>
      </c>
      <c r="E54" s="616">
        <v>94.527833270341773</v>
      </c>
      <c r="F54" s="616">
        <v>95.091012514220708</v>
      </c>
      <c r="G54" s="625">
        <v>122.7563045015319</v>
      </c>
    </row>
    <row r="55" spans="2:7" x14ac:dyDescent="0.3">
      <c r="B55" s="626">
        <v>43901</v>
      </c>
      <c r="C55" s="619">
        <v>99.871333257240096</v>
      </c>
      <c r="D55" s="619">
        <v>99.135304290537761</v>
      </c>
      <c r="E55" s="619">
        <v>94.959775390097718</v>
      </c>
      <c r="F55" s="619">
        <v>95.085324232081902</v>
      </c>
      <c r="G55" s="627">
        <v>125.9939901013434</v>
      </c>
    </row>
    <row r="56" spans="2:7" x14ac:dyDescent="0.3">
      <c r="B56" s="624">
        <v>43902</v>
      </c>
      <c r="C56" s="616">
        <v>102.50718562252909</v>
      </c>
      <c r="D56" s="616">
        <v>98.729720826813804</v>
      </c>
      <c r="E56" s="616">
        <v>95.256735597429937</v>
      </c>
      <c r="F56" s="616">
        <v>97.136518771331055</v>
      </c>
      <c r="G56" s="625">
        <v>129.27233089794959</v>
      </c>
    </row>
    <row r="57" spans="2:7" x14ac:dyDescent="0.3">
      <c r="B57" s="626">
        <v>43903</v>
      </c>
      <c r="C57" s="619">
        <v>103.277110809044</v>
      </c>
      <c r="D57" s="619">
        <v>99.532652557028754</v>
      </c>
      <c r="E57" s="619">
        <v>95.067760920036719</v>
      </c>
      <c r="F57" s="619">
        <v>95.335608646188845</v>
      </c>
      <c r="G57" s="627">
        <v>129.1709875088381</v>
      </c>
    </row>
    <row r="58" spans="2:7" x14ac:dyDescent="0.3">
      <c r="B58" s="624">
        <v>43906</v>
      </c>
      <c r="C58" s="616">
        <v>106.098181025806</v>
      </c>
      <c r="D58" s="616">
        <v>102.94820060940459</v>
      </c>
      <c r="E58" s="616">
        <v>95.972139733275739</v>
      </c>
      <c r="F58" s="616">
        <v>97.224118316268488</v>
      </c>
      <c r="G58" s="625">
        <v>134.8126325712939</v>
      </c>
    </row>
    <row r="59" spans="2:7" x14ac:dyDescent="0.3">
      <c r="B59" s="626">
        <v>43907</v>
      </c>
      <c r="C59" s="619">
        <v>104.3549541884138</v>
      </c>
      <c r="D59" s="619">
        <v>103.12937494853</v>
      </c>
      <c r="E59" s="619">
        <v>95.688677717185897</v>
      </c>
      <c r="F59" s="619">
        <v>96.522184300341294</v>
      </c>
      <c r="G59" s="627">
        <v>135.2757482913033</v>
      </c>
    </row>
    <row r="60" spans="2:7" x14ac:dyDescent="0.3">
      <c r="B60" s="624">
        <v>43908</v>
      </c>
      <c r="C60" s="616">
        <v>106.3775642555488</v>
      </c>
      <c r="D60" s="616">
        <v>105.1819978588487</v>
      </c>
      <c r="E60" s="616">
        <v>96.471572809243554</v>
      </c>
      <c r="F60" s="616">
        <v>98.693970420932871</v>
      </c>
      <c r="G60" s="625">
        <v>139.66650954513321</v>
      </c>
    </row>
    <row r="61" spans="2:7" x14ac:dyDescent="0.3">
      <c r="B61" s="626">
        <v>43909</v>
      </c>
      <c r="C61" s="619">
        <v>106.52309256742031</v>
      </c>
      <c r="D61" s="619">
        <v>104.91847154739359</v>
      </c>
      <c r="E61" s="619">
        <v>96.471572809243554</v>
      </c>
      <c r="F61" s="619">
        <v>98.065984072810011</v>
      </c>
      <c r="G61" s="627">
        <v>141.59439076125381</v>
      </c>
    </row>
    <row r="62" spans="2:7" x14ac:dyDescent="0.3">
      <c r="B62" s="624">
        <v>43910</v>
      </c>
      <c r="C62" s="616">
        <v>106.15888267460809</v>
      </c>
      <c r="D62" s="616">
        <v>104.25759696944741</v>
      </c>
      <c r="E62" s="616">
        <v>96.471572809243554</v>
      </c>
      <c r="F62" s="616">
        <v>98.26166097838454</v>
      </c>
      <c r="G62" s="625">
        <v>143.87756304501531</v>
      </c>
    </row>
    <row r="63" spans="2:7" x14ac:dyDescent="0.3">
      <c r="B63" s="626">
        <v>43913</v>
      </c>
      <c r="C63" s="619">
        <v>106.15888267460809</v>
      </c>
      <c r="D63" s="619">
        <v>105.945812402207</v>
      </c>
      <c r="E63" s="619">
        <v>95.391717509853677</v>
      </c>
      <c r="F63" s="619">
        <v>97.883959044368595</v>
      </c>
      <c r="G63" s="627">
        <v>149.41550789535711</v>
      </c>
    </row>
    <row r="64" spans="2:7" x14ac:dyDescent="0.3">
      <c r="B64" s="624">
        <v>43914</v>
      </c>
      <c r="C64" s="616">
        <v>106.4621315098627</v>
      </c>
      <c r="D64" s="616">
        <v>104.9411183397842</v>
      </c>
      <c r="E64" s="616">
        <v>95.040764537551965</v>
      </c>
      <c r="F64" s="616">
        <v>96.075085324232077</v>
      </c>
      <c r="G64" s="625">
        <v>146.36342210699979</v>
      </c>
    </row>
    <row r="65" spans="2:7" x14ac:dyDescent="0.3">
      <c r="B65" s="626">
        <v>43915</v>
      </c>
      <c r="C65" s="619">
        <v>105.83643759144159</v>
      </c>
      <c r="D65" s="619">
        <v>103.687309561064</v>
      </c>
      <c r="E65" s="619">
        <v>95.040764537551965</v>
      </c>
      <c r="F65" s="619">
        <v>96.050056882821394</v>
      </c>
      <c r="G65" s="627">
        <v>140.98102757482911</v>
      </c>
    </row>
    <row r="66" spans="2:7" x14ac:dyDescent="0.3">
      <c r="B66" s="624">
        <v>43916</v>
      </c>
      <c r="C66" s="616">
        <v>103.5131727766075</v>
      </c>
      <c r="D66" s="616">
        <v>103.4217244503006</v>
      </c>
      <c r="E66" s="616">
        <v>95.040764537551965</v>
      </c>
      <c r="F66" s="616">
        <v>94.141069397042102</v>
      </c>
      <c r="G66" s="625">
        <v>135.19561630921521</v>
      </c>
    </row>
    <row r="67" spans="2:7" x14ac:dyDescent="0.3">
      <c r="B67" s="626">
        <v>43917</v>
      </c>
      <c r="C67" s="619">
        <v>104.7438079130047</v>
      </c>
      <c r="D67" s="619">
        <v>105.0049411183398</v>
      </c>
      <c r="E67" s="619">
        <v>95.040764537551965</v>
      </c>
      <c r="F67" s="619">
        <v>94.960182025028445</v>
      </c>
      <c r="G67" s="627">
        <v>137.53594155078949</v>
      </c>
    </row>
    <row r="68" spans="2:7" x14ac:dyDescent="0.3">
      <c r="B68" s="624">
        <v>43920</v>
      </c>
      <c r="C68" s="616">
        <v>105.33941041578031</v>
      </c>
      <c r="D68" s="616">
        <v>106.92785967223919</v>
      </c>
      <c r="E68" s="616">
        <v>92.926947788996273</v>
      </c>
      <c r="F68" s="616">
        <v>96.947667804323089</v>
      </c>
      <c r="G68" s="625">
        <v>140.2415743577657</v>
      </c>
    </row>
    <row r="69" spans="2:7" x14ac:dyDescent="0.3">
      <c r="B69" s="626">
        <v>43921</v>
      </c>
      <c r="C69" s="619">
        <v>105.2097060379982</v>
      </c>
      <c r="D69" s="619">
        <v>107.17903318784489</v>
      </c>
      <c r="E69" s="619">
        <v>92.651584687651848</v>
      </c>
      <c r="F69" s="619">
        <v>97.286689419795223</v>
      </c>
      <c r="G69" s="627">
        <v>139.4785529106764</v>
      </c>
    </row>
    <row r="70" spans="2:7" x14ac:dyDescent="0.3">
      <c r="B70" s="624">
        <v>43922</v>
      </c>
      <c r="C70" s="616">
        <v>105.4107478235605</v>
      </c>
      <c r="D70" s="616">
        <v>108.08696368278019</v>
      </c>
      <c r="E70" s="616">
        <v>93.56946169213326</v>
      </c>
      <c r="F70" s="616">
        <v>97.988623435722417</v>
      </c>
      <c r="G70" s="625">
        <v>142.81640348809799</v>
      </c>
    </row>
    <row r="71" spans="2:7" x14ac:dyDescent="0.3">
      <c r="B71" s="626">
        <v>43923</v>
      </c>
      <c r="C71" s="619">
        <v>105.0475755657705</v>
      </c>
      <c r="D71" s="619">
        <v>108.1693156551099</v>
      </c>
      <c r="E71" s="619">
        <v>92.935046703741691</v>
      </c>
      <c r="F71" s="619">
        <v>97.724687144482374</v>
      </c>
      <c r="G71" s="627">
        <v>142.94131510723551</v>
      </c>
    </row>
    <row r="72" spans="2:7" x14ac:dyDescent="0.3">
      <c r="B72" s="624">
        <v>43924</v>
      </c>
      <c r="C72" s="616">
        <v>104.15261535907359</v>
      </c>
      <c r="D72" s="616">
        <v>110.1848801778803</v>
      </c>
      <c r="E72" s="616">
        <v>93.380487014740027</v>
      </c>
      <c r="F72" s="616">
        <v>98.428896473265084</v>
      </c>
      <c r="G72" s="625">
        <v>147.38746170162619</v>
      </c>
    </row>
    <row r="73" spans="2:7" x14ac:dyDescent="0.3">
      <c r="B73" s="626">
        <v>43927</v>
      </c>
      <c r="C73" s="619">
        <v>103.2148527077086</v>
      </c>
      <c r="D73" s="619">
        <v>108.7498970600346</v>
      </c>
      <c r="E73" s="619">
        <v>91.625722153231465</v>
      </c>
      <c r="F73" s="619">
        <v>96.902161547212742</v>
      </c>
      <c r="G73" s="627">
        <v>145.11901956163089</v>
      </c>
    </row>
    <row r="74" spans="2:7" x14ac:dyDescent="0.3">
      <c r="B74" s="624">
        <v>43928</v>
      </c>
      <c r="C74" s="616">
        <v>101.4487978998267</v>
      </c>
      <c r="D74" s="616">
        <v>107.54549946471219</v>
      </c>
      <c r="E74" s="616">
        <v>90.880621996652451</v>
      </c>
      <c r="F74" s="616">
        <v>97.193401592719013</v>
      </c>
      <c r="G74" s="625">
        <v>143.26243224133859</v>
      </c>
    </row>
    <row r="75" spans="2:7" x14ac:dyDescent="0.3">
      <c r="B75" s="626">
        <v>43929</v>
      </c>
      <c r="C75" s="619">
        <v>101.04489846741311</v>
      </c>
      <c r="D75" s="619">
        <v>105.4496417689204</v>
      </c>
      <c r="E75" s="619">
        <v>90.891420549646341</v>
      </c>
      <c r="F75" s="619">
        <v>96.558589306029575</v>
      </c>
      <c r="G75" s="627">
        <v>141.66038180532641</v>
      </c>
    </row>
    <row r="76" spans="2:7" x14ac:dyDescent="0.3">
      <c r="B76" s="624">
        <v>43930</v>
      </c>
      <c r="C76" s="616">
        <v>101.04489846741311</v>
      </c>
      <c r="D76" s="616">
        <v>105.16758626369101</v>
      </c>
      <c r="E76" s="616">
        <v>90.891420549646341</v>
      </c>
      <c r="F76" s="616">
        <v>95.506257110352678</v>
      </c>
      <c r="G76" s="625">
        <v>138.87815225076599</v>
      </c>
    </row>
    <row r="77" spans="2:7" x14ac:dyDescent="0.3">
      <c r="B77" s="626">
        <v>43931</v>
      </c>
      <c r="C77" s="619">
        <v>101.04489846741311</v>
      </c>
      <c r="D77" s="619">
        <v>105.16758626369101</v>
      </c>
      <c r="E77" s="619">
        <v>90.891420549646341</v>
      </c>
      <c r="F77" s="619">
        <v>95.506257110352678</v>
      </c>
      <c r="G77" s="627">
        <v>137.34680650483151</v>
      </c>
    </row>
    <row r="78" spans="2:7" x14ac:dyDescent="0.3">
      <c r="B78" s="624">
        <v>43934</v>
      </c>
      <c r="C78" s="616">
        <v>100.4365849356147</v>
      </c>
      <c r="D78" s="616">
        <v>107.08226962035739</v>
      </c>
      <c r="E78" s="616">
        <v>91.45834458182604</v>
      </c>
      <c r="F78" s="616">
        <v>96.805460750853229</v>
      </c>
      <c r="G78" s="625">
        <v>139.40843742634931</v>
      </c>
    </row>
    <row r="79" spans="2:7" x14ac:dyDescent="0.3">
      <c r="B79" s="626">
        <v>43935</v>
      </c>
      <c r="C79" s="619">
        <v>99.978209664532585</v>
      </c>
      <c r="D79" s="619">
        <v>106.30610228114961</v>
      </c>
      <c r="E79" s="619">
        <v>91.674315641704013</v>
      </c>
      <c r="F79" s="619">
        <v>96.805460750853229</v>
      </c>
      <c r="G79" s="627">
        <v>137.8193495168513</v>
      </c>
    </row>
    <row r="80" spans="2:7" x14ac:dyDescent="0.3">
      <c r="B80" s="624">
        <v>43936</v>
      </c>
      <c r="C80" s="616">
        <v>100.9821215485665</v>
      </c>
      <c r="D80" s="616">
        <v>107.839907765791</v>
      </c>
      <c r="E80" s="616">
        <v>92.025268614005711</v>
      </c>
      <c r="F80" s="616">
        <v>97.13310580204778</v>
      </c>
      <c r="G80" s="625">
        <v>141.31039358944139</v>
      </c>
    </row>
    <row r="81" spans="2:7" x14ac:dyDescent="0.3">
      <c r="B81" s="626">
        <v>43937</v>
      </c>
      <c r="C81" s="619">
        <v>101.9764353086445</v>
      </c>
      <c r="D81" s="619">
        <v>107.7616733920778</v>
      </c>
      <c r="E81" s="619">
        <v>92.157550888180978</v>
      </c>
      <c r="F81" s="619">
        <v>97.054607508532413</v>
      </c>
      <c r="G81" s="627">
        <v>141.56375206222009</v>
      </c>
    </row>
    <row r="82" spans="2:7" x14ac:dyDescent="0.3">
      <c r="B82" s="624">
        <v>43938</v>
      </c>
      <c r="C82" s="616">
        <v>102.23247175038649</v>
      </c>
      <c r="D82" s="616">
        <v>107.77608498723539</v>
      </c>
      <c r="E82" s="616">
        <v>91.998272231520971</v>
      </c>
      <c r="F82" s="616">
        <v>97.180887372013657</v>
      </c>
      <c r="G82" s="625">
        <v>139.61996229083189</v>
      </c>
    </row>
    <row r="83" spans="2:7" x14ac:dyDescent="0.3">
      <c r="B83" s="626">
        <v>43941</v>
      </c>
      <c r="C83" s="619">
        <v>103.1876147883743</v>
      </c>
      <c r="D83" s="619">
        <v>109.4663592193033</v>
      </c>
      <c r="E83" s="619">
        <v>91.874088872091136</v>
      </c>
      <c r="F83" s="619">
        <v>97.172923777019335</v>
      </c>
      <c r="G83" s="627">
        <v>141.66921989158621</v>
      </c>
    </row>
    <row r="84" spans="2:7" x14ac:dyDescent="0.3">
      <c r="B84" s="624">
        <v>43942</v>
      </c>
      <c r="C84" s="616">
        <v>104.99828790221331</v>
      </c>
      <c r="D84" s="616">
        <v>109.4663592193033</v>
      </c>
      <c r="E84" s="616">
        <v>91.463743858322971</v>
      </c>
      <c r="F84" s="616">
        <v>97.705346985210468</v>
      </c>
      <c r="G84" s="625">
        <v>143.72908319585201</v>
      </c>
    </row>
    <row r="85" spans="2:7" x14ac:dyDescent="0.3">
      <c r="B85" s="626">
        <v>43943</v>
      </c>
      <c r="C85" s="619">
        <v>104.59776078362199</v>
      </c>
      <c r="D85" s="619">
        <v>112.3672074446183</v>
      </c>
      <c r="E85" s="619">
        <v>91.101992333027368</v>
      </c>
      <c r="F85" s="619">
        <v>97.518771331058034</v>
      </c>
      <c r="G85" s="627">
        <v>144.29472071647419</v>
      </c>
    </row>
    <row r="86" spans="2:7" x14ac:dyDescent="0.3">
      <c r="B86" s="624">
        <v>43944</v>
      </c>
      <c r="C86" s="616">
        <v>104.3541759621471</v>
      </c>
      <c r="D86" s="616">
        <v>113.9710121057399</v>
      </c>
      <c r="E86" s="616">
        <v>91.128988715512122</v>
      </c>
      <c r="F86" s="616">
        <v>97.705346985210468</v>
      </c>
      <c r="G86" s="625">
        <v>146.19255243931181</v>
      </c>
    </row>
    <row r="87" spans="2:7" x14ac:dyDescent="0.3">
      <c r="B87" s="626">
        <v>43945</v>
      </c>
      <c r="C87" s="619">
        <v>104.884148049765</v>
      </c>
      <c r="D87" s="619">
        <v>114.92629498476489</v>
      </c>
      <c r="E87" s="619">
        <v>91.714810215431129</v>
      </c>
      <c r="F87" s="619">
        <v>97.701934015927179</v>
      </c>
      <c r="G87" s="627">
        <v>147.16709875088381</v>
      </c>
    </row>
    <row r="88" spans="2:7" x14ac:dyDescent="0.3">
      <c r="B88" s="624">
        <v>43948</v>
      </c>
      <c r="C88" s="616">
        <v>105.33422224066911</v>
      </c>
      <c r="D88" s="616">
        <v>116.3406901095281</v>
      </c>
      <c r="E88" s="616">
        <v>91.741806597915883</v>
      </c>
      <c r="F88" s="616">
        <v>97.802047781569954</v>
      </c>
      <c r="G88" s="625">
        <v>145.5220362950742</v>
      </c>
    </row>
    <row r="89" spans="2:7" x14ac:dyDescent="0.3">
      <c r="B89" s="626">
        <v>43949</v>
      </c>
      <c r="C89" s="619">
        <v>104.86106067051971</v>
      </c>
      <c r="D89" s="619">
        <v>113.24219715062181</v>
      </c>
      <c r="E89" s="619">
        <v>91.498839155553142</v>
      </c>
      <c r="F89" s="619">
        <v>96.177474402730368</v>
      </c>
      <c r="G89" s="627">
        <v>143.15578600047141</v>
      </c>
    </row>
    <row r="90" spans="2:7" x14ac:dyDescent="0.3">
      <c r="B90" s="624">
        <v>43950</v>
      </c>
      <c r="C90" s="616">
        <v>101.79977794610519</v>
      </c>
      <c r="D90" s="616">
        <v>109.8678250844108</v>
      </c>
      <c r="E90" s="616">
        <v>90.910318017385677</v>
      </c>
      <c r="F90" s="616">
        <v>95</v>
      </c>
      <c r="G90" s="625">
        <v>139.91044072590151</v>
      </c>
    </row>
    <row r="91" spans="2:7" x14ac:dyDescent="0.3">
      <c r="B91" s="626">
        <v>43951</v>
      </c>
      <c r="C91" s="619">
        <v>102.2812405964326</v>
      </c>
      <c r="D91" s="619">
        <v>112.9580828460842</v>
      </c>
      <c r="E91" s="619">
        <v>91.131688353760595</v>
      </c>
      <c r="F91" s="619">
        <v>95.060295790671219</v>
      </c>
      <c r="G91" s="627">
        <v>142.4369549846806</v>
      </c>
    </row>
    <row r="92" spans="2:7" x14ac:dyDescent="0.3">
      <c r="B92" s="624">
        <v>43952</v>
      </c>
      <c r="C92" s="616">
        <v>102.2812405964326</v>
      </c>
      <c r="D92" s="616">
        <v>112.9580828460842</v>
      </c>
      <c r="E92" s="616">
        <v>91.180281842233128</v>
      </c>
      <c r="F92" s="616">
        <v>95.060295790671219</v>
      </c>
      <c r="G92" s="625">
        <v>144.8132217770445</v>
      </c>
    </row>
    <row r="93" spans="2:7" x14ac:dyDescent="0.3">
      <c r="B93" s="626">
        <v>43955</v>
      </c>
      <c r="C93" s="619">
        <v>103.46206925176141</v>
      </c>
      <c r="D93" s="619">
        <v>114.1418924483242</v>
      </c>
      <c r="E93" s="619">
        <v>91.374655796123321</v>
      </c>
      <c r="F93" s="619">
        <v>95.161547212741766</v>
      </c>
      <c r="G93" s="627">
        <v>141.82418100400659</v>
      </c>
    </row>
    <row r="94" spans="2:7" x14ac:dyDescent="0.3">
      <c r="B94" s="624">
        <v>43956</v>
      </c>
      <c r="C94" s="616">
        <v>102.0314299648242</v>
      </c>
      <c r="D94" s="616">
        <v>114.8562958082846</v>
      </c>
      <c r="E94" s="616">
        <v>91.477242049565348</v>
      </c>
      <c r="F94" s="616">
        <v>94.889647326507401</v>
      </c>
      <c r="G94" s="625">
        <v>141.37991986801791</v>
      </c>
    </row>
    <row r="95" spans="2:7" x14ac:dyDescent="0.3">
      <c r="B95" s="626">
        <v>43957</v>
      </c>
      <c r="C95" s="619">
        <v>102.8579062600521</v>
      </c>
      <c r="D95" s="619">
        <v>117.7200856460512</v>
      </c>
      <c r="E95" s="619">
        <v>92.179147994168773</v>
      </c>
      <c r="F95" s="619">
        <v>95.483503981797497</v>
      </c>
      <c r="G95" s="627">
        <v>143.65602168277161</v>
      </c>
    </row>
    <row r="96" spans="2:7" x14ac:dyDescent="0.3">
      <c r="B96" s="624">
        <v>43958</v>
      </c>
      <c r="C96" s="616">
        <v>101.80185321614979</v>
      </c>
      <c r="D96" s="616">
        <v>120.153586428395</v>
      </c>
      <c r="E96" s="616">
        <v>91.874088872091136</v>
      </c>
      <c r="F96" s="616">
        <v>94.977246871444834</v>
      </c>
      <c r="G96" s="625">
        <v>141.76761725194439</v>
      </c>
    </row>
    <row r="97" spans="2:7" x14ac:dyDescent="0.3">
      <c r="B97" s="626">
        <v>43959</v>
      </c>
      <c r="C97" s="619">
        <v>101.0111753291897</v>
      </c>
      <c r="D97" s="619">
        <v>118.0659639298361</v>
      </c>
      <c r="E97" s="619">
        <v>91.998272231520971</v>
      </c>
      <c r="F97" s="619">
        <v>94.072810011376561</v>
      </c>
      <c r="G97" s="627">
        <v>139.34067876502471</v>
      </c>
    </row>
    <row r="98" spans="2:7" x14ac:dyDescent="0.3">
      <c r="B98" s="624">
        <v>43962</v>
      </c>
      <c r="C98" s="616">
        <v>101.1209052327934</v>
      </c>
      <c r="D98" s="616">
        <v>119.7994729473771</v>
      </c>
      <c r="E98" s="616">
        <v>92.292532800604704</v>
      </c>
      <c r="F98" s="616">
        <v>93.745164960182024</v>
      </c>
      <c r="G98" s="625">
        <v>140.77421635635159</v>
      </c>
    </row>
    <row r="99" spans="2:7" x14ac:dyDescent="0.3">
      <c r="B99" s="626">
        <v>43963</v>
      </c>
      <c r="C99" s="619">
        <v>100.69858777873471</v>
      </c>
      <c r="D99" s="619">
        <v>121.18710368113319</v>
      </c>
      <c r="E99" s="619">
        <v>92.754170941093889</v>
      </c>
      <c r="F99" s="619">
        <v>93.566552901023897</v>
      </c>
      <c r="G99" s="627">
        <v>143.60299316521329</v>
      </c>
    </row>
    <row r="100" spans="2:7" x14ac:dyDescent="0.3">
      <c r="B100" s="624">
        <v>43964</v>
      </c>
      <c r="C100" s="616">
        <v>101.5030143297396</v>
      </c>
      <c r="D100" s="616">
        <v>121.20151527629091</v>
      </c>
      <c r="E100" s="616">
        <v>92.859456832784403</v>
      </c>
      <c r="F100" s="616">
        <v>93.046643913538105</v>
      </c>
      <c r="G100" s="625">
        <v>142.52297902427529</v>
      </c>
    </row>
    <row r="101" spans="2:7" x14ac:dyDescent="0.3">
      <c r="B101" s="626">
        <v>43965</v>
      </c>
      <c r="C101" s="619">
        <v>102.2802029614104</v>
      </c>
      <c r="D101" s="619">
        <v>119.663592193033</v>
      </c>
      <c r="E101" s="619">
        <v>93.151017763619677</v>
      </c>
      <c r="F101" s="619">
        <v>93.431171786120586</v>
      </c>
      <c r="G101" s="627">
        <v>140.63752062220121</v>
      </c>
    </row>
    <row r="102" spans="2:7" x14ac:dyDescent="0.3">
      <c r="B102" s="624">
        <v>43966</v>
      </c>
      <c r="C102" s="616">
        <v>101.5442603218744</v>
      </c>
      <c r="D102" s="616">
        <v>120.56740508935189</v>
      </c>
      <c r="E102" s="616">
        <v>92.813562982560342</v>
      </c>
      <c r="F102" s="616">
        <v>94.010238907849825</v>
      </c>
      <c r="G102" s="625">
        <v>141.16544897478201</v>
      </c>
    </row>
    <row r="103" spans="2:7" x14ac:dyDescent="0.3">
      <c r="B103" s="626">
        <v>43969</v>
      </c>
      <c r="C103" s="619">
        <v>99.937741898664555</v>
      </c>
      <c r="D103" s="619">
        <v>117.68508605781111</v>
      </c>
      <c r="E103" s="619">
        <v>92.543599157712862</v>
      </c>
      <c r="F103" s="619">
        <v>93.386803185437998</v>
      </c>
      <c r="G103" s="627">
        <v>139.9752533584728</v>
      </c>
    </row>
    <row r="104" spans="2:7" x14ac:dyDescent="0.3">
      <c r="B104" s="624">
        <v>43970</v>
      </c>
      <c r="C104" s="616">
        <v>99.471584364915486</v>
      </c>
      <c r="D104" s="616">
        <v>118.5312525734991</v>
      </c>
      <c r="E104" s="616">
        <v>92.540899519464389</v>
      </c>
      <c r="F104" s="616">
        <v>93.077360637087594</v>
      </c>
      <c r="G104" s="625">
        <v>139.23580014140941</v>
      </c>
    </row>
    <row r="105" spans="2:7" x14ac:dyDescent="0.3">
      <c r="B105" s="626">
        <v>43971</v>
      </c>
      <c r="C105" s="619">
        <v>98.956657985120316</v>
      </c>
      <c r="D105" s="619">
        <v>117.2136210162233</v>
      </c>
      <c r="E105" s="619">
        <v>91.830894660115547</v>
      </c>
      <c r="F105" s="619">
        <v>91.328782707622295</v>
      </c>
      <c r="G105" s="627">
        <v>136.68512844685361</v>
      </c>
    </row>
    <row r="106" spans="2:7" x14ac:dyDescent="0.3">
      <c r="B106" s="624">
        <v>43972</v>
      </c>
      <c r="C106" s="616">
        <v>97.785427453747417</v>
      </c>
      <c r="D106" s="616">
        <v>114.3374783826073</v>
      </c>
      <c r="E106" s="616">
        <v>92.090059931969108</v>
      </c>
      <c r="F106" s="616">
        <v>91.328782707622295</v>
      </c>
      <c r="G106" s="625">
        <v>134.7218948856941</v>
      </c>
    </row>
    <row r="107" spans="2:7" x14ac:dyDescent="0.3">
      <c r="B107" s="626">
        <v>43973</v>
      </c>
      <c r="C107" s="619">
        <v>98.074149398690508</v>
      </c>
      <c r="D107" s="619">
        <v>113.8948365313349</v>
      </c>
      <c r="E107" s="619">
        <v>92.586793369688465</v>
      </c>
      <c r="F107" s="619">
        <v>91.679180887372013</v>
      </c>
      <c r="G107" s="627">
        <v>133.94060806033471</v>
      </c>
    </row>
    <row r="108" spans="2:7" x14ac:dyDescent="0.3">
      <c r="B108" s="624">
        <v>43976</v>
      </c>
      <c r="C108" s="616">
        <v>98.074149398690508</v>
      </c>
      <c r="D108" s="616">
        <v>112.10573993247139</v>
      </c>
      <c r="E108" s="616">
        <v>92.540899519464389</v>
      </c>
      <c r="F108" s="616">
        <v>91.5415244596132</v>
      </c>
      <c r="G108" s="625">
        <v>132.8246523686071</v>
      </c>
    </row>
    <row r="109" spans="2:7" x14ac:dyDescent="0.3">
      <c r="B109" s="626">
        <v>43977</v>
      </c>
      <c r="C109" s="619">
        <v>96.701617672999703</v>
      </c>
      <c r="D109" s="619">
        <v>110.14988058964011</v>
      </c>
      <c r="E109" s="619">
        <v>92.759570217590834</v>
      </c>
      <c r="F109" s="619">
        <v>91.673492605233207</v>
      </c>
      <c r="G109" s="627">
        <v>130.79307094037239</v>
      </c>
    </row>
    <row r="110" spans="2:7" x14ac:dyDescent="0.3">
      <c r="B110" s="624">
        <v>43978</v>
      </c>
      <c r="C110" s="616">
        <v>96.854150021271522</v>
      </c>
      <c r="D110" s="616">
        <v>108.5563699250597</v>
      </c>
      <c r="E110" s="616">
        <v>93.12672101938341</v>
      </c>
      <c r="F110" s="616">
        <v>93.4584755403868</v>
      </c>
      <c r="G110" s="625">
        <v>131.59556917275509</v>
      </c>
    </row>
    <row r="111" spans="2:7" x14ac:dyDescent="0.3">
      <c r="B111" s="626">
        <v>43979</v>
      </c>
      <c r="C111" s="619">
        <v>95.965675033463725</v>
      </c>
      <c r="D111" s="619">
        <v>111.3604545828873</v>
      </c>
      <c r="E111" s="619">
        <v>92.824361535554232</v>
      </c>
      <c r="F111" s="619">
        <v>91.937428896473264</v>
      </c>
      <c r="G111" s="627">
        <v>130.8119255243931</v>
      </c>
    </row>
    <row r="112" spans="2:7" x14ac:dyDescent="0.3">
      <c r="B112" s="624">
        <v>43980</v>
      </c>
      <c r="C112" s="616">
        <v>96.811347576603396</v>
      </c>
      <c r="D112" s="616">
        <v>109.86370748579429</v>
      </c>
      <c r="E112" s="616">
        <v>92.554397710706766</v>
      </c>
      <c r="F112" s="616">
        <v>91.766780432309446</v>
      </c>
      <c r="G112" s="625">
        <v>130.66285646947921</v>
      </c>
    </row>
    <row r="113" spans="2:7" x14ac:dyDescent="0.3">
      <c r="B113" s="626">
        <v>43983</v>
      </c>
      <c r="C113" s="619">
        <v>96.473337968103095</v>
      </c>
      <c r="D113" s="619">
        <v>110.48134727826729</v>
      </c>
      <c r="E113" s="619">
        <v>92.368122671562006</v>
      </c>
      <c r="F113" s="619">
        <v>90.304891922639356</v>
      </c>
      <c r="G113" s="627">
        <v>129.80438369078479</v>
      </c>
    </row>
    <row r="114" spans="2:7" x14ac:dyDescent="0.3">
      <c r="B114" s="624">
        <v>43984</v>
      </c>
      <c r="C114" s="616">
        <v>94.337366274786504</v>
      </c>
      <c r="D114" s="616">
        <v>107.1110928106728</v>
      </c>
      <c r="E114" s="616">
        <v>91.68241455644943</v>
      </c>
      <c r="F114" s="616">
        <v>88.778156996587029</v>
      </c>
      <c r="G114" s="625">
        <v>128.36200801319819</v>
      </c>
    </row>
    <row r="115" spans="2:7" x14ac:dyDescent="0.3">
      <c r="B115" s="626">
        <v>43985</v>
      </c>
      <c r="C115" s="619">
        <v>93.567441088271607</v>
      </c>
      <c r="D115" s="619">
        <v>104.27818496252991</v>
      </c>
      <c r="E115" s="619">
        <v>91.852491766103341</v>
      </c>
      <c r="F115" s="619">
        <v>87.664391353811155</v>
      </c>
      <c r="G115" s="627">
        <v>128.26125382983739</v>
      </c>
    </row>
    <row r="116" spans="2:7" x14ac:dyDescent="0.3">
      <c r="B116" s="624">
        <v>43986</v>
      </c>
      <c r="C116" s="616">
        <v>93.147198904257408</v>
      </c>
      <c r="D116" s="616">
        <v>105.3714073952071</v>
      </c>
      <c r="E116" s="616">
        <v>92.689379623130492</v>
      </c>
      <c r="F116" s="616">
        <v>87.762229806598398</v>
      </c>
      <c r="G116" s="625">
        <v>129.13504595804849</v>
      </c>
    </row>
    <row r="117" spans="2:7" x14ac:dyDescent="0.3">
      <c r="B117" s="626">
        <v>43987</v>
      </c>
      <c r="C117" s="619">
        <v>92.742002428065945</v>
      </c>
      <c r="D117" s="619">
        <v>102.15556287573089</v>
      </c>
      <c r="E117" s="619">
        <v>92.611090113924732</v>
      </c>
      <c r="F117" s="619">
        <v>87.497155858930611</v>
      </c>
      <c r="G117" s="627">
        <v>127.14883337261369</v>
      </c>
    </row>
    <row r="118" spans="2:7" x14ac:dyDescent="0.3">
      <c r="B118" s="624">
        <v>43990</v>
      </c>
      <c r="C118" s="616">
        <v>93.578595664760883</v>
      </c>
      <c r="D118" s="616">
        <v>99.236185456641692</v>
      </c>
      <c r="E118" s="616">
        <v>92.773068408833211</v>
      </c>
      <c r="F118" s="616">
        <v>87.43799772468715</v>
      </c>
      <c r="G118" s="625">
        <v>126.6815932123497</v>
      </c>
    </row>
    <row r="119" spans="2:7" x14ac:dyDescent="0.3">
      <c r="B119" s="626">
        <v>43991</v>
      </c>
      <c r="C119" s="619">
        <v>94.875639442582468</v>
      </c>
      <c r="D119" s="619">
        <v>100.9017540970106</v>
      </c>
      <c r="E119" s="619">
        <v>92.96204308622643</v>
      </c>
      <c r="F119" s="619">
        <v>87.599544937428902</v>
      </c>
      <c r="G119" s="627">
        <v>129.12090502003301</v>
      </c>
    </row>
    <row r="120" spans="2:7" x14ac:dyDescent="0.3">
      <c r="B120" s="624">
        <v>43992</v>
      </c>
      <c r="C120" s="616">
        <v>95.290693451485382</v>
      </c>
      <c r="D120" s="616">
        <v>102.42526558511079</v>
      </c>
      <c r="E120" s="616">
        <v>92.516602775228122</v>
      </c>
      <c r="F120" s="616">
        <v>87.855517633674623</v>
      </c>
      <c r="G120" s="625">
        <v>128.71376384633521</v>
      </c>
    </row>
    <row r="121" spans="2:7" x14ac:dyDescent="0.3">
      <c r="B121" s="626">
        <v>43993</v>
      </c>
      <c r="C121" s="619">
        <v>97.903717846284749</v>
      </c>
      <c r="D121" s="619">
        <v>102.42526558511079</v>
      </c>
      <c r="E121" s="619">
        <v>93.434479779709505</v>
      </c>
      <c r="F121" s="619">
        <v>89.582480091012513</v>
      </c>
      <c r="G121" s="627">
        <v>134.14977610181481</v>
      </c>
    </row>
    <row r="122" spans="2:7" x14ac:dyDescent="0.3">
      <c r="B122" s="624">
        <v>43994</v>
      </c>
      <c r="C122" s="616">
        <v>98.034459859089168</v>
      </c>
      <c r="D122" s="616">
        <v>103.9631886683686</v>
      </c>
      <c r="E122" s="616">
        <v>93.56946169213326</v>
      </c>
      <c r="F122" s="616">
        <v>90.301478953356082</v>
      </c>
      <c r="G122" s="625">
        <v>131.17487626679241</v>
      </c>
    </row>
    <row r="123" spans="2:7" x14ac:dyDescent="0.3">
      <c r="B123" s="626">
        <v>43997</v>
      </c>
      <c r="C123" s="619">
        <v>98.034459859089168</v>
      </c>
      <c r="D123" s="619">
        <v>106.1599275302644</v>
      </c>
      <c r="E123" s="619">
        <v>93.893418281950218</v>
      </c>
      <c r="F123" s="619">
        <v>89.482366325369739</v>
      </c>
      <c r="G123" s="627">
        <v>130.83431534291771</v>
      </c>
    </row>
    <row r="124" spans="2:7" x14ac:dyDescent="0.3">
      <c r="B124" s="624">
        <v>43998</v>
      </c>
      <c r="C124" s="616">
        <v>97.266609942618786</v>
      </c>
      <c r="D124" s="616">
        <v>107.9737297208268</v>
      </c>
      <c r="E124" s="616">
        <v>94.020301279628526</v>
      </c>
      <c r="F124" s="616">
        <v>89.357224118316267</v>
      </c>
      <c r="G124" s="625">
        <v>131.52722130567989</v>
      </c>
    </row>
    <row r="125" spans="2:7" x14ac:dyDescent="0.3">
      <c r="B125" s="626">
        <v>43999</v>
      </c>
      <c r="C125" s="619">
        <v>97.250007782262657</v>
      </c>
      <c r="D125" s="619">
        <v>107.64226303219959</v>
      </c>
      <c r="E125" s="619">
        <v>94.419847740402787</v>
      </c>
      <c r="F125" s="619">
        <v>90.654152445961316</v>
      </c>
      <c r="G125" s="627">
        <v>131.70869667687961</v>
      </c>
    </row>
    <row r="126" spans="2:7" x14ac:dyDescent="0.3">
      <c r="B126" s="624">
        <v>44000</v>
      </c>
      <c r="C126" s="616">
        <v>97.359997094621946</v>
      </c>
      <c r="D126" s="616">
        <v>110.72428559664</v>
      </c>
      <c r="E126" s="616">
        <v>95.175746449975705</v>
      </c>
      <c r="F126" s="616">
        <v>92.821387940841859</v>
      </c>
      <c r="G126" s="625">
        <v>134.06434126797069</v>
      </c>
    </row>
    <row r="127" spans="2:7" x14ac:dyDescent="0.3">
      <c r="B127" s="626">
        <v>44001</v>
      </c>
      <c r="C127" s="619">
        <v>97.037033193944353</v>
      </c>
      <c r="D127" s="619">
        <v>109.3510664580417</v>
      </c>
      <c r="E127" s="619">
        <v>94.541331461584136</v>
      </c>
      <c r="F127" s="619">
        <v>92.783845278725835</v>
      </c>
      <c r="G127" s="627">
        <v>133.35493754419039</v>
      </c>
    </row>
    <row r="128" spans="2:7" x14ac:dyDescent="0.3">
      <c r="B128" s="624">
        <v>44004</v>
      </c>
      <c r="C128" s="616">
        <v>97.037033193944353</v>
      </c>
      <c r="D128" s="616">
        <v>108.1775508523429</v>
      </c>
      <c r="E128" s="616">
        <v>94.665514821013986</v>
      </c>
      <c r="F128" s="616">
        <v>92.912400455062567</v>
      </c>
      <c r="G128" s="625">
        <v>132.64494461465941</v>
      </c>
    </row>
    <row r="129" spans="2:7" x14ac:dyDescent="0.3">
      <c r="B129" s="626">
        <v>44005</v>
      </c>
      <c r="C129" s="619">
        <v>95.971641434841715</v>
      </c>
      <c r="D129" s="619">
        <v>106.1187515440995</v>
      </c>
      <c r="E129" s="619">
        <v>95.092057664272986</v>
      </c>
      <c r="F129" s="619">
        <v>93.128555176336747</v>
      </c>
      <c r="G129" s="627">
        <v>132.13351402309689</v>
      </c>
    </row>
    <row r="130" spans="2:7" x14ac:dyDescent="0.3">
      <c r="B130" s="624">
        <v>44006</v>
      </c>
      <c r="C130" s="616">
        <v>96.693316592821631</v>
      </c>
      <c r="D130" s="616">
        <v>110.09635180762579</v>
      </c>
      <c r="E130" s="616">
        <v>94.760002159710595</v>
      </c>
      <c r="F130" s="616">
        <v>93.191126279863482</v>
      </c>
      <c r="G130" s="625">
        <v>134.3106292717417</v>
      </c>
    </row>
    <row r="131" spans="2:7" x14ac:dyDescent="0.3">
      <c r="B131" s="626">
        <v>44007</v>
      </c>
      <c r="C131" s="619">
        <v>96.798895956336324</v>
      </c>
      <c r="D131" s="619">
        <v>110.4072305031706</v>
      </c>
      <c r="E131" s="619">
        <v>94.595324226553629</v>
      </c>
      <c r="F131" s="619">
        <v>92.356086461888495</v>
      </c>
      <c r="G131" s="627">
        <v>133.5134338911148</v>
      </c>
    </row>
    <row r="132" spans="2:7" x14ac:dyDescent="0.3">
      <c r="B132" s="624">
        <v>44008</v>
      </c>
      <c r="C132" s="616">
        <v>97.282693285463779</v>
      </c>
      <c r="D132" s="616">
        <v>112.9436712509265</v>
      </c>
      <c r="E132" s="616">
        <v>95.270233788672314</v>
      </c>
      <c r="F132" s="616">
        <v>93.065984072810011</v>
      </c>
      <c r="G132" s="625">
        <v>135.8237096394061</v>
      </c>
    </row>
    <row r="133" spans="2:7" x14ac:dyDescent="0.3">
      <c r="B133" s="626">
        <v>44011</v>
      </c>
      <c r="C133" s="619">
        <v>97.282693285463779</v>
      </c>
      <c r="D133" s="619">
        <v>111.2678086140163</v>
      </c>
      <c r="E133" s="619">
        <v>95.397116786350622</v>
      </c>
      <c r="F133" s="619">
        <v>93.065984072810011</v>
      </c>
      <c r="G133" s="627">
        <v>135.9692434598162</v>
      </c>
    </row>
    <row r="134" spans="2:7" x14ac:dyDescent="0.3">
      <c r="B134" s="624">
        <v>44012</v>
      </c>
      <c r="C134" s="616">
        <v>97.479325122181521</v>
      </c>
      <c r="D134" s="616">
        <v>112.56691097751791</v>
      </c>
      <c r="E134" s="616">
        <v>95.60768856973165</v>
      </c>
      <c r="F134" s="616">
        <v>93.426621160409567</v>
      </c>
      <c r="G134" s="625">
        <v>135.4725430120198</v>
      </c>
    </row>
    <row r="135" spans="2:7" x14ac:dyDescent="0.3">
      <c r="B135" s="626">
        <v>44013</v>
      </c>
      <c r="C135" s="619">
        <v>96.384620173700114</v>
      </c>
      <c r="D135" s="619">
        <v>109.5240055999341</v>
      </c>
      <c r="E135" s="619">
        <v>95.270233788672314</v>
      </c>
      <c r="F135" s="619">
        <v>92.587030716723547</v>
      </c>
      <c r="G135" s="627">
        <v>133.7408673108649</v>
      </c>
    </row>
    <row r="136" spans="2:7" x14ac:dyDescent="0.3">
      <c r="B136" s="624">
        <v>44014</v>
      </c>
      <c r="C136" s="616">
        <v>94.497421476969691</v>
      </c>
      <c r="D136" s="616">
        <v>110.3969365066293</v>
      </c>
      <c r="E136" s="616">
        <v>95.105555855515362</v>
      </c>
      <c r="F136" s="616">
        <v>91.25938566552901</v>
      </c>
      <c r="G136" s="625">
        <v>132.43341975017671</v>
      </c>
    </row>
    <row r="137" spans="2:7" x14ac:dyDescent="0.3">
      <c r="B137" s="626">
        <v>44015</v>
      </c>
      <c r="C137" s="619">
        <v>94.727776451910799</v>
      </c>
      <c r="D137" s="619">
        <v>109.43959482829609</v>
      </c>
      <c r="E137" s="619">
        <v>95.588791101992328</v>
      </c>
      <c r="F137" s="619">
        <v>91.277588168373157</v>
      </c>
      <c r="G137" s="627">
        <v>131.90608060334671</v>
      </c>
    </row>
    <row r="138" spans="2:7" x14ac:dyDescent="0.3">
      <c r="B138" s="624">
        <v>44018</v>
      </c>
      <c r="C138" s="616">
        <v>94.351893165098105</v>
      </c>
      <c r="D138" s="616">
        <v>110.3022317384501</v>
      </c>
      <c r="E138" s="616">
        <v>95.712974461422164</v>
      </c>
      <c r="F138" s="616">
        <v>90.816837315130826</v>
      </c>
      <c r="G138" s="625">
        <v>131.72106999764321</v>
      </c>
    </row>
    <row r="139" spans="2:7" x14ac:dyDescent="0.3">
      <c r="B139" s="626">
        <v>44019</v>
      </c>
      <c r="C139" s="619">
        <v>94.05149782615463</v>
      </c>
      <c r="D139" s="619">
        <v>110.79222597381209</v>
      </c>
      <c r="E139" s="619">
        <v>95.499703039792678</v>
      </c>
      <c r="F139" s="619">
        <v>90.125142207053472</v>
      </c>
      <c r="G139" s="627">
        <v>134.6712231911383</v>
      </c>
    </row>
    <row r="140" spans="2:7" x14ac:dyDescent="0.3">
      <c r="B140" s="624">
        <v>44020</v>
      </c>
      <c r="C140" s="616">
        <v>94.459288389901729</v>
      </c>
      <c r="D140" s="616">
        <v>109.9110598698839</v>
      </c>
      <c r="E140" s="616">
        <v>95.070460558285191</v>
      </c>
      <c r="F140" s="616">
        <v>89.357224118316267</v>
      </c>
      <c r="G140" s="625">
        <v>133.538180532642</v>
      </c>
    </row>
    <row r="141" spans="2:7" x14ac:dyDescent="0.3">
      <c r="B141" s="626">
        <v>44021</v>
      </c>
      <c r="C141" s="619">
        <v>93.977306922063235</v>
      </c>
      <c r="D141" s="619">
        <v>110.0119410359878</v>
      </c>
      <c r="E141" s="619">
        <v>94.557529291074999</v>
      </c>
      <c r="F141" s="619">
        <v>89.656427758816832</v>
      </c>
      <c r="G141" s="627">
        <v>133.2848220598633</v>
      </c>
    </row>
    <row r="142" spans="2:7" x14ac:dyDescent="0.3">
      <c r="B142" s="624">
        <v>44022</v>
      </c>
      <c r="C142" s="616">
        <v>93.947734323928898</v>
      </c>
      <c r="D142" s="616">
        <v>109.6392983611958</v>
      </c>
      <c r="E142" s="616">
        <v>94.606122779547533</v>
      </c>
      <c r="F142" s="616">
        <v>90.641638225255974</v>
      </c>
      <c r="G142" s="625">
        <v>132.2442847042187</v>
      </c>
    </row>
    <row r="143" spans="2:7" x14ac:dyDescent="0.3">
      <c r="B143" s="626">
        <v>44025</v>
      </c>
      <c r="C143" s="619">
        <v>93.91764290828344</v>
      </c>
      <c r="D143" s="619">
        <v>111.3007494029482</v>
      </c>
      <c r="E143" s="619">
        <v>94.436045569893636</v>
      </c>
      <c r="F143" s="619">
        <v>89.467576791808867</v>
      </c>
      <c r="G143" s="627">
        <v>134.11206693377329</v>
      </c>
    </row>
    <row r="144" spans="2:7" x14ac:dyDescent="0.3">
      <c r="B144" s="624">
        <v>44026</v>
      </c>
      <c r="C144" s="616">
        <v>93.985089184730157</v>
      </c>
      <c r="D144" s="616">
        <v>110.5266408630487</v>
      </c>
      <c r="E144" s="616">
        <v>94.457642675881431</v>
      </c>
      <c r="F144" s="616">
        <v>89.623435722411827</v>
      </c>
      <c r="G144" s="625">
        <v>132.2560688192317</v>
      </c>
    </row>
    <row r="145" spans="2:7" x14ac:dyDescent="0.3">
      <c r="B145" s="626">
        <v>44027</v>
      </c>
      <c r="C145" s="619">
        <v>93.988980316063618</v>
      </c>
      <c r="D145" s="619">
        <v>110.5678168492136</v>
      </c>
      <c r="E145" s="619">
        <v>94.376653528427184</v>
      </c>
      <c r="F145" s="619">
        <v>89.726962457337891</v>
      </c>
      <c r="G145" s="627">
        <v>131.53900542069289</v>
      </c>
    </row>
    <row r="146" spans="2:7" x14ac:dyDescent="0.3">
      <c r="B146" s="624">
        <v>44028</v>
      </c>
      <c r="C146" s="616">
        <v>94.504425513369924</v>
      </c>
      <c r="D146" s="616">
        <v>109.76488511899861</v>
      </c>
      <c r="E146" s="616">
        <v>94.627719885535328</v>
      </c>
      <c r="F146" s="616">
        <v>89.726962457337891</v>
      </c>
      <c r="G146" s="625">
        <v>132.2560688192317</v>
      </c>
    </row>
    <row r="147" spans="2:7" x14ac:dyDescent="0.3">
      <c r="B147" s="626">
        <v>44029</v>
      </c>
      <c r="C147" s="619">
        <v>94.707542568976791</v>
      </c>
      <c r="D147" s="619">
        <v>110.8910483406078</v>
      </c>
      <c r="E147" s="619">
        <v>94.973273581340095</v>
      </c>
      <c r="F147" s="619">
        <v>89.334470989761101</v>
      </c>
      <c r="G147" s="627">
        <v>132.85705868489271</v>
      </c>
    </row>
    <row r="148" spans="2:7" x14ac:dyDescent="0.3">
      <c r="B148" s="624">
        <v>44032</v>
      </c>
      <c r="C148" s="616">
        <v>94.707542568976791</v>
      </c>
      <c r="D148" s="616">
        <v>109.80606110516349</v>
      </c>
      <c r="E148" s="616">
        <v>94.592624588305156</v>
      </c>
      <c r="F148" s="616">
        <v>89.538111490329925</v>
      </c>
      <c r="G148" s="625">
        <v>132.5247466415272</v>
      </c>
    </row>
    <row r="149" spans="2:7" x14ac:dyDescent="0.3">
      <c r="B149" s="626">
        <v>44033</v>
      </c>
      <c r="C149" s="619">
        <v>93.988720907308064</v>
      </c>
      <c r="D149" s="619">
        <v>106.5078646133575</v>
      </c>
      <c r="E149" s="619">
        <v>94.34965714594243</v>
      </c>
      <c r="F149" s="619">
        <v>88.006825938566564</v>
      </c>
      <c r="G149" s="627">
        <v>131.62444025453689</v>
      </c>
    </row>
    <row r="150" spans="2:7" x14ac:dyDescent="0.3">
      <c r="B150" s="624">
        <v>44034</v>
      </c>
      <c r="C150" s="616">
        <v>94.374721135587762</v>
      </c>
      <c r="D150" s="616">
        <v>105.37758379313181</v>
      </c>
      <c r="E150" s="616">
        <v>94.716807947735006</v>
      </c>
      <c r="F150" s="616">
        <v>87.439135381114909</v>
      </c>
      <c r="G150" s="625">
        <v>131.7917746877209</v>
      </c>
    </row>
    <row r="151" spans="2:7" x14ac:dyDescent="0.3">
      <c r="B151" s="626">
        <v>44035</v>
      </c>
      <c r="C151" s="619">
        <v>95.162804934992167</v>
      </c>
      <c r="D151" s="619">
        <v>107.34991353042911</v>
      </c>
      <c r="E151" s="619">
        <v>94.997570325576362</v>
      </c>
      <c r="F151" s="619">
        <v>87.30261660978384</v>
      </c>
      <c r="G151" s="627">
        <v>132.6797077539477</v>
      </c>
    </row>
    <row r="152" spans="2:7" x14ac:dyDescent="0.3">
      <c r="B152" s="624">
        <v>44036</v>
      </c>
      <c r="C152" s="616">
        <v>95.806916875058363</v>
      </c>
      <c r="D152" s="616">
        <v>107.7246150045294</v>
      </c>
      <c r="E152" s="616">
        <v>95.407915339344527</v>
      </c>
      <c r="F152" s="616">
        <v>88.28213879408419</v>
      </c>
      <c r="G152" s="625">
        <v>131.2915390054207</v>
      </c>
    </row>
    <row r="153" spans="2:7" x14ac:dyDescent="0.3">
      <c r="B153" s="626">
        <v>44039</v>
      </c>
      <c r="C153" s="619">
        <v>95.402758033889157</v>
      </c>
      <c r="D153" s="619">
        <v>106.0405171703862</v>
      </c>
      <c r="E153" s="619">
        <v>94.867987689649581</v>
      </c>
      <c r="F153" s="619">
        <v>87.517633674630261</v>
      </c>
      <c r="G153" s="627">
        <v>129.1709875088381</v>
      </c>
    </row>
    <row r="154" spans="2:7" x14ac:dyDescent="0.3">
      <c r="B154" s="624">
        <v>44040</v>
      </c>
      <c r="C154" s="616">
        <v>96.62716736015274</v>
      </c>
      <c r="D154" s="616">
        <v>106.17228032611381</v>
      </c>
      <c r="E154" s="616">
        <v>94.816694562928561</v>
      </c>
      <c r="F154" s="616">
        <v>87.263936291240043</v>
      </c>
      <c r="G154" s="625">
        <v>129.25288710817819</v>
      </c>
    </row>
    <row r="155" spans="2:7" x14ac:dyDescent="0.3">
      <c r="B155" s="626">
        <v>44041</v>
      </c>
      <c r="C155" s="619">
        <v>96.13610658586947</v>
      </c>
      <c r="D155" s="619">
        <v>106.4296302396442</v>
      </c>
      <c r="E155" s="619">
        <v>94.463041952378376</v>
      </c>
      <c r="F155" s="619">
        <v>86.021615472127422</v>
      </c>
      <c r="G155" s="627">
        <v>129.47030403016731</v>
      </c>
    </row>
    <row r="156" spans="2:7" x14ac:dyDescent="0.3">
      <c r="B156" s="624">
        <v>44042</v>
      </c>
      <c r="C156" s="616">
        <v>96.591628360640442</v>
      </c>
      <c r="D156" s="616">
        <v>106.13522193856539</v>
      </c>
      <c r="E156" s="616">
        <v>94.876086604395013</v>
      </c>
      <c r="F156" s="616">
        <v>86.408418657565406</v>
      </c>
      <c r="G156" s="625">
        <v>129.76490690549139</v>
      </c>
    </row>
    <row r="157" spans="2:7" x14ac:dyDescent="0.3">
      <c r="B157" s="626">
        <v>44043</v>
      </c>
      <c r="C157" s="619">
        <v>96.832878503315243</v>
      </c>
      <c r="D157" s="619">
        <v>107.4899118833896</v>
      </c>
      <c r="E157" s="619">
        <v>95.402516062847582</v>
      </c>
      <c r="F157" s="619">
        <v>86.208191126279871</v>
      </c>
      <c r="G157" s="627">
        <v>131.25441904312979</v>
      </c>
    </row>
    <row r="158" spans="2:7" x14ac:dyDescent="0.3">
      <c r="B158" s="624">
        <v>44046</v>
      </c>
      <c r="C158" s="616">
        <v>97.768565884635734</v>
      </c>
      <c r="D158" s="616">
        <v>109.5692991847155</v>
      </c>
      <c r="E158" s="616">
        <v>95.60768856973165</v>
      </c>
      <c r="F158" s="616">
        <v>86.582480091012499</v>
      </c>
      <c r="G158" s="625">
        <v>133.32842328541119</v>
      </c>
    </row>
    <row r="159" spans="2:7" x14ac:dyDescent="0.3">
      <c r="B159" s="626">
        <v>44047</v>
      </c>
      <c r="C159" s="619">
        <v>98.069220632334776</v>
      </c>
      <c r="D159" s="619">
        <v>108.83842543028911</v>
      </c>
      <c r="E159" s="619">
        <v>95.912747691809301</v>
      </c>
      <c r="F159" s="619">
        <v>87.766780432309446</v>
      </c>
      <c r="G159" s="627">
        <v>133.57353287768089</v>
      </c>
    </row>
    <row r="160" spans="2:7" x14ac:dyDescent="0.3">
      <c r="B160" s="624">
        <v>44048</v>
      </c>
      <c r="C160" s="616">
        <v>97.95871250246438</v>
      </c>
      <c r="D160" s="616">
        <v>108.9846001811743</v>
      </c>
      <c r="E160" s="616">
        <v>95.699476270179801</v>
      </c>
      <c r="F160" s="616">
        <v>88.420932878270762</v>
      </c>
      <c r="G160" s="625">
        <v>131.82182418100399</v>
      </c>
    </row>
    <row r="161" spans="2:7" x14ac:dyDescent="0.3">
      <c r="B161" s="626">
        <v>44049</v>
      </c>
      <c r="C161" s="619">
        <v>97.057785894389497</v>
      </c>
      <c r="D161" s="619">
        <v>109.78547311208099</v>
      </c>
      <c r="E161" s="619">
        <v>95.634684952216404</v>
      </c>
      <c r="F161" s="619">
        <v>87.849829351535845</v>
      </c>
      <c r="G161" s="627">
        <v>131.9756068819232</v>
      </c>
    </row>
    <row r="162" spans="2:7" x14ac:dyDescent="0.3">
      <c r="B162" s="624">
        <v>44050</v>
      </c>
      <c r="C162" s="616">
        <v>97.865584759216787</v>
      </c>
      <c r="D162" s="616">
        <v>111.96574157951081</v>
      </c>
      <c r="E162" s="616">
        <v>95.928945521300136</v>
      </c>
      <c r="F162" s="616">
        <v>89.610921501706471</v>
      </c>
      <c r="G162" s="625">
        <v>131.8330190902663</v>
      </c>
    </row>
    <row r="163" spans="2:7" x14ac:dyDescent="0.3">
      <c r="B163" s="626">
        <v>44053</v>
      </c>
      <c r="C163" s="619">
        <v>97.911240700196117</v>
      </c>
      <c r="D163" s="619">
        <v>112.8489664827473</v>
      </c>
      <c r="E163" s="619">
        <v>96.134118028184218</v>
      </c>
      <c r="F163" s="619">
        <v>91.340159271899893</v>
      </c>
      <c r="G163" s="627">
        <v>132.2543012019797</v>
      </c>
    </row>
    <row r="164" spans="2:7" x14ac:dyDescent="0.3">
      <c r="B164" s="624">
        <v>44054</v>
      </c>
      <c r="C164" s="616">
        <v>97.055191806833861</v>
      </c>
      <c r="D164" s="616">
        <v>110.79016717450379</v>
      </c>
      <c r="E164" s="616">
        <v>96.123319475190314</v>
      </c>
      <c r="F164" s="616">
        <v>90.174061433447093</v>
      </c>
      <c r="G164" s="625">
        <v>131.9838557624322</v>
      </c>
    </row>
    <row r="165" spans="2:7" x14ac:dyDescent="0.3">
      <c r="B165" s="626">
        <v>44055</v>
      </c>
      <c r="C165" s="619">
        <v>97.492295559959743</v>
      </c>
      <c r="D165" s="619">
        <v>111.8072140327761</v>
      </c>
      <c r="E165" s="619">
        <v>96.293396684844225</v>
      </c>
      <c r="F165" s="619">
        <v>90.182025028441416</v>
      </c>
      <c r="G165" s="627">
        <v>131.7157671458873</v>
      </c>
    </row>
    <row r="166" spans="2:7" x14ac:dyDescent="0.3">
      <c r="B166" s="624">
        <v>44056</v>
      </c>
      <c r="C166" s="616">
        <v>97.83471511730464</v>
      </c>
      <c r="D166" s="616">
        <v>110.5616404512888</v>
      </c>
      <c r="E166" s="616">
        <v>96.404081853031698</v>
      </c>
      <c r="F166" s="616">
        <v>90.184300341296932</v>
      </c>
      <c r="G166" s="625">
        <v>130.61041715767149</v>
      </c>
    </row>
    <row r="167" spans="2:7" x14ac:dyDescent="0.3">
      <c r="B167" s="626">
        <v>44057</v>
      </c>
      <c r="C167" s="619">
        <v>98.37480414638955</v>
      </c>
      <c r="D167" s="619">
        <v>111.6507452853496</v>
      </c>
      <c r="E167" s="619">
        <v>96.428378597267965</v>
      </c>
      <c r="F167" s="619">
        <v>90.788395904436854</v>
      </c>
      <c r="G167" s="627">
        <v>129.5080131982088</v>
      </c>
    </row>
    <row r="168" spans="2:7" x14ac:dyDescent="0.3">
      <c r="B168" s="624">
        <v>44060</v>
      </c>
      <c r="C168" s="616">
        <v>98.37480414638955</v>
      </c>
      <c r="D168" s="616">
        <v>113.464547475912</v>
      </c>
      <c r="E168" s="616">
        <v>96.620052912909671</v>
      </c>
      <c r="F168" s="616">
        <v>91.540386803185442</v>
      </c>
      <c r="G168" s="625">
        <v>130.79601696912559</v>
      </c>
    </row>
    <row r="169" spans="2:7" x14ac:dyDescent="0.3">
      <c r="B169" s="626">
        <v>44061</v>
      </c>
      <c r="C169" s="619">
        <v>98.129144054870139</v>
      </c>
      <c r="D169" s="619">
        <v>112.5730873754427</v>
      </c>
      <c r="E169" s="619">
        <v>96.290697046595753</v>
      </c>
      <c r="F169" s="619">
        <v>90.449374288964719</v>
      </c>
      <c r="G169" s="627">
        <v>130.61572000942729</v>
      </c>
    </row>
    <row r="170" spans="2:7" x14ac:dyDescent="0.3">
      <c r="B170" s="624">
        <v>44062</v>
      </c>
      <c r="C170" s="616">
        <v>97.486847976092889</v>
      </c>
      <c r="D170" s="616">
        <v>114.4136539570123</v>
      </c>
      <c r="E170" s="616">
        <v>96.188110793153712</v>
      </c>
      <c r="F170" s="616">
        <v>89.145620022753135</v>
      </c>
      <c r="G170" s="625">
        <v>130.26749941079419</v>
      </c>
    </row>
    <row r="171" spans="2:7" x14ac:dyDescent="0.3">
      <c r="B171" s="626">
        <v>44063</v>
      </c>
      <c r="C171" s="619">
        <v>98.662229047554803</v>
      </c>
      <c r="D171" s="619">
        <v>114.4486535452524</v>
      </c>
      <c r="E171" s="619">
        <v>96.574159062685609</v>
      </c>
      <c r="F171" s="619">
        <v>89.672354948805463</v>
      </c>
      <c r="G171" s="627">
        <v>130.07247230732969</v>
      </c>
    </row>
    <row r="172" spans="2:7" x14ac:dyDescent="0.3">
      <c r="B172" s="624">
        <v>44064</v>
      </c>
      <c r="C172" s="616">
        <v>99.55329812291825</v>
      </c>
      <c r="D172" s="616">
        <v>115.7086387218974</v>
      </c>
      <c r="E172" s="616">
        <v>96.760434101830356</v>
      </c>
      <c r="F172" s="616">
        <v>90.307167235494873</v>
      </c>
      <c r="G172" s="625">
        <v>129.47737449917511</v>
      </c>
    </row>
    <row r="173" spans="2:7" x14ac:dyDescent="0.3">
      <c r="B173" s="626">
        <v>44067</v>
      </c>
      <c r="C173" s="619">
        <v>100.0238656055119</v>
      </c>
      <c r="D173" s="619">
        <v>115.52128798484721</v>
      </c>
      <c r="E173" s="619">
        <v>96.803628313805945</v>
      </c>
      <c r="F173" s="619">
        <v>89.166097838452785</v>
      </c>
      <c r="G173" s="627">
        <v>129.61642705632809</v>
      </c>
    </row>
    <row r="174" spans="2:7" x14ac:dyDescent="0.3">
      <c r="B174" s="624">
        <v>44068</v>
      </c>
      <c r="C174" s="616">
        <v>100.3439760098783</v>
      </c>
      <c r="D174" s="616">
        <v>113.41513629251421</v>
      </c>
      <c r="E174" s="616">
        <v>96.836023972787643</v>
      </c>
      <c r="F174" s="616">
        <v>89.395904436860064</v>
      </c>
      <c r="G174" s="625">
        <v>129.11560216827709</v>
      </c>
    </row>
    <row r="175" spans="2:7" x14ac:dyDescent="0.3">
      <c r="B175" s="626">
        <v>44069</v>
      </c>
      <c r="C175" s="619">
        <v>99.507901590694487</v>
      </c>
      <c r="D175" s="619">
        <v>115.5356995800049</v>
      </c>
      <c r="E175" s="619">
        <v>96.404081853031698</v>
      </c>
      <c r="F175" s="619">
        <v>89.41524459613197</v>
      </c>
      <c r="G175" s="627">
        <v>129.2375677586613</v>
      </c>
    </row>
    <row r="176" spans="2:7" x14ac:dyDescent="0.3">
      <c r="B176" s="624">
        <v>44070</v>
      </c>
      <c r="C176" s="616">
        <v>98.98208004316561</v>
      </c>
      <c r="D176" s="616">
        <v>114.6689450712345</v>
      </c>
      <c r="E176" s="616">
        <v>96.20970789914152</v>
      </c>
      <c r="F176" s="616">
        <v>89.324232081911262</v>
      </c>
      <c r="G176" s="625">
        <v>130.5049493283054</v>
      </c>
    </row>
    <row r="177" spans="2:7" x14ac:dyDescent="0.3">
      <c r="B177" s="626">
        <v>44071</v>
      </c>
      <c r="C177" s="619">
        <v>97.155842403992821</v>
      </c>
      <c r="D177" s="619">
        <v>110.9507535205468</v>
      </c>
      <c r="E177" s="619">
        <v>95.399816424599095</v>
      </c>
      <c r="F177" s="619">
        <v>88.57792946530148</v>
      </c>
      <c r="G177" s="627">
        <v>128.22177704454401</v>
      </c>
    </row>
    <row r="178" spans="2:7" x14ac:dyDescent="0.3">
      <c r="B178" s="624">
        <v>44074</v>
      </c>
      <c r="C178" s="616">
        <v>97.047409544166925</v>
      </c>
      <c r="D178" s="616">
        <v>113.1207279914354</v>
      </c>
      <c r="E178" s="616">
        <v>95.640084228713349</v>
      </c>
      <c r="F178" s="616">
        <v>88.356086461888509</v>
      </c>
      <c r="G178" s="625">
        <v>128.95769502710351</v>
      </c>
    </row>
    <row r="179" spans="2:7" x14ac:dyDescent="0.3">
      <c r="B179" s="626">
        <v>44075</v>
      </c>
      <c r="C179" s="619">
        <v>95.424807778112125</v>
      </c>
      <c r="D179" s="619">
        <v>111.1113398665898</v>
      </c>
      <c r="E179" s="619">
        <v>95.237838129690616</v>
      </c>
      <c r="F179" s="619">
        <v>87.741751990898749</v>
      </c>
      <c r="G179" s="627">
        <v>128.34492104642939</v>
      </c>
    </row>
    <row r="180" spans="2:7" x14ac:dyDescent="0.3">
      <c r="B180" s="624">
        <v>44076</v>
      </c>
      <c r="C180" s="616">
        <v>94.821682421425095</v>
      </c>
      <c r="D180" s="616">
        <v>109.9872354442889</v>
      </c>
      <c r="E180" s="616">
        <v>95.459208466065547</v>
      </c>
      <c r="F180" s="616">
        <v>87.698521046643918</v>
      </c>
      <c r="G180" s="625">
        <v>128.26361065283999</v>
      </c>
    </row>
    <row r="181" spans="2:7" x14ac:dyDescent="0.3">
      <c r="B181" s="626">
        <v>44077</v>
      </c>
      <c r="C181" s="619">
        <v>95.802247517458198</v>
      </c>
      <c r="D181" s="619">
        <v>108.9640121880919</v>
      </c>
      <c r="E181" s="619">
        <v>95.837157820851999</v>
      </c>
      <c r="F181" s="619">
        <v>88.18316268486916</v>
      </c>
      <c r="G181" s="627">
        <v>127.5754183360829</v>
      </c>
    </row>
    <row r="182" spans="2:7" x14ac:dyDescent="0.3">
      <c r="B182" s="624">
        <v>44078</v>
      </c>
      <c r="C182" s="616">
        <v>96.380210224855517</v>
      </c>
      <c r="D182" s="616">
        <v>109.14930412583379</v>
      </c>
      <c r="E182" s="616">
        <v>95.278332703417746</v>
      </c>
      <c r="F182" s="616">
        <v>87.968145620022753</v>
      </c>
      <c r="G182" s="625">
        <v>126.9997643176997</v>
      </c>
    </row>
    <row r="183" spans="2:7" x14ac:dyDescent="0.3">
      <c r="B183" s="626">
        <v>44081</v>
      </c>
      <c r="C183" s="619">
        <v>96.380210224855517</v>
      </c>
      <c r="D183" s="619">
        <v>109.14930412583379</v>
      </c>
      <c r="E183" s="619">
        <v>95.486204848550287</v>
      </c>
      <c r="F183" s="619">
        <v>88.138794084186571</v>
      </c>
      <c r="G183" s="627">
        <v>127.3032052792835</v>
      </c>
    </row>
    <row r="184" spans="2:7" x14ac:dyDescent="0.3">
      <c r="B184" s="624">
        <v>44082</v>
      </c>
      <c r="C184" s="616">
        <v>96.972181005053272</v>
      </c>
      <c r="D184" s="616">
        <v>110.3969365066293</v>
      </c>
      <c r="E184" s="616">
        <v>95.613087846228609</v>
      </c>
      <c r="F184" s="616">
        <v>87.912400455062567</v>
      </c>
      <c r="G184" s="625">
        <v>128.32488805090739</v>
      </c>
    </row>
    <row r="185" spans="2:7" x14ac:dyDescent="0.3">
      <c r="B185" s="626">
        <v>44083</v>
      </c>
      <c r="C185" s="619">
        <v>96.394477706411536</v>
      </c>
      <c r="D185" s="619">
        <v>109.2913612781026</v>
      </c>
      <c r="E185" s="619">
        <v>95.505102316289609</v>
      </c>
      <c r="F185" s="619">
        <v>87.311717861205921</v>
      </c>
      <c r="G185" s="627">
        <v>125.88498703747349</v>
      </c>
    </row>
    <row r="186" spans="2:7" x14ac:dyDescent="0.3">
      <c r="B186" s="624">
        <v>44084</v>
      </c>
      <c r="C186" s="616">
        <v>96.198105278449361</v>
      </c>
      <c r="D186" s="616">
        <v>109.53429959647529</v>
      </c>
      <c r="E186" s="616">
        <v>95.707575184925204</v>
      </c>
      <c r="F186" s="616">
        <v>87.659840728100107</v>
      </c>
      <c r="G186" s="625">
        <v>126.34574593448031</v>
      </c>
    </row>
    <row r="187" spans="2:7" x14ac:dyDescent="0.3">
      <c r="B187" s="626">
        <v>44085</v>
      </c>
      <c r="C187" s="619">
        <v>96.195251782138143</v>
      </c>
      <c r="D187" s="619">
        <v>109.5198880013176</v>
      </c>
      <c r="E187" s="619">
        <v>96.512067382970685</v>
      </c>
      <c r="F187" s="619">
        <v>87.467576791808881</v>
      </c>
      <c r="G187" s="627">
        <v>125.35941550789531</v>
      </c>
    </row>
    <row r="188" spans="2:7" x14ac:dyDescent="0.3">
      <c r="B188" s="624">
        <v>44088</v>
      </c>
      <c r="C188" s="616">
        <v>95.92987662519586</v>
      </c>
      <c r="D188" s="616">
        <v>108.52960553405249</v>
      </c>
      <c r="E188" s="616">
        <v>96.150315857675068</v>
      </c>
      <c r="F188" s="616">
        <v>86.928327645051198</v>
      </c>
      <c r="G188" s="625">
        <v>124.34833843978311</v>
      </c>
    </row>
    <row r="189" spans="2:7" x14ac:dyDescent="0.3">
      <c r="B189" s="626">
        <v>44089</v>
      </c>
      <c r="C189" s="619">
        <v>95.999398171687091</v>
      </c>
      <c r="D189" s="619">
        <v>108.6407806966977</v>
      </c>
      <c r="E189" s="619">
        <v>95.783165055882506</v>
      </c>
      <c r="F189" s="619">
        <v>86.647326507394766</v>
      </c>
      <c r="G189" s="627">
        <v>124.4915154371907</v>
      </c>
    </row>
    <row r="190" spans="2:7" x14ac:dyDescent="0.3">
      <c r="B190" s="624">
        <v>44090</v>
      </c>
      <c r="C190" s="616">
        <v>95.642192315275025</v>
      </c>
      <c r="D190" s="616">
        <v>107.83373136786631</v>
      </c>
      <c r="E190" s="616">
        <v>95.245937044436033</v>
      </c>
      <c r="F190" s="616">
        <v>86.5415244596132</v>
      </c>
      <c r="G190" s="625">
        <v>123.40384162149419</v>
      </c>
    </row>
    <row r="191" spans="2:7" x14ac:dyDescent="0.3">
      <c r="B191" s="626">
        <v>44091</v>
      </c>
      <c r="C191" s="619">
        <v>96.394737115167104</v>
      </c>
      <c r="D191" s="619">
        <v>107.87078975541461</v>
      </c>
      <c r="E191" s="619">
        <v>95.116354408509252</v>
      </c>
      <c r="F191" s="619">
        <v>86.836177474402731</v>
      </c>
      <c r="G191" s="627">
        <v>122.9607588970068</v>
      </c>
    </row>
    <row r="192" spans="2:7" x14ac:dyDescent="0.3">
      <c r="B192" s="624">
        <v>44092</v>
      </c>
      <c r="C192" s="616">
        <v>96.940014319363314</v>
      </c>
      <c r="D192" s="616">
        <v>110.9384007246974</v>
      </c>
      <c r="E192" s="616">
        <v>95.129852599751629</v>
      </c>
      <c r="F192" s="616">
        <v>86.836177474402731</v>
      </c>
      <c r="G192" s="625">
        <v>124.512726844214</v>
      </c>
    </row>
    <row r="193" spans="2:7" x14ac:dyDescent="0.3">
      <c r="B193" s="626">
        <v>44095</v>
      </c>
      <c r="C193" s="619">
        <v>98.320587716476609</v>
      </c>
      <c r="D193" s="619">
        <v>111.4778061434571</v>
      </c>
      <c r="E193" s="619">
        <v>95.858754926839808</v>
      </c>
      <c r="F193" s="619">
        <v>87.997724687144483</v>
      </c>
      <c r="G193" s="627">
        <v>125.7630214470893</v>
      </c>
    </row>
    <row r="194" spans="2:7" x14ac:dyDescent="0.3">
      <c r="B194" s="624">
        <v>44096</v>
      </c>
      <c r="C194" s="616">
        <v>99.324499600510521</v>
      </c>
      <c r="D194" s="616">
        <v>112.6554393477724</v>
      </c>
      <c r="E194" s="616">
        <v>95.818260353112677</v>
      </c>
      <c r="F194" s="616">
        <v>88.307167235494887</v>
      </c>
      <c r="G194" s="625">
        <v>127.8376148951214</v>
      </c>
    </row>
    <row r="195" spans="2:7" x14ac:dyDescent="0.3">
      <c r="B195" s="626">
        <v>44097</v>
      </c>
      <c r="C195" s="619">
        <v>100.23658078507469</v>
      </c>
      <c r="D195" s="619">
        <v>115.2186444865355</v>
      </c>
      <c r="E195" s="619">
        <v>96.452675341504232</v>
      </c>
      <c r="F195" s="619">
        <v>88.955631399317397</v>
      </c>
      <c r="G195" s="627">
        <v>131.97030403016731</v>
      </c>
    </row>
    <row r="196" spans="2:7" x14ac:dyDescent="0.3">
      <c r="B196" s="624">
        <v>44098</v>
      </c>
      <c r="C196" s="616">
        <v>99.288701192242641</v>
      </c>
      <c r="D196" s="616">
        <v>113.4439594828296</v>
      </c>
      <c r="E196" s="616">
        <v>96.979104799956801</v>
      </c>
      <c r="F196" s="616">
        <v>89.217292377701938</v>
      </c>
      <c r="G196" s="625">
        <v>130.52557152957809</v>
      </c>
    </row>
    <row r="197" spans="2:7" x14ac:dyDescent="0.3">
      <c r="B197" s="626">
        <v>44099</v>
      </c>
      <c r="C197" s="619">
        <v>100.8360744191838</v>
      </c>
      <c r="D197" s="619">
        <v>114.5227703203492</v>
      </c>
      <c r="E197" s="619">
        <v>96.836023972787643</v>
      </c>
      <c r="F197" s="619">
        <v>89.539249146757669</v>
      </c>
      <c r="G197" s="627">
        <v>131.60676408201741</v>
      </c>
    </row>
    <row r="198" spans="2:7" x14ac:dyDescent="0.3">
      <c r="B198" s="624">
        <v>44102</v>
      </c>
      <c r="C198" s="616">
        <v>100.4326938042813</v>
      </c>
      <c r="D198" s="616">
        <v>116.5774520299761</v>
      </c>
      <c r="E198" s="616">
        <v>96.903514928999513</v>
      </c>
      <c r="F198" s="616">
        <v>89.351535836177476</v>
      </c>
      <c r="G198" s="625">
        <v>132.08991279754889</v>
      </c>
    </row>
    <row r="199" spans="2:7" x14ac:dyDescent="0.3">
      <c r="B199" s="626">
        <v>44103</v>
      </c>
      <c r="C199" s="619">
        <v>100.844894316873</v>
      </c>
      <c r="D199" s="619">
        <v>115.97010623404429</v>
      </c>
      <c r="E199" s="619">
        <v>97.138383456616808</v>
      </c>
      <c r="F199" s="619">
        <v>89.497155858930597</v>
      </c>
      <c r="G199" s="627">
        <v>132.32205986330419</v>
      </c>
    </row>
    <row r="200" spans="2:7" x14ac:dyDescent="0.3">
      <c r="B200" s="624">
        <v>44104</v>
      </c>
      <c r="C200" s="616">
        <v>99.332281863177442</v>
      </c>
      <c r="D200" s="616">
        <v>115.4883471959153</v>
      </c>
      <c r="E200" s="616">
        <v>97.254467901301226</v>
      </c>
      <c r="F200" s="616">
        <v>89.229806598407293</v>
      </c>
      <c r="G200" s="625">
        <v>130.3004949328305</v>
      </c>
    </row>
    <row r="201" spans="2:7" x14ac:dyDescent="0.3">
      <c r="B201" s="626">
        <v>44105</v>
      </c>
      <c r="C201" s="619">
        <v>99.74422296701357</v>
      </c>
      <c r="D201" s="619">
        <v>116.2418677427324</v>
      </c>
      <c r="E201" s="619">
        <v>97.357054154743267</v>
      </c>
      <c r="F201" s="619">
        <v>89.539249146757669</v>
      </c>
      <c r="G201" s="627">
        <v>128.59651190195609</v>
      </c>
    </row>
    <row r="202" spans="2:7" x14ac:dyDescent="0.3">
      <c r="B202" s="624">
        <v>44106</v>
      </c>
      <c r="C202" s="616">
        <v>100.41245992134731</v>
      </c>
      <c r="D202" s="616">
        <v>117.0653874660298</v>
      </c>
      <c r="E202" s="616">
        <v>97.686410021057185</v>
      </c>
      <c r="F202" s="616">
        <v>89.79067121729237</v>
      </c>
      <c r="G202" s="625">
        <v>127.36448267735091</v>
      </c>
    </row>
    <row r="203" spans="2:7" x14ac:dyDescent="0.3">
      <c r="B203" s="626">
        <v>44109</v>
      </c>
      <c r="C203" s="619">
        <v>99.356147468689358</v>
      </c>
      <c r="D203" s="619">
        <v>114.78835543111261</v>
      </c>
      <c r="E203" s="619">
        <v>96.935910587981212</v>
      </c>
      <c r="F203" s="619">
        <v>90.759954493742896</v>
      </c>
      <c r="G203" s="627">
        <v>126.0735328776809</v>
      </c>
    </row>
    <row r="204" spans="2:7" x14ac:dyDescent="0.3">
      <c r="B204" s="624">
        <v>44110</v>
      </c>
      <c r="C204" s="616">
        <v>99.410104489846745</v>
      </c>
      <c r="D204" s="616">
        <v>115.1609981059047</v>
      </c>
      <c r="E204" s="616">
        <v>96.749635548836451</v>
      </c>
      <c r="F204" s="616">
        <v>90.837315130830504</v>
      </c>
      <c r="G204" s="625">
        <v>128.0238039123262</v>
      </c>
    </row>
    <row r="205" spans="2:7" x14ac:dyDescent="0.3">
      <c r="B205" s="626">
        <v>44111</v>
      </c>
      <c r="C205" s="619">
        <v>99.576644910919029</v>
      </c>
      <c r="D205" s="619">
        <v>115.5315819813885</v>
      </c>
      <c r="E205" s="619">
        <v>96.385184385292362</v>
      </c>
      <c r="F205" s="619">
        <v>90.489192263936289</v>
      </c>
      <c r="G205" s="627">
        <v>126.9467358001414</v>
      </c>
    </row>
    <row r="206" spans="2:7" x14ac:dyDescent="0.3">
      <c r="B206" s="624">
        <v>44112</v>
      </c>
      <c r="C206" s="616">
        <v>99.595841158830794</v>
      </c>
      <c r="D206" s="616">
        <v>115.31334925471469</v>
      </c>
      <c r="E206" s="616">
        <v>96.655148210139828</v>
      </c>
      <c r="F206" s="616">
        <v>90.87372013651877</v>
      </c>
      <c r="G206" s="625">
        <v>126.0788357294367</v>
      </c>
    </row>
    <row r="207" spans="2:7" x14ac:dyDescent="0.3">
      <c r="B207" s="626">
        <v>44113</v>
      </c>
      <c r="C207" s="619">
        <v>99.263279134197333</v>
      </c>
      <c r="D207" s="619">
        <v>113.9071893271844</v>
      </c>
      <c r="E207" s="619">
        <v>96.652448571891355</v>
      </c>
      <c r="F207" s="619">
        <v>90.696245733788388</v>
      </c>
      <c r="G207" s="627">
        <v>124.5504360122555</v>
      </c>
    </row>
    <row r="208" spans="2:7" x14ac:dyDescent="0.3">
      <c r="B208" s="624">
        <v>44116</v>
      </c>
      <c r="C208" s="616">
        <v>99.249271061396854</v>
      </c>
      <c r="D208" s="616">
        <v>113.9071893271844</v>
      </c>
      <c r="E208" s="616">
        <v>96.830624696290698</v>
      </c>
      <c r="F208" s="616">
        <v>90.696245733788388</v>
      </c>
      <c r="G208" s="625">
        <v>124.9310629271742</v>
      </c>
    </row>
    <row r="209" spans="2:7" x14ac:dyDescent="0.3">
      <c r="B209" s="626">
        <v>44117</v>
      </c>
      <c r="C209" s="619">
        <v>100.1854772602285</v>
      </c>
      <c r="D209" s="619">
        <v>114.69365066293339</v>
      </c>
      <c r="E209" s="619">
        <v>96.965606608714424</v>
      </c>
      <c r="F209" s="619">
        <v>90.73378839590444</v>
      </c>
      <c r="G209" s="627">
        <v>125.7641998585906</v>
      </c>
    </row>
    <row r="210" spans="2:7" x14ac:dyDescent="0.3">
      <c r="B210" s="624">
        <v>44118</v>
      </c>
      <c r="C210" s="616">
        <v>99.541884137673421</v>
      </c>
      <c r="D210" s="616">
        <v>115.1404101128222</v>
      </c>
      <c r="E210" s="616">
        <v>96.917013120241876</v>
      </c>
      <c r="F210" s="616">
        <v>90.90671217292379</v>
      </c>
      <c r="G210" s="625">
        <v>125.57270798963</v>
      </c>
    </row>
    <row r="211" spans="2:7" x14ac:dyDescent="0.3">
      <c r="B211" s="626">
        <v>44119</v>
      </c>
      <c r="C211" s="619">
        <v>99.859141045728578</v>
      </c>
      <c r="D211" s="619">
        <v>115.5912871613275</v>
      </c>
      <c r="E211" s="619">
        <v>96.722639166351712</v>
      </c>
      <c r="F211" s="619">
        <v>91.344709897610926</v>
      </c>
      <c r="G211" s="627">
        <v>125.34763139288241</v>
      </c>
    </row>
    <row r="212" spans="2:7" x14ac:dyDescent="0.3">
      <c r="B212" s="624">
        <v>44120</v>
      </c>
      <c r="C212" s="616">
        <v>99.85888163697301</v>
      </c>
      <c r="D212" s="616">
        <v>116.2439265420407</v>
      </c>
      <c r="E212" s="616">
        <v>96.822525781545266</v>
      </c>
      <c r="F212" s="616">
        <v>90.534698521046636</v>
      </c>
      <c r="G212" s="625">
        <v>124.5480791892529</v>
      </c>
    </row>
    <row r="213" spans="2:7" x14ac:dyDescent="0.3">
      <c r="B213" s="626">
        <v>44123</v>
      </c>
      <c r="C213" s="619">
        <v>99.734884251813256</v>
      </c>
      <c r="D213" s="619">
        <v>115.50687638968959</v>
      </c>
      <c r="E213" s="619">
        <v>96.925112034987308</v>
      </c>
      <c r="F213" s="619">
        <v>89.46530147895335</v>
      </c>
      <c r="G213" s="627">
        <v>124.89335375913269</v>
      </c>
    </row>
    <row r="214" spans="2:7" x14ac:dyDescent="0.3">
      <c r="B214" s="624">
        <v>44124</v>
      </c>
      <c r="C214" s="616">
        <v>99.136947070237511</v>
      </c>
      <c r="D214" s="616">
        <v>115.4142304208186</v>
      </c>
      <c r="E214" s="616">
        <v>97.23557043356189</v>
      </c>
      <c r="F214" s="616">
        <v>89.519908987485778</v>
      </c>
      <c r="G214" s="625">
        <v>124.4443789771388</v>
      </c>
    </row>
    <row r="215" spans="2:7" x14ac:dyDescent="0.3">
      <c r="B215" s="626">
        <v>44125</v>
      </c>
      <c r="C215" s="619">
        <v>97.767009432102356</v>
      </c>
      <c r="D215" s="619">
        <v>115.42452441735981</v>
      </c>
      <c r="E215" s="619">
        <v>97.124885265374445</v>
      </c>
      <c r="F215" s="619">
        <v>88.969283276450511</v>
      </c>
      <c r="G215" s="627">
        <v>124.36896064105581</v>
      </c>
    </row>
    <row r="216" spans="2:7" x14ac:dyDescent="0.3">
      <c r="B216" s="624">
        <v>44126</v>
      </c>
      <c r="C216" s="616">
        <v>98.198665601361384</v>
      </c>
      <c r="D216" s="616">
        <v>115.11982211973979</v>
      </c>
      <c r="E216" s="616">
        <v>97.254467901301226</v>
      </c>
      <c r="F216" s="616">
        <v>88.583617747440272</v>
      </c>
      <c r="G216" s="625">
        <v>123.62008013198211</v>
      </c>
    </row>
    <row r="217" spans="2:7" x14ac:dyDescent="0.3">
      <c r="B217" s="626">
        <v>44127</v>
      </c>
      <c r="C217" s="619">
        <v>98.272856505452779</v>
      </c>
      <c r="D217" s="619">
        <v>115.6859919295067</v>
      </c>
      <c r="E217" s="619">
        <v>97.114086712380541</v>
      </c>
      <c r="F217" s="619">
        <v>88.365187713310576</v>
      </c>
      <c r="G217" s="627">
        <v>122.9607588970068</v>
      </c>
    </row>
    <row r="218" spans="2:7" x14ac:dyDescent="0.3">
      <c r="B218" s="624">
        <v>44130</v>
      </c>
      <c r="C218" s="616">
        <v>98.94083405103089</v>
      </c>
      <c r="D218" s="616">
        <v>115.8012846907683</v>
      </c>
      <c r="E218" s="616">
        <v>97.321958857513096</v>
      </c>
      <c r="F218" s="616">
        <v>88.225255972696246</v>
      </c>
      <c r="G218" s="625">
        <v>123.34786707518261</v>
      </c>
    </row>
    <row r="219" spans="2:7" x14ac:dyDescent="0.3">
      <c r="B219" s="626">
        <v>44131</v>
      </c>
      <c r="C219" s="619">
        <v>98.847187490272177</v>
      </c>
      <c r="D219" s="619">
        <v>117.4792061269868</v>
      </c>
      <c r="E219" s="619">
        <v>97.389449813724966</v>
      </c>
      <c r="F219" s="619">
        <v>87.71786120591581</v>
      </c>
      <c r="G219" s="627">
        <v>123.8092151779401</v>
      </c>
    </row>
    <row r="220" spans="2:7" x14ac:dyDescent="0.3">
      <c r="B220" s="624">
        <v>44132</v>
      </c>
      <c r="C220" s="616">
        <v>99.497525240471916</v>
      </c>
      <c r="D220" s="616">
        <v>118.36243103022321</v>
      </c>
      <c r="E220" s="616">
        <v>97.537929917391068</v>
      </c>
      <c r="F220" s="616">
        <v>88.026166097838455</v>
      </c>
      <c r="G220" s="625">
        <v>125.4318878152251</v>
      </c>
    </row>
    <row r="221" spans="2:7" x14ac:dyDescent="0.3">
      <c r="B221" s="626">
        <v>44133</v>
      </c>
      <c r="C221" s="619">
        <v>99.497525240471916</v>
      </c>
      <c r="D221" s="619">
        <v>119.0315408054023</v>
      </c>
      <c r="E221" s="619">
        <v>97.492036067166993</v>
      </c>
      <c r="F221" s="619">
        <v>87.898748577929467</v>
      </c>
      <c r="G221" s="627">
        <v>125.86318642469951</v>
      </c>
    </row>
    <row r="222" spans="2:7" x14ac:dyDescent="0.3">
      <c r="B222" s="624">
        <v>44134</v>
      </c>
      <c r="C222" s="616">
        <v>100.41557282641401</v>
      </c>
      <c r="D222" s="616">
        <v>118.2800790578934</v>
      </c>
      <c r="E222" s="616">
        <v>97.600021597105979</v>
      </c>
      <c r="F222" s="616">
        <v>88.039817974971555</v>
      </c>
      <c r="G222" s="625">
        <v>124.7784586377563</v>
      </c>
    </row>
    <row r="223" spans="2:7" x14ac:dyDescent="0.3">
      <c r="B223" s="626">
        <v>44137</v>
      </c>
      <c r="C223" s="619">
        <v>100.41557282641401</v>
      </c>
      <c r="D223" s="619">
        <v>118.2800790578934</v>
      </c>
      <c r="E223" s="619">
        <v>97.610820150099869</v>
      </c>
      <c r="F223" s="619">
        <v>87.377701934015917</v>
      </c>
      <c r="G223" s="627">
        <v>125.9450860240396</v>
      </c>
    </row>
    <row r="224" spans="2:7" x14ac:dyDescent="0.3">
      <c r="B224" s="624">
        <v>44138</v>
      </c>
      <c r="C224" s="616">
        <v>99.096738713125049</v>
      </c>
      <c r="D224" s="616">
        <v>118.428312608087</v>
      </c>
      <c r="E224" s="616">
        <v>96.998002267696123</v>
      </c>
      <c r="F224" s="616">
        <v>85.879408418657562</v>
      </c>
      <c r="G224" s="625">
        <v>124.38486919632339</v>
      </c>
    </row>
    <row r="225" spans="2:7" x14ac:dyDescent="0.3">
      <c r="B225" s="626">
        <v>44139</v>
      </c>
      <c r="C225" s="619">
        <v>98.965218474053941</v>
      </c>
      <c r="D225" s="619">
        <v>116.62686321337399</v>
      </c>
      <c r="E225" s="619">
        <v>97.205874412828678</v>
      </c>
      <c r="F225" s="619">
        <v>86.177474402730383</v>
      </c>
      <c r="G225" s="627">
        <v>123.37438133396179</v>
      </c>
    </row>
    <row r="226" spans="2:7" x14ac:dyDescent="0.3">
      <c r="B226" s="624">
        <v>44140</v>
      </c>
      <c r="C226" s="616">
        <v>97.656241893476391</v>
      </c>
      <c r="D226" s="616">
        <v>114.0615992753026</v>
      </c>
      <c r="E226" s="616">
        <v>97.057394309162575</v>
      </c>
      <c r="F226" s="616">
        <v>86.001137656427758</v>
      </c>
      <c r="G226" s="625">
        <v>122.0086024039595</v>
      </c>
    </row>
    <row r="227" spans="2:7" x14ac:dyDescent="0.3">
      <c r="B227" s="626">
        <v>44141</v>
      </c>
      <c r="C227" s="619">
        <v>96.565168667572877</v>
      </c>
      <c r="D227" s="619">
        <v>110.7057564028659</v>
      </c>
      <c r="E227" s="619">
        <v>96.992602991199178</v>
      </c>
      <c r="F227" s="619">
        <v>85.758816837315138</v>
      </c>
      <c r="G227" s="627">
        <v>121.38109827951919</v>
      </c>
    </row>
    <row r="228" spans="2:7" x14ac:dyDescent="0.3">
      <c r="B228" s="624">
        <v>44144</v>
      </c>
      <c r="C228" s="616">
        <v>94.647878555196996</v>
      </c>
      <c r="D228" s="616">
        <v>110.76957918142141</v>
      </c>
      <c r="E228" s="616">
        <v>96.728038442848657</v>
      </c>
      <c r="F228" s="616">
        <v>86.012514220705341</v>
      </c>
      <c r="G228" s="625">
        <v>119.8356115955692</v>
      </c>
    </row>
    <row r="229" spans="2:7" x14ac:dyDescent="0.3">
      <c r="B229" s="626">
        <v>44145</v>
      </c>
      <c r="C229" s="619">
        <v>94.138918576779801</v>
      </c>
      <c r="D229" s="619">
        <v>111.4407477559088</v>
      </c>
      <c r="E229" s="619">
        <v>97.902381080935157</v>
      </c>
      <c r="F229" s="619">
        <v>86.078498293515366</v>
      </c>
      <c r="G229" s="627">
        <v>119.7325005892057</v>
      </c>
    </row>
    <row r="230" spans="2:7" x14ac:dyDescent="0.3">
      <c r="B230" s="624">
        <v>44146</v>
      </c>
      <c r="C230" s="616">
        <v>94.227117553671675</v>
      </c>
      <c r="D230" s="616">
        <v>111.1710450465289</v>
      </c>
      <c r="E230" s="616">
        <v>97.802494465741589</v>
      </c>
      <c r="F230" s="616">
        <v>86.047781569965878</v>
      </c>
      <c r="G230" s="625">
        <v>120.7748055621023</v>
      </c>
    </row>
    <row r="231" spans="2:7" x14ac:dyDescent="0.3">
      <c r="B231" s="626">
        <v>44147</v>
      </c>
      <c r="C231" s="619">
        <v>94.507279009681127</v>
      </c>
      <c r="D231" s="619">
        <v>112.3589722473853</v>
      </c>
      <c r="E231" s="619">
        <v>98.328923924194157</v>
      </c>
      <c r="F231" s="619">
        <v>86.021615472127422</v>
      </c>
      <c r="G231" s="627">
        <v>121.5578600047136</v>
      </c>
    </row>
    <row r="232" spans="2:7" x14ac:dyDescent="0.3">
      <c r="B232" s="624">
        <v>44148</v>
      </c>
      <c r="C232" s="616">
        <v>94.415188901455807</v>
      </c>
      <c r="D232" s="616">
        <v>112.4825002058799</v>
      </c>
      <c r="E232" s="616">
        <v>98.34242211543652</v>
      </c>
      <c r="F232" s="616">
        <v>87.286689419795223</v>
      </c>
      <c r="G232" s="625">
        <v>120.2421635635164</v>
      </c>
    </row>
    <row r="233" spans="2:7" x14ac:dyDescent="0.3">
      <c r="B233" s="626">
        <v>44151</v>
      </c>
      <c r="C233" s="619">
        <v>94.415188901455807</v>
      </c>
      <c r="D233" s="619">
        <v>111.7989788355431</v>
      </c>
      <c r="E233" s="619">
        <v>98.963338912585712</v>
      </c>
      <c r="F233" s="619">
        <v>87.207053469852099</v>
      </c>
      <c r="G233" s="627">
        <v>119.5586848927645</v>
      </c>
    </row>
    <row r="234" spans="2:7" x14ac:dyDescent="0.3">
      <c r="B234" s="624">
        <v>44152</v>
      </c>
      <c r="C234" s="616">
        <v>94.398586741099678</v>
      </c>
      <c r="D234" s="616">
        <v>109.6228279667298</v>
      </c>
      <c r="E234" s="616">
        <v>97.254467901301226</v>
      </c>
      <c r="F234" s="616">
        <v>87.017064846416375</v>
      </c>
      <c r="G234" s="625">
        <v>119.4638227669102</v>
      </c>
    </row>
    <row r="235" spans="2:7" x14ac:dyDescent="0.3">
      <c r="B235" s="626">
        <v>44153</v>
      </c>
      <c r="C235" s="619">
        <v>94.552416133149336</v>
      </c>
      <c r="D235" s="619">
        <v>110.4154657004035</v>
      </c>
      <c r="E235" s="619">
        <v>96.452675341504232</v>
      </c>
      <c r="F235" s="619">
        <v>86.19681456200226</v>
      </c>
      <c r="G235" s="627">
        <v>119.7378034409616</v>
      </c>
    </row>
    <row r="236" spans="2:7" x14ac:dyDescent="0.3">
      <c r="B236" s="624">
        <v>44154</v>
      </c>
      <c r="C236" s="616">
        <v>94.661367810486325</v>
      </c>
      <c r="D236" s="616">
        <v>109.2954788767191</v>
      </c>
      <c r="E236" s="616">
        <v>96.576858700934068</v>
      </c>
      <c r="F236" s="616">
        <v>86.200227531285549</v>
      </c>
      <c r="G236" s="625">
        <v>118.9576950271035</v>
      </c>
    </row>
    <row r="237" spans="2:7" x14ac:dyDescent="0.3">
      <c r="B237" s="626">
        <v>44155</v>
      </c>
      <c r="C237" s="619">
        <v>94.470183557635437</v>
      </c>
      <c r="D237" s="619">
        <v>110.9548711191633</v>
      </c>
      <c r="E237" s="619">
        <v>97.000701905944609</v>
      </c>
      <c r="F237" s="619">
        <v>86.566552901023883</v>
      </c>
      <c r="G237" s="627">
        <v>118.4598161678058</v>
      </c>
    </row>
    <row r="238" spans="2:7" x14ac:dyDescent="0.3">
      <c r="B238" s="624">
        <v>44158</v>
      </c>
      <c r="C238" s="616">
        <v>94.549822045593686</v>
      </c>
      <c r="D238" s="616">
        <v>111.8689780120234</v>
      </c>
      <c r="E238" s="616">
        <v>97.316559581016136</v>
      </c>
      <c r="F238" s="616">
        <v>87.690557451649596</v>
      </c>
      <c r="G238" s="625">
        <v>118.7497053971247</v>
      </c>
    </row>
    <row r="239" spans="2:7" x14ac:dyDescent="0.3">
      <c r="B239" s="626">
        <v>44159</v>
      </c>
      <c r="C239" s="619">
        <v>94.417264171500321</v>
      </c>
      <c r="D239" s="619">
        <v>110.664580416701</v>
      </c>
      <c r="E239" s="619">
        <v>97.435343663949027</v>
      </c>
      <c r="F239" s="619">
        <v>87.924914675767923</v>
      </c>
      <c r="G239" s="627">
        <v>117.9984680650483</v>
      </c>
    </row>
    <row r="240" spans="2:7" x14ac:dyDescent="0.3">
      <c r="B240" s="624">
        <v>44160</v>
      </c>
      <c r="C240" s="616">
        <v>93.912714141927722</v>
      </c>
      <c r="D240" s="616">
        <v>109.4601828213786</v>
      </c>
      <c r="E240" s="616">
        <v>97.289563198531397</v>
      </c>
      <c r="F240" s="616">
        <v>87.599544937428902</v>
      </c>
      <c r="G240" s="625">
        <v>117.62903605939189</v>
      </c>
    </row>
    <row r="241" spans="2:7" x14ac:dyDescent="0.3">
      <c r="B241" s="626">
        <v>44161</v>
      </c>
      <c r="C241" s="619">
        <v>93.82425575628028</v>
      </c>
      <c r="D241" s="619">
        <v>109.7751791155398</v>
      </c>
      <c r="E241" s="619">
        <v>97.262566816046643</v>
      </c>
      <c r="F241" s="619">
        <v>87.179749715585885</v>
      </c>
      <c r="G241" s="627">
        <v>118.07270798963</v>
      </c>
    </row>
    <row r="242" spans="2:7" x14ac:dyDescent="0.3">
      <c r="B242" s="624">
        <v>44162</v>
      </c>
      <c r="C242" s="616">
        <v>93.724902202899159</v>
      </c>
      <c r="D242" s="616">
        <v>109.88429547887669</v>
      </c>
      <c r="E242" s="616">
        <v>97.262566816046643</v>
      </c>
      <c r="F242" s="616">
        <v>87.30261660978384</v>
      </c>
      <c r="G242" s="625">
        <v>118.09863304265851</v>
      </c>
    </row>
    <row r="243" spans="2:7" x14ac:dyDescent="0.3">
      <c r="B243" s="626">
        <v>44165</v>
      </c>
      <c r="C243" s="619">
        <v>93.406607659821731</v>
      </c>
      <c r="D243" s="619">
        <v>110.3392901259985</v>
      </c>
      <c r="E243" s="619">
        <v>97.381350898979534</v>
      </c>
      <c r="F243" s="619">
        <v>87.298065984072821</v>
      </c>
      <c r="G243" s="627">
        <v>118.90466650954509</v>
      </c>
    </row>
    <row r="244" spans="2:7" x14ac:dyDescent="0.3">
      <c r="B244" s="624">
        <v>44166</v>
      </c>
      <c r="C244" s="616">
        <v>92.625787305573141</v>
      </c>
      <c r="D244" s="616">
        <v>107.4343243020671</v>
      </c>
      <c r="E244" s="616">
        <v>97.443442578694444</v>
      </c>
      <c r="F244" s="616">
        <v>86.501706484641645</v>
      </c>
      <c r="G244" s="625">
        <v>118.0338204100872</v>
      </c>
    </row>
    <row r="245" spans="2:7" x14ac:dyDescent="0.3">
      <c r="B245" s="626">
        <v>44167</v>
      </c>
      <c r="C245" s="619">
        <v>91.589708735849257</v>
      </c>
      <c r="D245" s="619">
        <v>107.69990941283049</v>
      </c>
      <c r="E245" s="619">
        <v>97.451541493439876</v>
      </c>
      <c r="F245" s="619">
        <v>85.946530147895345</v>
      </c>
      <c r="G245" s="627">
        <v>117.65378270091919</v>
      </c>
    </row>
    <row r="246" spans="2:7" x14ac:dyDescent="0.3">
      <c r="B246" s="624">
        <v>44168</v>
      </c>
      <c r="C246" s="616">
        <v>90.173077521712514</v>
      </c>
      <c r="D246" s="616">
        <v>106.1866919212715</v>
      </c>
      <c r="E246" s="616">
        <v>97.022299011932404</v>
      </c>
      <c r="F246" s="616">
        <v>85.414106939704197</v>
      </c>
      <c r="G246" s="625">
        <v>117.2271977374499</v>
      </c>
    </row>
    <row r="247" spans="2:7" x14ac:dyDescent="0.3">
      <c r="B247" s="626">
        <v>44169</v>
      </c>
      <c r="C247" s="619">
        <v>89.938053189171242</v>
      </c>
      <c r="D247" s="619">
        <v>105.6061105163469</v>
      </c>
      <c r="E247" s="619">
        <v>96.863020355272383</v>
      </c>
      <c r="F247" s="619">
        <v>84.765642775881687</v>
      </c>
      <c r="G247" s="627">
        <v>116.4706575536177</v>
      </c>
    </row>
    <row r="248" spans="2:7" x14ac:dyDescent="0.3">
      <c r="B248" s="624">
        <v>44172</v>
      </c>
      <c r="C248" s="616">
        <v>90.478401627011706</v>
      </c>
      <c r="D248" s="616">
        <v>105.1387630733756</v>
      </c>
      <c r="E248" s="616">
        <v>97.27606500728902</v>
      </c>
      <c r="F248" s="616">
        <v>84.470989761092156</v>
      </c>
      <c r="G248" s="625">
        <v>117.1735800141409</v>
      </c>
    </row>
    <row r="249" spans="2:7" x14ac:dyDescent="0.3">
      <c r="B249" s="626">
        <v>44173</v>
      </c>
      <c r="C249" s="619">
        <v>90.478401627011706</v>
      </c>
      <c r="D249" s="619">
        <v>105.40023058552261</v>
      </c>
      <c r="E249" s="619">
        <v>97.27606500728902</v>
      </c>
      <c r="F249" s="619">
        <v>84.470989761092156</v>
      </c>
      <c r="G249" s="627">
        <v>116.5867310864954</v>
      </c>
    </row>
    <row r="250" spans="2:7" x14ac:dyDescent="0.3">
      <c r="B250" s="624">
        <v>44174</v>
      </c>
      <c r="C250" s="616">
        <v>89.902773598414484</v>
      </c>
      <c r="D250" s="616">
        <v>106.40492464794529</v>
      </c>
      <c r="E250" s="616">
        <v>97.173478753846979</v>
      </c>
      <c r="F250" s="616">
        <v>84.464163822525606</v>
      </c>
      <c r="G250" s="625">
        <v>117.15177940136689</v>
      </c>
    </row>
    <row r="251" spans="2:7" x14ac:dyDescent="0.3">
      <c r="B251" s="626">
        <v>44175</v>
      </c>
      <c r="C251" s="619">
        <v>89.222344432569272</v>
      </c>
      <c r="D251" s="619">
        <v>103.33525487935439</v>
      </c>
      <c r="E251" s="619">
        <v>97.033097564926294</v>
      </c>
      <c r="F251" s="619">
        <v>83.708759954493743</v>
      </c>
      <c r="G251" s="627">
        <v>117.9106764082017</v>
      </c>
    </row>
    <row r="252" spans="2:7" x14ac:dyDescent="0.3">
      <c r="B252" s="624">
        <v>44176</v>
      </c>
      <c r="C252" s="616">
        <v>89.120915609143637</v>
      </c>
      <c r="D252" s="616">
        <v>104.16289220126821</v>
      </c>
      <c r="E252" s="616">
        <v>96.979104799956801</v>
      </c>
      <c r="F252" s="616">
        <v>83.41524459613197</v>
      </c>
      <c r="G252" s="625">
        <v>118.61713410322881</v>
      </c>
    </row>
    <row r="253" spans="2:7" x14ac:dyDescent="0.3">
      <c r="B253" s="626">
        <v>44179</v>
      </c>
      <c r="C253" s="619">
        <v>88.976424932294307</v>
      </c>
      <c r="D253" s="619">
        <v>105.3343490076587</v>
      </c>
      <c r="E253" s="619">
        <v>96.898115652502568</v>
      </c>
      <c r="F253" s="619">
        <v>83.492605233219564</v>
      </c>
      <c r="G253" s="627">
        <v>119.269974074947</v>
      </c>
    </row>
    <row r="254" spans="2:7" x14ac:dyDescent="0.3">
      <c r="B254" s="624">
        <v>44180</v>
      </c>
      <c r="C254" s="616">
        <v>88.846720554512146</v>
      </c>
      <c r="D254" s="616">
        <v>104.64671003870551</v>
      </c>
      <c r="E254" s="616">
        <v>96.817126505048321</v>
      </c>
      <c r="F254" s="616">
        <v>83.616609783845277</v>
      </c>
      <c r="G254" s="625">
        <v>117.34562809333021</v>
      </c>
    </row>
    <row r="255" spans="2:7" x14ac:dyDescent="0.3">
      <c r="B255" s="626">
        <v>44181</v>
      </c>
      <c r="C255" s="619">
        <v>88.669544374461722</v>
      </c>
      <c r="D255" s="619">
        <v>104.710532817261</v>
      </c>
      <c r="E255" s="619">
        <v>96.844122887533075</v>
      </c>
      <c r="F255" s="619">
        <v>83.440273037542667</v>
      </c>
      <c r="G255" s="627">
        <v>117.0392411029931</v>
      </c>
    </row>
    <row r="256" spans="2:7" x14ac:dyDescent="0.3">
      <c r="B256" s="624">
        <v>44182</v>
      </c>
      <c r="C256" s="616">
        <v>88.521421975034499</v>
      </c>
      <c r="D256" s="616">
        <v>104.3090669521535</v>
      </c>
      <c r="E256" s="616">
        <v>96.881917823011705</v>
      </c>
      <c r="F256" s="616">
        <v>82.108077360637083</v>
      </c>
      <c r="G256" s="625">
        <v>116.7570115484327</v>
      </c>
    </row>
    <row r="257" spans="2:7" x14ac:dyDescent="0.3">
      <c r="B257" s="626">
        <v>44183</v>
      </c>
      <c r="C257" s="619">
        <v>88.716237950463309</v>
      </c>
      <c r="D257" s="619">
        <v>104.68788602487029</v>
      </c>
      <c r="E257" s="619">
        <v>97.057394309162575</v>
      </c>
      <c r="F257" s="619">
        <v>82.580204778156997</v>
      </c>
      <c r="G257" s="627">
        <v>117.5324063162857</v>
      </c>
    </row>
    <row r="258" spans="2:7" x14ac:dyDescent="0.3">
      <c r="B258" s="624">
        <v>44186</v>
      </c>
      <c r="C258" s="616">
        <v>88.906643977047523</v>
      </c>
      <c r="D258" s="616">
        <v>105.5608169315655</v>
      </c>
      <c r="E258" s="616">
        <v>97.343555963500876</v>
      </c>
      <c r="F258" s="616">
        <v>82.874857792946528</v>
      </c>
      <c r="G258" s="625">
        <v>117.7468772095216</v>
      </c>
    </row>
    <row r="259" spans="2:7" x14ac:dyDescent="0.3">
      <c r="B259" s="626">
        <v>44187</v>
      </c>
      <c r="C259" s="619">
        <v>89.541417201913404</v>
      </c>
      <c r="D259" s="619">
        <v>106.2916906859919</v>
      </c>
      <c r="E259" s="619">
        <v>97.524431726148691</v>
      </c>
      <c r="F259" s="619">
        <v>82.394766780432306</v>
      </c>
      <c r="G259" s="627">
        <v>118.64895121376379</v>
      </c>
    </row>
    <row r="260" spans="2:7" x14ac:dyDescent="0.3">
      <c r="B260" s="624">
        <v>44188</v>
      </c>
      <c r="C260" s="616">
        <v>90.488259159723157</v>
      </c>
      <c r="D260" s="616">
        <v>107.1666803919954</v>
      </c>
      <c r="E260" s="616">
        <v>97.394849090221896</v>
      </c>
      <c r="F260" s="616">
        <v>81.257110352673493</v>
      </c>
      <c r="G260" s="625">
        <v>118.2471128918218</v>
      </c>
    </row>
    <row r="261" spans="2:7" x14ac:dyDescent="0.3">
      <c r="B261" s="626">
        <v>44189</v>
      </c>
      <c r="C261" s="619">
        <v>90.779315783466316</v>
      </c>
      <c r="D261" s="619">
        <v>106.52021740920689</v>
      </c>
      <c r="E261" s="619">
        <v>97.510933534906314</v>
      </c>
      <c r="F261" s="619">
        <v>81.232081911262796</v>
      </c>
      <c r="G261" s="627">
        <v>117.0580956870139</v>
      </c>
    </row>
    <row r="262" spans="2:7" x14ac:dyDescent="0.3">
      <c r="B262" s="624">
        <v>44190</v>
      </c>
      <c r="C262" s="616">
        <v>90.779315783466316</v>
      </c>
      <c r="D262" s="616">
        <v>106.52021740920689</v>
      </c>
      <c r="E262" s="616">
        <v>97.510933534906314</v>
      </c>
      <c r="F262" s="616">
        <v>81.232081911262796</v>
      </c>
      <c r="G262" s="625">
        <v>117.0433655432477</v>
      </c>
    </row>
    <row r="263" spans="2:7" x14ac:dyDescent="0.3">
      <c r="B263" s="626">
        <v>44193</v>
      </c>
      <c r="C263" s="619">
        <v>90.663878887240202</v>
      </c>
      <c r="D263" s="619">
        <v>108.0313761014576</v>
      </c>
      <c r="E263" s="619">
        <v>97.659413638572431</v>
      </c>
      <c r="F263" s="619">
        <v>81.058020477815688</v>
      </c>
      <c r="G263" s="627">
        <v>117.9307094037238</v>
      </c>
    </row>
    <row r="264" spans="2:7" x14ac:dyDescent="0.3">
      <c r="B264" s="624">
        <v>44194</v>
      </c>
      <c r="C264" s="616">
        <v>90.292664958027657</v>
      </c>
      <c r="D264" s="616">
        <v>107.13785720168001</v>
      </c>
      <c r="E264" s="616">
        <v>97.694508935802588</v>
      </c>
      <c r="F264" s="616">
        <v>81.323094425483504</v>
      </c>
      <c r="G264" s="625">
        <v>117.3149893942965</v>
      </c>
    </row>
    <row r="265" spans="2:7" x14ac:dyDescent="0.3">
      <c r="B265" s="626">
        <v>44195</v>
      </c>
      <c r="C265" s="619">
        <v>88.970199122160764</v>
      </c>
      <c r="D265" s="619">
        <v>106.892860083999</v>
      </c>
      <c r="E265" s="619">
        <v>97.721505318287356</v>
      </c>
      <c r="F265" s="619">
        <v>80.976109215017061</v>
      </c>
      <c r="G265" s="627">
        <v>117.2525335847278</v>
      </c>
    </row>
    <row r="266" spans="2:7" x14ac:dyDescent="0.3">
      <c r="B266" s="624">
        <v>44196</v>
      </c>
      <c r="C266" s="616">
        <v>88.970199122160764</v>
      </c>
      <c r="D266" s="616">
        <v>107.0266820390349</v>
      </c>
      <c r="E266" s="616">
        <v>97.672911829814808</v>
      </c>
      <c r="F266" s="616">
        <v>80.976109215017061</v>
      </c>
      <c r="G266" s="625">
        <v>117.33620080131981</v>
      </c>
    </row>
    <row r="267" spans="2:7" x14ac:dyDescent="0.3">
      <c r="B267" s="626">
        <v>44197</v>
      </c>
      <c r="C267" s="619">
        <v>88.970199122160764</v>
      </c>
      <c r="D267" s="619">
        <v>107.0266820390349</v>
      </c>
      <c r="E267" s="619">
        <v>97.672911829814808</v>
      </c>
      <c r="F267" s="619">
        <v>80.976109215017061</v>
      </c>
      <c r="G267" s="627">
        <v>117.2725665802498</v>
      </c>
    </row>
    <row r="268" spans="2:7" x14ac:dyDescent="0.3">
      <c r="B268" s="624">
        <v>44200</v>
      </c>
      <c r="C268" s="616">
        <v>89.04698411380781</v>
      </c>
      <c r="D268" s="616">
        <v>108.533723132669</v>
      </c>
      <c r="E268" s="616">
        <v>97.975271313643958</v>
      </c>
      <c r="F268" s="616">
        <v>79.92946530147897</v>
      </c>
      <c r="G268" s="625">
        <v>117.6873674287061</v>
      </c>
    </row>
    <row r="269" spans="2:7" x14ac:dyDescent="0.3">
      <c r="B269" s="626">
        <v>44201</v>
      </c>
      <c r="C269" s="619">
        <v>89.398482977597453</v>
      </c>
      <c r="D269" s="619">
        <v>108.634604298773</v>
      </c>
      <c r="E269" s="619">
        <v>97.948274931159219</v>
      </c>
      <c r="F269" s="619">
        <v>79.514220705346986</v>
      </c>
      <c r="G269" s="627">
        <v>117.2271977374499</v>
      </c>
    </row>
    <row r="270" spans="2:7" x14ac:dyDescent="0.3">
      <c r="B270" s="624">
        <v>44202</v>
      </c>
      <c r="C270" s="616">
        <v>88.849833459578932</v>
      </c>
      <c r="D270" s="616">
        <v>109.12871613275141</v>
      </c>
      <c r="E270" s="616">
        <v>97.84838831596565</v>
      </c>
      <c r="F270" s="616">
        <v>79.433447098976117</v>
      </c>
      <c r="G270" s="625">
        <v>115.7765731793542</v>
      </c>
    </row>
    <row r="271" spans="2:7" x14ac:dyDescent="0.3">
      <c r="B271" s="626">
        <v>44203</v>
      </c>
      <c r="C271" s="619">
        <v>90.121973996866345</v>
      </c>
      <c r="D271" s="619">
        <v>111.19369183891951</v>
      </c>
      <c r="E271" s="619">
        <v>97.783596998002267</v>
      </c>
      <c r="F271" s="619">
        <v>80.76109215017064</v>
      </c>
      <c r="G271" s="627">
        <v>117.9171576714589</v>
      </c>
    </row>
    <row r="272" spans="2:7" x14ac:dyDescent="0.3">
      <c r="B272" s="624">
        <v>44204</v>
      </c>
      <c r="C272" s="616">
        <v>90.165295259045593</v>
      </c>
      <c r="D272" s="616">
        <v>111.611628098493</v>
      </c>
      <c r="E272" s="616">
        <v>97.394849090221896</v>
      </c>
      <c r="F272" s="616">
        <v>80.85096700796359</v>
      </c>
      <c r="G272" s="625">
        <v>117.9301201979731</v>
      </c>
    </row>
    <row r="273" spans="2:7" x14ac:dyDescent="0.3">
      <c r="B273" s="626">
        <v>44207</v>
      </c>
      <c r="C273" s="619">
        <v>90.165295259045593</v>
      </c>
      <c r="D273" s="619">
        <v>113.3924895001235</v>
      </c>
      <c r="E273" s="619">
        <v>97.516332811403274</v>
      </c>
      <c r="F273" s="619">
        <v>82.042093287827072</v>
      </c>
      <c r="G273" s="627">
        <v>118.2376855998114</v>
      </c>
    </row>
    <row r="274" spans="2:7" x14ac:dyDescent="0.3">
      <c r="B274" s="624">
        <v>44208</v>
      </c>
      <c r="C274" s="616">
        <v>90.365040000830106</v>
      </c>
      <c r="D274" s="616">
        <v>109.55282879024951</v>
      </c>
      <c r="E274" s="616">
        <v>97.465039684682253</v>
      </c>
      <c r="F274" s="616">
        <v>82.656427758816832</v>
      </c>
      <c r="G274" s="625">
        <v>116.60617487626681</v>
      </c>
    </row>
    <row r="275" spans="2:7" x14ac:dyDescent="0.3">
      <c r="B275" s="626">
        <v>44209</v>
      </c>
      <c r="C275" s="619">
        <v>90.242339659448177</v>
      </c>
      <c r="D275" s="619">
        <v>109.2790084822532</v>
      </c>
      <c r="E275" s="619">
        <v>97.578424491118184</v>
      </c>
      <c r="F275" s="619">
        <v>84.379977246871448</v>
      </c>
      <c r="G275" s="627">
        <v>116.9767852934245</v>
      </c>
    </row>
    <row r="276" spans="2:7" x14ac:dyDescent="0.3">
      <c r="B276" s="624">
        <v>44210</v>
      </c>
      <c r="C276" s="616">
        <v>89.807829993877959</v>
      </c>
      <c r="D276" s="616">
        <v>107.1728567899201</v>
      </c>
      <c r="E276" s="616">
        <v>97.462340046433766</v>
      </c>
      <c r="F276" s="616">
        <v>82.86006825938567</v>
      </c>
      <c r="G276" s="625">
        <v>116.0517322649069</v>
      </c>
    </row>
    <row r="277" spans="2:7" x14ac:dyDescent="0.3">
      <c r="B277" s="626">
        <v>44211</v>
      </c>
      <c r="C277" s="619">
        <v>89.903033007170052</v>
      </c>
      <c r="D277" s="619">
        <v>109.1225397348267</v>
      </c>
      <c r="E277" s="619">
        <v>97.559527023378863</v>
      </c>
      <c r="F277" s="619">
        <v>83.478953356086464</v>
      </c>
      <c r="G277" s="627">
        <v>116.65448974781989</v>
      </c>
    </row>
    <row r="278" spans="2:7" x14ac:dyDescent="0.3">
      <c r="B278" s="624">
        <v>44214</v>
      </c>
      <c r="C278" s="616">
        <v>90.283326242827343</v>
      </c>
      <c r="D278" s="616">
        <v>109.0628345548876</v>
      </c>
      <c r="E278" s="616">
        <v>97.605420873602938</v>
      </c>
      <c r="F278" s="616">
        <v>83.48464163822527</v>
      </c>
      <c r="G278" s="625">
        <v>116.0051850106057</v>
      </c>
    </row>
    <row r="279" spans="2:7" x14ac:dyDescent="0.3">
      <c r="B279" s="626">
        <v>44215</v>
      </c>
      <c r="C279" s="619">
        <v>90.456870700299874</v>
      </c>
      <c r="D279" s="619">
        <v>110.182821378572</v>
      </c>
      <c r="E279" s="619">
        <v>97.586523405863602</v>
      </c>
      <c r="F279" s="619">
        <v>83.797497155858935</v>
      </c>
      <c r="G279" s="627">
        <v>115.90914447325009</v>
      </c>
    </row>
    <row r="280" spans="2:7" x14ac:dyDescent="0.3">
      <c r="B280" s="624">
        <v>44216</v>
      </c>
      <c r="C280" s="616">
        <v>90.0597158955309</v>
      </c>
      <c r="D280" s="616">
        <v>109.2872436794861</v>
      </c>
      <c r="E280" s="616">
        <v>97.613519788348356</v>
      </c>
      <c r="F280" s="616">
        <v>82.186575654152435</v>
      </c>
      <c r="G280" s="625">
        <v>115.5108413858119</v>
      </c>
    </row>
    <row r="281" spans="2:7" x14ac:dyDescent="0.3">
      <c r="B281" s="626">
        <v>44217</v>
      </c>
      <c r="C281" s="619">
        <v>90.270355805049135</v>
      </c>
      <c r="D281" s="619">
        <v>110.3619369183892</v>
      </c>
      <c r="E281" s="619">
        <v>97.818692295232438</v>
      </c>
      <c r="F281" s="619">
        <v>81.712172923777018</v>
      </c>
      <c r="G281" s="627">
        <v>116.2579542776337</v>
      </c>
    </row>
    <row r="282" spans="2:7" x14ac:dyDescent="0.3">
      <c r="B282" s="624">
        <v>44218</v>
      </c>
      <c r="C282" s="616">
        <v>91.494765131312718</v>
      </c>
      <c r="D282" s="616">
        <v>112.62661615745699</v>
      </c>
      <c r="E282" s="616">
        <v>98.115652502564643</v>
      </c>
      <c r="F282" s="616">
        <v>82.824800910125134</v>
      </c>
      <c r="G282" s="625">
        <v>117.69090266321</v>
      </c>
    </row>
    <row r="283" spans="2:7" x14ac:dyDescent="0.3">
      <c r="B283" s="626">
        <v>44221</v>
      </c>
      <c r="C283" s="619">
        <v>93.105174685855999</v>
      </c>
      <c r="D283" s="619">
        <v>113.1619039776003</v>
      </c>
      <c r="E283" s="619">
        <v>98.396414880406027</v>
      </c>
      <c r="F283" s="619">
        <v>83.344709897610926</v>
      </c>
      <c r="G283" s="627">
        <v>118.47277869432</v>
      </c>
    </row>
    <row r="284" spans="2:7" x14ac:dyDescent="0.3">
      <c r="B284" s="624">
        <v>44222</v>
      </c>
      <c r="C284" s="616">
        <v>93.293246033640131</v>
      </c>
      <c r="D284" s="616">
        <v>110.15193938894841</v>
      </c>
      <c r="E284" s="616">
        <v>98.426110901139253</v>
      </c>
      <c r="F284" s="616">
        <v>83.326507394766793</v>
      </c>
      <c r="G284" s="625">
        <v>117.7604289417865</v>
      </c>
    </row>
    <row r="285" spans="2:7" x14ac:dyDescent="0.3">
      <c r="B285" s="626">
        <v>44223</v>
      </c>
      <c r="C285" s="619">
        <v>93.936579747439623</v>
      </c>
      <c r="D285" s="619">
        <v>111.3933953718192</v>
      </c>
      <c r="E285" s="619">
        <v>98.38291668916365</v>
      </c>
      <c r="F285" s="619">
        <v>84.120591581342424</v>
      </c>
      <c r="G285" s="627">
        <v>119.5563280697619</v>
      </c>
    </row>
    <row r="286" spans="2:7" x14ac:dyDescent="0.3">
      <c r="B286" s="624">
        <v>44224</v>
      </c>
      <c r="C286" s="616">
        <v>92.686488954375179</v>
      </c>
      <c r="D286" s="616">
        <v>112.00897636498399</v>
      </c>
      <c r="E286" s="616">
        <v>98.366718859672801</v>
      </c>
      <c r="F286" s="616">
        <v>84.002275312855517</v>
      </c>
      <c r="G286" s="625">
        <v>119.311807683243</v>
      </c>
    </row>
    <row r="287" spans="2:7" x14ac:dyDescent="0.3">
      <c r="B287" s="626">
        <v>44225</v>
      </c>
      <c r="C287" s="619">
        <v>92.758863997177627</v>
      </c>
      <c r="D287" s="619">
        <v>112.6513217491559</v>
      </c>
      <c r="E287" s="619">
        <v>98.180443820528041</v>
      </c>
      <c r="F287" s="619">
        <v>83.333333333333343</v>
      </c>
      <c r="G287" s="627">
        <v>121.2231911383455</v>
      </c>
    </row>
    <row r="288" spans="2:7" x14ac:dyDescent="0.3">
      <c r="B288" s="624">
        <v>44228</v>
      </c>
      <c r="C288" s="616">
        <v>92.577796685793743</v>
      </c>
      <c r="D288" s="616">
        <v>112.1160339290126</v>
      </c>
      <c r="E288" s="616">
        <v>98.285729712218554</v>
      </c>
      <c r="F288" s="616">
        <v>83.816837315130826</v>
      </c>
      <c r="G288" s="625">
        <v>120.13610652839969</v>
      </c>
    </row>
    <row r="289" spans="2:7" x14ac:dyDescent="0.3">
      <c r="B289" s="626">
        <v>44229</v>
      </c>
      <c r="C289" s="619">
        <v>91.578294750604414</v>
      </c>
      <c r="D289" s="619">
        <v>110.3392901259985</v>
      </c>
      <c r="E289" s="619">
        <v>98.142648885049397</v>
      </c>
      <c r="F289" s="619">
        <v>83.200227531285549</v>
      </c>
      <c r="G289" s="627">
        <v>118.64246995050669</v>
      </c>
    </row>
    <row r="290" spans="2:7" x14ac:dyDescent="0.3">
      <c r="B290" s="624">
        <v>44230</v>
      </c>
      <c r="C290" s="616">
        <v>91.534454670914045</v>
      </c>
      <c r="D290" s="616">
        <v>110.7284031952565</v>
      </c>
      <c r="E290" s="616">
        <v>98.301927541709404</v>
      </c>
      <c r="F290" s="616">
        <v>83.344709897610926</v>
      </c>
      <c r="G290" s="625">
        <v>118.9901013433891</v>
      </c>
    </row>
    <row r="291" spans="2:7" x14ac:dyDescent="0.3">
      <c r="B291" s="626">
        <v>44231</v>
      </c>
      <c r="C291" s="619">
        <v>92.233301858404332</v>
      </c>
      <c r="D291" s="619">
        <v>111.840154821708</v>
      </c>
      <c r="E291" s="619">
        <v>98.353220668430424</v>
      </c>
      <c r="F291" s="619">
        <v>84.141069397042102</v>
      </c>
      <c r="G291" s="627">
        <v>120.1744049021918</v>
      </c>
    </row>
    <row r="292" spans="2:7" x14ac:dyDescent="0.3">
      <c r="B292" s="624">
        <v>44232</v>
      </c>
      <c r="C292" s="616">
        <v>92.018770817552635</v>
      </c>
      <c r="D292" s="616">
        <v>110.69546240632459</v>
      </c>
      <c r="E292" s="616">
        <v>98.19664165001889</v>
      </c>
      <c r="F292" s="616">
        <v>83.85096700796359</v>
      </c>
      <c r="G292" s="625">
        <v>118.35493754419041</v>
      </c>
    </row>
    <row r="293" spans="2:7" x14ac:dyDescent="0.3">
      <c r="B293" s="626">
        <v>44235</v>
      </c>
      <c r="C293" s="619">
        <v>92.385315389165015</v>
      </c>
      <c r="D293" s="619">
        <v>110.3022317384501</v>
      </c>
      <c r="E293" s="619">
        <v>98.304627179957876</v>
      </c>
      <c r="F293" s="619">
        <v>83.511945392491469</v>
      </c>
      <c r="G293" s="627">
        <v>118.4892764553382</v>
      </c>
    </row>
    <row r="294" spans="2:7" x14ac:dyDescent="0.3">
      <c r="B294" s="624">
        <v>44236</v>
      </c>
      <c r="C294" s="616">
        <v>92.934483724694687</v>
      </c>
      <c r="D294" s="616">
        <v>110.8128139668945</v>
      </c>
      <c r="E294" s="616">
        <v>98.237136223746006</v>
      </c>
      <c r="F294" s="616">
        <v>83.588168373151305</v>
      </c>
      <c r="G294" s="625">
        <v>118.4120905020033</v>
      </c>
    </row>
    <row r="295" spans="2:7" x14ac:dyDescent="0.3">
      <c r="B295" s="626">
        <v>44237</v>
      </c>
      <c r="C295" s="619">
        <v>92.297375821028709</v>
      </c>
      <c r="D295" s="619">
        <v>110.8601663509841</v>
      </c>
      <c r="E295" s="619">
        <v>98.193942011770417</v>
      </c>
      <c r="F295" s="619">
        <v>82.61433447098976</v>
      </c>
      <c r="G295" s="627">
        <v>118.09391939665331</v>
      </c>
    </row>
    <row r="296" spans="2:7" x14ac:dyDescent="0.3">
      <c r="B296" s="624">
        <v>44238</v>
      </c>
      <c r="C296" s="616">
        <v>91.511886109179954</v>
      </c>
      <c r="D296" s="616">
        <v>110.8745779461418</v>
      </c>
      <c r="E296" s="616">
        <v>98.277630797473137</v>
      </c>
      <c r="F296" s="616">
        <v>82.406143344709903</v>
      </c>
      <c r="G296" s="625">
        <v>117.62903605939189</v>
      </c>
    </row>
    <row r="297" spans="2:7" x14ac:dyDescent="0.3">
      <c r="B297" s="626">
        <v>44239</v>
      </c>
      <c r="C297" s="619">
        <v>91.055586108142322</v>
      </c>
      <c r="D297" s="619">
        <v>110.71399160009879</v>
      </c>
      <c r="E297" s="619">
        <v>98.396414880406027</v>
      </c>
      <c r="F297" s="619">
        <v>82.156996587030719</v>
      </c>
      <c r="G297" s="627">
        <v>117.561866603818</v>
      </c>
    </row>
    <row r="298" spans="2:7" x14ac:dyDescent="0.3">
      <c r="B298" s="624">
        <v>44242</v>
      </c>
      <c r="C298" s="616">
        <v>90.840795658535072</v>
      </c>
      <c r="D298" s="616">
        <v>110.71399160009879</v>
      </c>
      <c r="E298" s="616">
        <v>98.388315965660595</v>
      </c>
      <c r="F298" s="616">
        <v>81.839590443686006</v>
      </c>
      <c r="G298" s="625">
        <v>117.63021447089319</v>
      </c>
    </row>
    <row r="299" spans="2:7" x14ac:dyDescent="0.3">
      <c r="B299" s="626">
        <v>44243</v>
      </c>
      <c r="C299" s="619">
        <v>91.347939775663306</v>
      </c>
      <c r="D299" s="619">
        <v>110.71399160009879</v>
      </c>
      <c r="E299" s="619">
        <v>98.631283408023336</v>
      </c>
      <c r="F299" s="619">
        <v>81.753128555176332</v>
      </c>
      <c r="G299" s="627">
        <v>118.7520622201272</v>
      </c>
    </row>
    <row r="300" spans="2:7" x14ac:dyDescent="0.3">
      <c r="B300" s="624">
        <v>44244</v>
      </c>
      <c r="C300" s="616">
        <v>91.842632272524455</v>
      </c>
      <c r="D300" s="616">
        <v>111.4160421642098</v>
      </c>
      <c r="E300" s="616">
        <v>98.571891366556869</v>
      </c>
      <c r="F300" s="616">
        <v>81.353811149032992</v>
      </c>
      <c r="G300" s="625">
        <v>119.1639170398303</v>
      </c>
    </row>
    <row r="301" spans="2:7" x14ac:dyDescent="0.3">
      <c r="B301" s="626">
        <v>44245</v>
      </c>
      <c r="C301" s="619">
        <v>91.822398389590447</v>
      </c>
      <c r="D301" s="619">
        <v>111.8195668286256</v>
      </c>
      <c r="E301" s="619">
        <v>98.585389557799246</v>
      </c>
      <c r="F301" s="619">
        <v>81.061433447098977</v>
      </c>
      <c r="G301" s="627">
        <v>119.660028281876</v>
      </c>
    </row>
    <row r="302" spans="2:7" x14ac:dyDescent="0.3">
      <c r="B302" s="624">
        <v>44246</v>
      </c>
      <c r="C302" s="616">
        <v>92.330061324229817</v>
      </c>
      <c r="D302" s="616">
        <v>110.9219303302314</v>
      </c>
      <c r="E302" s="616">
        <v>98.59618811079315</v>
      </c>
      <c r="F302" s="616">
        <v>80.539249146757683</v>
      </c>
      <c r="G302" s="625">
        <v>120.36766438840441</v>
      </c>
    </row>
    <row r="303" spans="2:7" x14ac:dyDescent="0.3">
      <c r="B303" s="626">
        <v>44249</v>
      </c>
      <c r="C303" s="619">
        <v>93.331379120708078</v>
      </c>
      <c r="D303" s="619">
        <v>112.41044223009141</v>
      </c>
      <c r="E303" s="619">
        <v>98.604287025538568</v>
      </c>
      <c r="F303" s="619">
        <v>80.566552901023883</v>
      </c>
      <c r="G303" s="627">
        <v>122.15413622436959</v>
      </c>
    </row>
    <row r="304" spans="2:7" x14ac:dyDescent="0.3">
      <c r="B304" s="624">
        <v>44250</v>
      </c>
      <c r="C304" s="616">
        <v>93.150571218079762</v>
      </c>
      <c r="D304" s="616">
        <v>112.02956435806639</v>
      </c>
      <c r="E304" s="616">
        <v>98.604287025538568</v>
      </c>
      <c r="F304" s="616">
        <v>80.442548350398184</v>
      </c>
      <c r="G304" s="625">
        <v>120.9769031345746</v>
      </c>
    </row>
    <row r="305" spans="2:7" x14ac:dyDescent="0.3">
      <c r="B305" s="626">
        <v>44251</v>
      </c>
      <c r="C305" s="619">
        <v>92.640573604640295</v>
      </c>
      <c r="D305" s="619">
        <v>111.50251173515611</v>
      </c>
      <c r="E305" s="619">
        <v>98.409913071648404</v>
      </c>
      <c r="F305" s="619">
        <v>80.043230944254844</v>
      </c>
      <c r="G305" s="627">
        <v>120.0654018383219</v>
      </c>
    </row>
    <row r="306" spans="2:7" x14ac:dyDescent="0.3">
      <c r="B306" s="624">
        <v>44252</v>
      </c>
      <c r="C306" s="616">
        <v>93.200896516659242</v>
      </c>
      <c r="D306" s="616">
        <v>113.67042740673639</v>
      </c>
      <c r="E306" s="616">
        <v>98.490902219102622</v>
      </c>
      <c r="F306" s="616">
        <v>81.217292377701938</v>
      </c>
      <c r="G306" s="625">
        <v>122.86412915390051</v>
      </c>
    </row>
    <row r="307" spans="2:7" x14ac:dyDescent="0.3">
      <c r="B307" s="626">
        <v>44253</v>
      </c>
      <c r="C307" s="619">
        <v>93.601683044006094</v>
      </c>
      <c r="D307" s="619">
        <v>115.3607016388043</v>
      </c>
      <c r="E307" s="619">
        <v>98.51789860158739</v>
      </c>
      <c r="F307" s="619">
        <v>82.523321956769053</v>
      </c>
      <c r="G307" s="627">
        <v>122.88121612066929</v>
      </c>
    </row>
    <row r="308" spans="2:7" x14ac:dyDescent="0.3">
      <c r="B308" s="624">
        <v>44256</v>
      </c>
      <c r="C308" s="616">
        <v>93.826590435080362</v>
      </c>
      <c r="D308" s="616">
        <v>116.000988223668</v>
      </c>
      <c r="E308" s="616">
        <v>98.709572917229096</v>
      </c>
      <c r="F308" s="616">
        <v>82.15585893060296</v>
      </c>
      <c r="G308" s="625">
        <v>121.7110534998822</v>
      </c>
    </row>
    <row r="309" spans="2:7" x14ac:dyDescent="0.3">
      <c r="B309" s="626">
        <v>44257</v>
      </c>
      <c r="C309" s="619">
        <v>94.347223807497954</v>
      </c>
      <c r="D309" s="619">
        <v>116.6206868154492</v>
      </c>
      <c r="E309" s="619">
        <v>98.979536742076561</v>
      </c>
      <c r="F309" s="619">
        <v>83.232081911262796</v>
      </c>
      <c r="G309" s="627">
        <v>121.4117369785529</v>
      </c>
    </row>
    <row r="310" spans="2:7" x14ac:dyDescent="0.3">
      <c r="B310" s="624">
        <v>44258</v>
      </c>
      <c r="C310" s="616">
        <v>94.971101864630143</v>
      </c>
      <c r="D310" s="616">
        <v>115.77246150045291</v>
      </c>
      <c r="E310" s="616">
        <v>99.155013228227403</v>
      </c>
      <c r="F310" s="616">
        <v>82.863481228668945</v>
      </c>
      <c r="G310" s="625">
        <v>123.41091209050199</v>
      </c>
    </row>
    <row r="311" spans="2:7" x14ac:dyDescent="0.3">
      <c r="B311" s="626">
        <v>44259</v>
      </c>
      <c r="C311" s="619">
        <v>94.518692994925956</v>
      </c>
      <c r="D311" s="619">
        <v>116.7050975870872</v>
      </c>
      <c r="E311" s="619">
        <v>99.451973435559623</v>
      </c>
      <c r="F311" s="619">
        <v>82.588168373151319</v>
      </c>
      <c r="G311" s="627">
        <v>124.4726608531699</v>
      </c>
    </row>
    <row r="312" spans="2:7" x14ac:dyDescent="0.3">
      <c r="B312" s="624">
        <v>44260</v>
      </c>
      <c r="C312" s="616">
        <v>94.303643136563139</v>
      </c>
      <c r="D312" s="616">
        <v>117.0036234867825</v>
      </c>
      <c r="E312" s="616">
        <v>99.643647751201328</v>
      </c>
      <c r="F312" s="616">
        <v>83.84414106939704</v>
      </c>
      <c r="G312" s="625">
        <v>125.5756540183832</v>
      </c>
    </row>
    <row r="313" spans="2:7" x14ac:dyDescent="0.3">
      <c r="B313" s="626">
        <v>44263</v>
      </c>
      <c r="C313" s="619">
        <v>93.78456621667894</v>
      </c>
      <c r="D313" s="619">
        <v>119.7665321584452</v>
      </c>
      <c r="E313" s="619">
        <v>99.954106149775939</v>
      </c>
      <c r="F313" s="619">
        <v>83.583617747440272</v>
      </c>
      <c r="G313" s="627">
        <v>126.63917039830309</v>
      </c>
    </row>
    <row r="314" spans="2:7" x14ac:dyDescent="0.3">
      <c r="B314" s="624">
        <v>44264</v>
      </c>
      <c r="C314" s="616">
        <v>93.345906011019679</v>
      </c>
      <c r="D314" s="616">
        <v>119.5462406324632</v>
      </c>
      <c r="E314" s="616">
        <v>99.859618811079315</v>
      </c>
      <c r="F314" s="616">
        <v>83.629124004550619</v>
      </c>
      <c r="G314" s="625">
        <v>124.86094744284701</v>
      </c>
    </row>
    <row r="315" spans="2:7" x14ac:dyDescent="0.3">
      <c r="B315" s="626">
        <v>44265</v>
      </c>
      <c r="C315" s="619">
        <v>92.924626191983222</v>
      </c>
      <c r="D315" s="619">
        <v>116.7853907601087</v>
      </c>
      <c r="E315" s="619">
        <v>99.748933642891842</v>
      </c>
      <c r="F315" s="619">
        <v>82.613196814562002</v>
      </c>
      <c r="G315" s="627">
        <v>123.13398538769739</v>
      </c>
    </row>
    <row r="316" spans="2:7" x14ac:dyDescent="0.3">
      <c r="B316" s="624">
        <v>44266</v>
      </c>
      <c r="C316" s="616">
        <v>91.901258651281992</v>
      </c>
      <c r="D316" s="616">
        <v>114.05336407806971</v>
      </c>
      <c r="E316" s="616">
        <v>99.708439069164726</v>
      </c>
      <c r="F316" s="616">
        <v>81.397042093287837</v>
      </c>
      <c r="G316" s="625">
        <v>121.40761253829839</v>
      </c>
    </row>
    <row r="317" spans="2:7" x14ac:dyDescent="0.3">
      <c r="B317" s="626">
        <v>44267</v>
      </c>
      <c r="C317" s="619">
        <v>92.56352920423771</v>
      </c>
      <c r="D317" s="619">
        <v>114.3868895660051</v>
      </c>
      <c r="E317" s="619">
        <v>100.15927865666001</v>
      </c>
      <c r="F317" s="619">
        <v>82.109215017064855</v>
      </c>
      <c r="G317" s="627">
        <v>121.9249351873674</v>
      </c>
    </row>
    <row r="318" spans="2:7" x14ac:dyDescent="0.3">
      <c r="B318" s="624">
        <v>44270</v>
      </c>
      <c r="C318" s="616">
        <v>92.665736253930049</v>
      </c>
      <c r="D318" s="616">
        <v>115.6448159433418</v>
      </c>
      <c r="E318" s="616">
        <v>100</v>
      </c>
      <c r="F318" s="616">
        <v>82.309442548350404</v>
      </c>
      <c r="G318" s="625">
        <v>121.6639170398303</v>
      </c>
    </row>
    <row r="319" spans="2:7" x14ac:dyDescent="0.3">
      <c r="B319" s="626">
        <v>44271</v>
      </c>
      <c r="C319" s="619">
        <v>92.310346258806916</v>
      </c>
      <c r="D319" s="619">
        <v>115.8054022893849</v>
      </c>
      <c r="E319" s="619">
        <v>99.900113384806431</v>
      </c>
      <c r="F319" s="619">
        <v>82.895335608646178</v>
      </c>
      <c r="G319" s="627">
        <v>121.4376620315814</v>
      </c>
    </row>
    <row r="320" spans="2:7" x14ac:dyDescent="0.3">
      <c r="B320" s="624">
        <v>44272</v>
      </c>
      <c r="C320" s="616">
        <v>92.539663598725781</v>
      </c>
      <c r="D320" s="616">
        <v>115.0292349501771</v>
      </c>
      <c r="E320" s="616">
        <v>99.991901085254568</v>
      </c>
      <c r="F320" s="616">
        <v>82.976109215017075</v>
      </c>
      <c r="G320" s="625">
        <v>120.1991515437191</v>
      </c>
    </row>
    <row r="321" spans="2:7" x14ac:dyDescent="0.3">
      <c r="B321" s="626">
        <v>44273</v>
      </c>
      <c r="C321" s="619">
        <v>92.62915961939548</v>
      </c>
      <c r="D321" s="619">
        <v>114.496005929342</v>
      </c>
      <c r="E321" s="619">
        <v>100.12958263592679</v>
      </c>
      <c r="F321" s="619">
        <v>81.765642775881687</v>
      </c>
      <c r="G321" s="627">
        <v>120.7017440490219</v>
      </c>
    </row>
    <row r="322" spans="2:7" x14ac:dyDescent="0.3">
      <c r="B322" s="624">
        <v>44274</v>
      </c>
      <c r="C322" s="616">
        <v>92.131613626223114</v>
      </c>
      <c r="D322" s="616">
        <v>113.0445524170304</v>
      </c>
      <c r="E322" s="616">
        <v>100.34285405755629</v>
      </c>
      <c r="F322" s="616">
        <v>81.493742889647336</v>
      </c>
      <c r="G322" s="625">
        <v>120.8231204336554</v>
      </c>
    </row>
    <row r="323" spans="2:7" x14ac:dyDescent="0.3">
      <c r="B323" s="626">
        <v>44277</v>
      </c>
      <c r="C323" s="619">
        <v>92.131613626223114</v>
      </c>
      <c r="D323" s="619">
        <v>113.38013670427409</v>
      </c>
      <c r="E323" s="619">
        <v>100.2429674423627</v>
      </c>
      <c r="F323" s="619">
        <v>81.540386803185442</v>
      </c>
      <c r="G323" s="627">
        <v>121.2455809568701</v>
      </c>
    </row>
    <row r="324" spans="2:7" x14ac:dyDescent="0.3">
      <c r="B324" s="624">
        <v>44278</v>
      </c>
      <c r="C324" s="616">
        <v>92.843431251491594</v>
      </c>
      <c r="D324" s="616">
        <v>113.72395618875071</v>
      </c>
      <c r="E324" s="616">
        <v>100.4508395874953</v>
      </c>
      <c r="F324" s="616">
        <v>82.271899886234351</v>
      </c>
      <c r="G324" s="625">
        <v>122.8340796606175</v>
      </c>
    </row>
    <row r="325" spans="2:7" x14ac:dyDescent="0.3">
      <c r="B325" s="626">
        <v>44279</v>
      </c>
      <c r="C325" s="619">
        <v>93.752658939744535</v>
      </c>
      <c r="D325" s="619">
        <v>115.7498147080623</v>
      </c>
      <c r="E325" s="619">
        <v>100.529129096701</v>
      </c>
      <c r="F325" s="619">
        <v>82.650739476678041</v>
      </c>
      <c r="G325" s="627">
        <v>123.39028988922929</v>
      </c>
    </row>
    <row r="326" spans="2:7" x14ac:dyDescent="0.3">
      <c r="B326" s="624">
        <v>44280</v>
      </c>
      <c r="C326" s="616">
        <v>93.752658939744535</v>
      </c>
      <c r="D326" s="616">
        <v>116.2871613275138</v>
      </c>
      <c r="E326" s="616">
        <v>100.8179903892878</v>
      </c>
      <c r="F326" s="616">
        <v>82.731513083048924</v>
      </c>
      <c r="G326" s="625">
        <v>121.8312514730144</v>
      </c>
    </row>
    <row r="327" spans="2:7" x14ac:dyDescent="0.3">
      <c r="B327" s="626">
        <v>44281</v>
      </c>
      <c r="C327" s="619">
        <v>95.149056270947256</v>
      </c>
      <c r="D327" s="619">
        <v>118.5230173762662</v>
      </c>
      <c r="E327" s="619">
        <v>100.7855947303061</v>
      </c>
      <c r="F327" s="619">
        <v>83.014789533560872</v>
      </c>
      <c r="G327" s="627">
        <v>121.2785764789064</v>
      </c>
    </row>
    <row r="328" spans="2:7" x14ac:dyDescent="0.3">
      <c r="B328" s="624">
        <v>44284</v>
      </c>
      <c r="C328" s="616">
        <v>95.480840069314027</v>
      </c>
      <c r="D328" s="616">
        <v>119.0665403936424</v>
      </c>
      <c r="E328" s="616">
        <v>101.2499325090438</v>
      </c>
      <c r="F328" s="616">
        <v>83.196814562002274</v>
      </c>
      <c r="G328" s="625">
        <v>121.5007070469008</v>
      </c>
    </row>
    <row r="329" spans="2:7" x14ac:dyDescent="0.3">
      <c r="B329" s="626">
        <v>44285</v>
      </c>
      <c r="C329" s="619">
        <v>96.511211646415489</v>
      </c>
      <c r="D329" s="619">
        <v>118.88536605451699</v>
      </c>
      <c r="E329" s="619">
        <v>101.83305437071429</v>
      </c>
      <c r="F329" s="619">
        <v>83.073947667804333</v>
      </c>
      <c r="G329" s="627">
        <v>121.2762196559038</v>
      </c>
    </row>
    <row r="330" spans="2:7" x14ac:dyDescent="0.3">
      <c r="B330" s="624">
        <v>44286</v>
      </c>
      <c r="C330" s="616">
        <v>96.094601184979183</v>
      </c>
      <c r="D330" s="616">
        <v>115.98657662851031</v>
      </c>
      <c r="E330" s="616">
        <v>101.0609578316506</v>
      </c>
      <c r="F330" s="616">
        <v>81.802047781569968</v>
      </c>
      <c r="G330" s="625">
        <v>120.38946500117839</v>
      </c>
    </row>
    <row r="331" spans="2:7" x14ac:dyDescent="0.3">
      <c r="B331" s="626">
        <v>44287</v>
      </c>
      <c r="C331" s="619">
        <v>96.094601184979183</v>
      </c>
      <c r="D331" s="619">
        <v>117.5389113069258</v>
      </c>
      <c r="E331" s="619">
        <v>101.0609578316506</v>
      </c>
      <c r="F331" s="619">
        <v>81.634812286689424</v>
      </c>
      <c r="G331" s="627">
        <v>119.5793070940372</v>
      </c>
    </row>
    <row r="332" spans="2:7" x14ac:dyDescent="0.3">
      <c r="B332" s="624">
        <v>44288</v>
      </c>
      <c r="C332" s="616">
        <v>96.094601184979183</v>
      </c>
      <c r="D332" s="616">
        <v>117.5389113069258</v>
      </c>
      <c r="E332" s="616">
        <v>101.0609578316506</v>
      </c>
      <c r="F332" s="616">
        <v>81.634812286689424</v>
      </c>
      <c r="G332" s="625">
        <v>119.6729908083903</v>
      </c>
    </row>
    <row r="333" spans="2:7" x14ac:dyDescent="0.3">
      <c r="B333" s="626">
        <v>44291</v>
      </c>
      <c r="C333" s="619">
        <v>94.948792711651592</v>
      </c>
      <c r="D333" s="619">
        <v>116.6412748085317</v>
      </c>
      <c r="E333" s="619">
        <v>99.711138707413198</v>
      </c>
      <c r="F333" s="619">
        <v>81.978384527872578</v>
      </c>
      <c r="G333" s="627">
        <v>119.8238274805562</v>
      </c>
    </row>
    <row r="334" spans="2:7" x14ac:dyDescent="0.3">
      <c r="B334" s="624">
        <v>44292</v>
      </c>
      <c r="C334" s="616">
        <v>94.584842227594862</v>
      </c>
      <c r="D334" s="616">
        <v>115.121880919048</v>
      </c>
      <c r="E334" s="616">
        <v>98.091355758328376</v>
      </c>
      <c r="F334" s="616">
        <v>81.592718998862352</v>
      </c>
      <c r="G334" s="625">
        <v>118.8045015319349</v>
      </c>
    </row>
    <row r="335" spans="2:7" x14ac:dyDescent="0.3">
      <c r="B335" s="626">
        <v>44293</v>
      </c>
      <c r="C335" s="619">
        <v>94.505463148392181</v>
      </c>
      <c r="D335" s="619">
        <v>115.6283455488759</v>
      </c>
      <c r="E335" s="619">
        <v>97.394849090221896</v>
      </c>
      <c r="F335" s="619">
        <v>81.137656427758813</v>
      </c>
      <c r="G335" s="627">
        <v>119.0560923874617</v>
      </c>
    </row>
    <row r="336" spans="2:7" x14ac:dyDescent="0.3">
      <c r="B336" s="624">
        <v>44294</v>
      </c>
      <c r="C336" s="616">
        <v>94.478484637813494</v>
      </c>
      <c r="D336" s="616">
        <v>114.71217985670761</v>
      </c>
      <c r="E336" s="616">
        <v>97.127584903622903</v>
      </c>
      <c r="F336" s="616">
        <v>80.59158134243458</v>
      </c>
      <c r="G336" s="625">
        <v>118.40443082724489</v>
      </c>
    </row>
    <row r="337" spans="2:7" x14ac:dyDescent="0.3">
      <c r="B337" s="626">
        <v>44295</v>
      </c>
      <c r="C337" s="619">
        <v>94.399105558610813</v>
      </c>
      <c r="D337" s="619">
        <v>117.03244667709789</v>
      </c>
      <c r="E337" s="619">
        <v>97.869985421953459</v>
      </c>
      <c r="F337" s="619">
        <v>80.964732650739464</v>
      </c>
      <c r="G337" s="627">
        <v>118.79094979967</v>
      </c>
    </row>
    <row r="338" spans="2:7" x14ac:dyDescent="0.3">
      <c r="B338" s="624">
        <v>44298</v>
      </c>
      <c r="C338" s="616">
        <v>94.776026480445765</v>
      </c>
      <c r="D338" s="616">
        <v>118.0700815284526</v>
      </c>
      <c r="E338" s="616">
        <v>97.726904594784301</v>
      </c>
      <c r="F338" s="616">
        <v>81.012514220705341</v>
      </c>
      <c r="G338" s="625">
        <v>118.7025689370728</v>
      </c>
    </row>
    <row r="339" spans="2:7" x14ac:dyDescent="0.3">
      <c r="B339" s="626">
        <v>44299</v>
      </c>
      <c r="C339" s="619">
        <v>95.111182592634862</v>
      </c>
      <c r="D339" s="619">
        <v>117.7303796425925</v>
      </c>
      <c r="E339" s="619">
        <v>98.075157928837527</v>
      </c>
      <c r="F339" s="619">
        <v>80.593856655290097</v>
      </c>
      <c r="G339" s="627">
        <v>118.39912797548899</v>
      </c>
    </row>
    <row r="340" spans="2:7" x14ac:dyDescent="0.3">
      <c r="B340" s="624">
        <v>44300</v>
      </c>
      <c r="C340" s="616">
        <v>95.264233758417816</v>
      </c>
      <c r="D340" s="616">
        <v>116.39421889154249</v>
      </c>
      <c r="E340" s="616">
        <v>98.064359375843623</v>
      </c>
      <c r="F340" s="616">
        <v>80.567690557451655</v>
      </c>
      <c r="G340" s="625">
        <v>118.2600754183361</v>
      </c>
    </row>
    <row r="341" spans="2:7" x14ac:dyDescent="0.3">
      <c r="B341" s="626">
        <v>44301</v>
      </c>
      <c r="C341" s="619">
        <v>93.721270480321252</v>
      </c>
      <c r="D341" s="619">
        <v>115.6304043481841</v>
      </c>
      <c r="E341" s="619">
        <v>97.902381080935157</v>
      </c>
      <c r="F341" s="619">
        <v>79.701934015927193</v>
      </c>
      <c r="G341" s="627">
        <v>117.4811454159793</v>
      </c>
    </row>
    <row r="342" spans="2:7" x14ac:dyDescent="0.3">
      <c r="B342" s="624">
        <v>44302</v>
      </c>
      <c r="C342" s="616">
        <v>93.638778496051785</v>
      </c>
      <c r="D342" s="616">
        <v>115.0477641439513</v>
      </c>
      <c r="E342" s="616">
        <v>98.088656120079904</v>
      </c>
      <c r="F342" s="616">
        <v>80.094425483503983</v>
      </c>
      <c r="G342" s="625">
        <v>117.36507188310161</v>
      </c>
    </row>
    <row r="343" spans="2:7" x14ac:dyDescent="0.3">
      <c r="B343" s="626">
        <v>44305</v>
      </c>
      <c r="C343" s="619">
        <v>93.439552571778407</v>
      </c>
      <c r="D343" s="619">
        <v>114.2386560158116</v>
      </c>
      <c r="E343" s="619">
        <v>99.16851141946978</v>
      </c>
      <c r="F343" s="619">
        <v>79.82366325369739</v>
      </c>
      <c r="G343" s="627">
        <v>116.7664388404431</v>
      </c>
    </row>
    <row r="344" spans="2:7" x14ac:dyDescent="0.3">
      <c r="B344" s="624">
        <v>44306</v>
      </c>
      <c r="C344" s="616">
        <v>94.41077895261121</v>
      </c>
      <c r="D344" s="616">
        <v>114.6215926871449</v>
      </c>
      <c r="E344" s="616">
        <v>99.6787430484315</v>
      </c>
      <c r="F344" s="616">
        <v>79.281001137656432</v>
      </c>
      <c r="G344" s="625">
        <v>117.6744049021918</v>
      </c>
    </row>
    <row r="345" spans="2:7" x14ac:dyDescent="0.3">
      <c r="B345" s="626">
        <v>44307</v>
      </c>
      <c r="C345" s="619">
        <v>94.08989032197816</v>
      </c>
      <c r="D345" s="619">
        <v>114.6215926871449</v>
      </c>
      <c r="E345" s="619">
        <v>100.1808757626478</v>
      </c>
      <c r="F345" s="619">
        <v>79.271899886234351</v>
      </c>
      <c r="G345" s="627">
        <v>117.2678529342446</v>
      </c>
    </row>
    <row r="346" spans="2:7" x14ac:dyDescent="0.3">
      <c r="B346" s="624">
        <v>44308</v>
      </c>
      <c r="C346" s="616">
        <v>94.362788332831812</v>
      </c>
      <c r="D346" s="616">
        <v>112.1386807214033</v>
      </c>
      <c r="E346" s="616">
        <v>101.43890718643701</v>
      </c>
      <c r="F346" s="616">
        <v>80.394766780432306</v>
      </c>
      <c r="G346" s="625">
        <v>117.4375441904313</v>
      </c>
    </row>
    <row r="347" spans="2:7" x14ac:dyDescent="0.3">
      <c r="B347" s="626">
        <v>44309</v>
      </c>
      <c r="C347" s="619">
        <v>94.415188901455807</v>
      </c>
      <c r="D347" s="619">
        <v>112.7377913201021</v>
      </c>
      <c r="E347" s="619">
        <v>102.2757950434642</v>
      </c>
      <c r="F347" s="619">
        <v>81.00682593856655</v>
      </c>
      <c r="G347" s="627">
        <v>116.8141645062456</v>
      </c>
    </row>
    <row r="348" spans="2:7" x14ac:dyDescent="0.3">
      <c r="B348" s="624">
        <v>44312</v>
      </c>
      <c r="C348" s="616">
        <v>94.749047969867078</v>
      </c>
      <c r="D348" s="616">
        <v>111.9348595898872</v>
      </c>
      <c r="E348" s="616">
        <v>103.6391123589439</v>
      </c>
      <c r="F348" s="616">
        <v>80.263936291240043</v>
      </c>
      <c r="G348" s="625">
        <v>117.09580485505541</v>
      </c>
    </row>
    <row r="349" spans="2:7" x14ac:dyDescent="0.3">
      <c r="B349" s="626">
        <v>44313</v>
      </c>
      <c r="C349" s="619">
        <v>96.383582538677842</v>
      </c>
      <c r="D349" s="619">
        <v>112.2539734826649</v>
      </c>
      <c r="E349" s="619">
        <v>103.64991091193779</v>
      </c>
      <c r="F349" s="619">
        <v>79.901023890784984</v>
      </c>
      <c r="G349" s="627">
        <v>118.1652132924817</v>
      </c>
    </row>
    <row r="350" spans="2:7" x14ac:dyDescent="0.3">
      <c r="B350" s="624">
        <v>44314</v>
      </c>
      <c r="C350" s="616">
        <v>96.210816307472001</v>
      </c>
      <c r="D350" s="616">
        <v>110.03870542699499</v>
      </c>
      <c r="E350" s="616">
        <v>101.80065871173259</v>
      </c>
      <c r="F350" s="616">
        <v>79.382252559726965</v>
      </c>
      <c r="G350" s="625">
        <v>117.3273627150601</v>
      </c>
    </row>
    <row r="351" spans="2:7" x14ac:dyDescent="0.3">
      <c r="B351" s="626">
        <v>44315</v>
      </c>
      <c r="C351" s="619">
        <v>96.252840525873424</v>
      </c>
      <c r="D351" s="619">
        <v>109.9316478629663</v>
      </c>
      <c r="E351" s="619">
        <v>102.1948058960099</v>
      </c>
      <c r="F351" s="619">
        <v>80.293515358361773</v>
      </c>
      <c r="G351" s="627">
        <v>118.13045015319349</v>
      </c>
    </row>
    <row r="352" spans="2:7" x14ac:dyDescent="0.3">
      <c r="B352" s="624">
        <v>44316</v>
      </c>
      <c r="C352" s="616">
        <v>96.756352920423765</v>
      </c>
      <c r="D352" s="616">
        <v>111.94927118504491</v>
      </c>
      <c r="E352" s="616">
        <v>102.2002051725069</v>
      </c>
      <c r="F352" s="616">
        <v>80.813424345847565</v>
      </c>
      <c r="G352" s="625">
        <v>119.291774687721</v>
      </c>
    </row>
    <row r="353" spans="2:7" x14ac:dyDescent="0.3">
      <c r="B353" s="626">
        <v>44319</v>
      </c>
      <c r="C353" s="619">
        <v>99.085584136635788</v>
      </c>
      <c r="D353" s="619">
        <v>112.0542699497653</v>
      </c>
      <c r="E353" s="619">
        <v>103.0289941147886</v>
      </c>
      <c r="F353" s="619">
        <v>80.077360637087608</v>
      </c>
      <c r="G353" s="627">
        <v>118.7980202686778</v>
      </c>
    </row>
    <row r="354" spans="2:7" x14ac:dyDescent="0.3">
      <c r="B354" s="624">
        <v>44320</v>
      </c>
      <c r="C354" s="616">
        <v>99.220217280773653</v>
      </c>
      <c r="D354" s="616">
        <v>112.0707403442313</v>
      </c>
      <c r="E354" s="616">
        <v>103.50413044652019</v>
      </c>
      <c r="F354" s="616">
        <v>79.840728100113751</v>
      </c>
      <c r="G354" s="625">
        <v>119.037237803441</v>
      </c>
    </row>
    <row r="355" spans="2:7" x14ac:dyDescent="0.3">
      <c r="B355" s="626">
        <v>44321</v>
      </c>
      <c r="C355" s="619">
        <v>99.757971631058496</v>
      </c>
      <c r="D355" s="619">
        <v>110.258996952977</v>
      </c>
      <c r="E355" s="619">
        <v>103.2800604718967</v>
      </c>
      <c r="F355" s="619">
        <v>80.17633674630261</v>
      </c>
      <c r="G355" s="627">
        <v>119.35953334904551</v>
      </c>
    </row>
    <row r="356" spans="2:7" x14ac:dyDescent="0.3">
      <c r="B356" s="624">
        <v>44322</v>
      </c>
      <c r="C356" s="616">
        <v>99.126570720014939</v>
      </c>
      <c r="D356" s="616">
        <v>108.66754508770489</v>
      </c>
      <c r="E356" s="616">
        <v>103.0586901355218</v>
      </c>
      <c r="F356" s="616">
        <v>79.558589306029575</v>
      </c>
      <c r="G356" s="625">
        <v>118.5370021211407</v>
      </c>
    </row>
    <row r="357" spans="2:7" x14ac:dyDescent="0.3">
      <c r="B357" s="626">
        <v>44323</v>
      </c>
      <c r="C357" s="619">
        <v>97.632116879208894</v>
      </c>
      <c r="D357" s="619">
        <v>107.8296137692498</v>
      </c>
      <c r="E357" s="619">
        <v>102.78872631067441</v>
      </c>
      <c r="F357" s="619">
        <v>79.058020477815688</v>
      </c>
      <c r="G357" s="627">
        <v>117.35387697383921</v>
      </c>
    </row>
    <row r="358" spans="2:7" x14ac:dyDescent="0.3">
      <c r="B358" s="624">
        <v>44326</v>
      </c>
      <c r="C358" s="616">
        <v>97.029769748788567</v>
      </c>
      <c r="D358" s="616">
        <v>107.6299102363502</v>
      </c>
      <c r="E358" s="616">
        <v>100.5615247556827</v>
      </c>
      <c r="F358" s="616">
        <v>79.042093287827072</v>
      </c>
      <c r="G358" s="625">
        <v>117.5176761725194</v>
      </c>
    </row>
    <row r="359" spans="2:7" x14ac:dyDescent="0.3">
      <c r="B359" s="626">
        <v>44327</v>
      </c>
      <c r="C359" s="619">
        <v>96.209778672449758</v>
      </c>
      <c r="D359" s="619">
        <v>107.4837354854649</v>
      </c>
      <c r="E359" s="619">
        <v>100.08638842395121</v>
      </c>
      <c r="F359" s="619">
        <v>79.965870307167236</v>
      </c>
      <c r="G359" s="627">
        <v>117.60723544661791</v>
      </c>
    </row>
    <row r="360" spans="2:7" x14ac:dyDescent="0.3">
      <c r="B360" s="624">
        <v>44328</v>
      </c>
      <c r="C360" s="616">
        <v>97.202017162483273</v>
      </c>
      <c r="D360" s="616">
        <v>109.2501852919378</v>
      </c>
      <c r="E360" s="616">
        <v>100.3941471842773</v>
      </c>
      <c r="F360" s="616">
        <v>80.469852104664398</v>
      </c>
      <c r="G360" s="625">
        <v>118.8168748526986</v>
      </c>
    </row>
    <row r="361" spans="2:7" x14ac:dyDescent="0.3">
      <c r="B361" s="626">
        <v>44329</v>
      </c>
      <c r="C361" s="619">
        <v>96.754018241623683</v>
      </c>
      <c r="D361" s="619">
        <v>109.3181256691098</v>
      </c>
      <c r="E361" s="619">
        <v>98.777063873440952</v>
      </c>
      <c r="F361" s="619">
        <v>80.538111490329911</v>
      </c>
      <c r="G361" s="627">
        <v>117.4693613009663</v>
      </c>
    </row>
    <row r="362" spans="2:7" x14ac:dyDescent="0.3">
      <c r="B362" s="624">
        <v>44330</v>
      </c>
      <c r="C362" s="616">
        <v>96.09901113382378</v>
      </c>
      <c r="D362" s="616">
        <v>108.56872272090919</v>
      </c>
      <c r="E362" s="616">
        <v>99.316991523135897</v>
      </c>
      <c r="F362" s="616">
        <v>79.68486916951079</v>
      </c>
      <c r="G362" s="625">
        <v>117.0480791892529</v>
      </c>
    </row>
    <row r="363" spans="2:7" x14ac:dyDescent="0.3">
      <c r="B363" s="626">
        <v>44333</v>
      </c>
      <c r="C363" s="619">
        <v>96.09901113382378</v>
      </c>
      <c r="D363" s="619">
        <v>108.58519311537511</v>
      </c>
      <c r="E363" s="619">
        <v>100.29965984558071</v>
      </c>
      <c r="F363" s="619">
        <v>81.5415244596132</v>
      </c>
      <c r="G363" s="627">
        <v>116.5643412679708</v>
      </c>
    </row>
    <row r="364" spans="2:7" x14ac:dyDescent="0.3">
      <c r="B364" s="624">
        <v>44334</v>
      </c>
      <c r="C364" s="616">
        <v>95.110923183879294</v>
      </c>
      <c r="D364" s="616">
        <v>108.31960800461169</v>
      </c>
      <c r="E364" s="616">
        <v>100.94487338696609</v>
      </c>
      <c r="F364" s="616">
        <v>81.063708759954494</v>
      </c>
      <c r="G364" s="625">
        <v>116.92729201037</v>
      </c>
    </row>
    <row r="365" spans="2:7" x14ac:dyDescent="0.3">
      <c r="B365" s="626">
        <v>44335</v>
      </c>
      <c r="C365" s="619">
        <v>95.266568437217884</v>
      </c>
      <c r="D365" s="619">
        <v>109.3345960635757</v>
      </c>
      <c r="E365" s="619">
        <v>101.0609578316506</v>
      </c>
      <c r="F365" s="619">
        <v>81.014789533560858</v>
      </c>
      <c r="G365" s="627">
        <v>117.4198680179118</v>
      </c>
    </row>
    <row r="366" spans="2:7" x14ac:dyDescent="0.3">
      <c r="B366" s="624">
        <v>44336</v>
      </c>
      <c r="C366" s="616">
        <v>95.899266392039266</v>
      </c>
      <c r="D366" s="616">
        <v>108.79930824343241</v>
      </c>
      <c r="E366" s="616">
        <v>100.2861616543383</v>
      </c>
      <c r="F366" s="616">
        <v>81.737201365187715</v>
      </c>
      <c r="G366" s="625">
        <v>117.0757718595333</v>
      </c>
    </row>
    <row r="367" spans="2:7" x14ac:dyDescent="0.3">
      <c r="B367" s="626">
        <v>44337</v>
      </c>
      <c r="C367" s="619">
        <v>97.178410965726911</v>
      </c>
      <c r="D367" s="619">
        <v>110.4916412748085</v>
      </c>
      <c r="E367" s="619">
        <v>101.3255223800011</v>
      </c>
      <c r="F367" s="619">
        <v>81.737201365187715</v>
      </c>
      <c r="G367" s="627">
        <v>117.5718831015791</v>
      </c>
    </row>
    <row r="368" spans="2:7" x14ac:dyDescent="0.3">
      <c r="B368" s="624">
        <v>44340</v>
      </c>
      <c r="C368" s="616">
        <v>96.921596297718239</v>
      </c>
      <c r="D368" s="616">
        <v>109.49312361031051</v>
      </c>
      <c r="E368" s="616">
        <v>102.8805140111225</v>
      </c>
      <c r="F368" s="616">
        <v>82.988623435722417</v>
      </c>
      <c r="G368" s="625">
        <v>117.0580956870139</v>
      </c>
    </row>
    <row r="369" spans="2:7" x14ac:dyDescent="0.3">
      <c r="B369" s="626">
        <v>44341</v>
      </c>
      <c r="C369" s="619">
        <v>96.886576115717062</v>
      </c>
      <c r="D369" s="619">
        <v>109.76488511899861</v>
      </c>
      <c r="E369" s="619">
        <v>103.22066843043029</v>
      </c>
      <c r="F369" s="619">
        <v>83.543799772468716</v>
      </c>
      <c r="G369" s="627">
        <v>117.2619608767381</v>
      </c>
    </row>
    <row r="370" spans="2:7" x14ac:dyDescent="0.3">
      <c r="B370" s="624">
        <v>44342</v>
      </c>
      <c r="C370" s="616">
        <v>97.100588339057623</v>
      </c>
      <c r="D370" s="616">
        <v>109.36341925389119</v>
      </c>
      <c r="E370" s="616">
        <v>104.0413584579666</v>
      </c>
      <c r="F370" s="616">
        <v>83.017064846416389</v>
      </c>
      <c r="G370" s="625">
        <v>117.13999528635399</v>
      </c>
    </row>
    <row r="371" spans="2:7" x14ac:dyDescent="0.3">
      <c r="B371" s="626">
        <v>44343</v>
      </c>
      <c r="C371" s="619">
        <v>96.738453716289825</v>
      </c>
      <c r="D371" s="619">
        <v>107.8646133574899</v>
      </c>
      <c r="E371" s="619">
        <v>103.8874790778036</v>
      </c>
      <c r="F371" s="619">
        <v>82.912400455062567</v>
      </c>
      <c r="G371" s="627">
        <v>117.65142587791659</v>
      </c>
    </row>
    <row r="372" spans="2:7" x14ac:dyDescent="0.3">
      <c r="B372" s="624">
        <v>44344</v>
      </c>
      <c r="C372" s="616">
        <v>96.166716819026078</v>
      </c>
      <c r="D372" s="616">
        <v>107.5866754508771</v>
      </c>
      <c r="E372" s="616">
        <v>102.89401220236491</v>
      </c>
      <c r="F372" s="616">
        <v>82.324232081911262</v>
      </c>
      <c r="G372" s="625">
        <v>117.4752533584728</v>
      </c>
    </row>
    <row r="373" spans="2:7" x14ac:dyDescent="0.3">
      <c r="B373" s="626">
        <v>44347</v>
      </c>
      <c r="C373" s="619">
        <v>96.291233021696939</v>
      </c>
      <c r="D373" s="619">
        <v>107.44461829860821</v>
      </c>
      <c r="E373" s="619">
        <v>103.5986177852168</v>
      </c>
      <c r="F373" s="619">
        <v>82.159271899886235</v>
      </c>
      <c r="G373" s="627">
        <v>117.5665802498232</v>
      </c>
    </row>
    <row r="374" spans="2:7" x14ac:dyDescent="0.3">
      <c r="B374" s="624">
        <v>44348</v>
      </c>
      <c r="C374" s="616">
        <v>95.104697373745765</v>
      </c>
      <c r="D374" s="616">
        <v>106.0652227620851</v>
      </c>
      <c r="E374" s="616">
        <v>104.270827709087</v>
      </c>
      <c r="F374" s="616">
        <v>82.481228668941981</v>
      </c>
      <c r="G374" s="625">
        <v>117.6632099929295</v>
      </c>
    </row>
    <row r="375" spans="2:7" x14ac:dyDescent="0.3">
      <c r="B375" s="626">
        <v>44349</v>
      </c>
      <c r="C375" s="619">
        <v>94.679007605864712</v>
      </c>
      <c r="D375" s="619">
        <v>104.51288808366959</v>
      </c>
      <c r="E375" s="619">
        <v>103.196371686194</v>
      </c>
      <c r="F375" s="619">
        <v>81.536973833902167</v>
      </c>
      <c r="G375" s="627">
        <v>117.2431062927174</v>
      </c>
    </row>
    <row r="376" spans="2:7" x14ac:dyDescent="0.3">
      <c r="B376" s="624">
        <v>44350</v>
      </c>
      <c r="C376" s="616">
        <v>94.595477986573002</v>
      </c>
      <c r="D376" s="616">
        <v>104.51288808366959</v>
      </c>
      <c r="E376" s="616">
        <v>104.5137951514497</v>
      </c>
      <c r="F376" s="616">
        <v>81.905574516496031</v>
      </c>
      <c r="G376" s="625">
        <v>118.7997878859298</v>
      </c>
    </row>
    <row r="377" spans="2:7" x14ac:dyDescent="0.3">
      <c r="B377" s="626">
        <v>44351</v>
      </c>
      <c r="C377" s="619">
        <v>93.386633185643277</v>
      </c>
      <c r="D377" s="619">
        <v>103.9570122704439</v>
      </c>
      <c r="E377" s="619">
        <v>104.06835484045141</v>
      </c>
      <c r="F377" s="619">
        <v>81.662116040955624</v>
      </c>
      <c r="G377" s="627">
        <v>117.59898656610891</v>
      </c>
    </row>
    <row r="378" spans="2:7" x14ac:dyDescent="0.3">
      <c r="B378" s="624">
        <v>44354</v>
      </c>
      <c r="C378" s="616">
        <v>93.386633185643277</v>
      </c>
      <c r="D378" s="616">
        <v>103.8849542946554</v>
      </c>
      <c r="E378" s="616">
        <v>106.295556395443</v>
      </c>
      <c r="F378" s="616">
        <v>81.406143344709889</v>
      </c>
      <c r="G378" s="625">
        <v>116.6921989158614</v>
      </c>
    </row>
    <row r="379" spans="2:7" x14ac:dyDescent="0.3">
      <c r="B379" s="626">
        <v>44355</v>
      </c>
      <c r="C379" s="619">
        <v>93.512965249603099</v>
      </c>
      <c r="D379" s="619">
        <v>103.64407477559089</v>
      </c>
      <c r="E379" s="619">
        <v>106.13627773878299</v>
      </c>
      <c r="F379" s="619">
        <v>81.663253697383396</v>
      </c>
      <c r="G379" s="627">
        <v>116.12420457223659</v>
      </c>
    </row>
    <row r="380" spans="2:7" x14ac:dyDescent="0.3">
      <c r="B380" s="624">
        <v>44356</v>
      </c>
      <c r="C380" s="616">
        <v>93.177030911147313</v>
      </c>
      <c r="D380" s="616">
        <v>104.2246561805155</v>
      </c>
      <c r="E380" s="616">
        <v>103.7443982506344</v>
      </c>
      <c r="F380" s="616">
        <v>81.87372013651877</v>
      </c>
      <c r="G380" s="625">
        <v>116.2850577421636</v>
      </c>
    </row>
    <row r="381" spans="2:7" x14ac:dyDescent="0.3">
      <c r="B381" s="626">
        <v>44357</v>
      </c>
      <c r="C381" s="619">
        <v>93.126186795056711</v>
      </c>
      <c r="D381" s="619">
        <v>104.0990694227127</v>
      </c>
      <c r="E381" s="619">
        <v>105.1482101398413</v>
      </c>
      <c r="F381" s="619">
        <v>81.994311717861208</v>
      </c>
      <c r="G381" s="627">
        <v>116.0676408201744</v>
      </c>
    </row>
    <row r="382" spans="2:7" x14ac:dyDescent="0.3">
      <c r="B382" s="624">
        <v>44358</v>
      </c>
      <c r="C382" s="616">
        <v>93.476388615068544</v>
      </c>
      <c r="D382" s="616">
        <v>105.3714073952071</v>
      </c>
      <c r="E382" s="616">
        <v>105.13471194859891</v>
      </c>
      <c r="F382" s="616">
        <v>82.195676905574516</v>
      </c>
      <c r="G382" s="625">
        <v>117.11289182182421</v>
      </c>
    </row>
    <row r="383" spans="2:7" x14ac:dyDescent="0.3">
      <c r="B383" s="626">
        <v>44361</v>
      </c>
      <c r="C383" s="619">
        <v>93.476388615068544</v>
      </c>
      <c r="D383" s="619">
        <v>104.2164209832826</v>
      </c>
      <c r="E383" s="619">
        <v>105.1617083310836</v>
      </c>
      <c r="F383" s="619">
        <v>81.713310580204777</v>
      </c>
      <c r="G383" s="627">
        <v>117.63080367664389</v>
      </c>
    </row>
    <row r="384" spans="2:7" x14ac:dyDescent="0.3">
      <c r="B384" s="624">
        <v>44362</v>
      </c>
      <c r="C384" s="616">
        <v>95.046070994988213</v>
      </c>
      <c r="D384" s="616">
        <v>103.8808366960389</v>
      </c>
      <c r="E384" s="616">
        <v>104.81345499703041</v>
      </c>
      <c r="F384" s="616">
        <v>82.679180887372013</v>
      </c>
      <c r="G384" s="625">
        <v>117.9902191845392</v>
      </c>
    </row>
    <row r="385" spans="2:7" x14ac:dyDescent="0.3">
      <c r="B385" s="626">
        <v>44363</v>
      </c>
      <c r="C385" s="619">
        <v>95.416506697934068</v>
      </c>
      <c r="D385" s="619">
        <v>104.0702462323973</v>
      </c>
      <c r="E385" s="619">
        <v>105.5180605798823</v>
      </c>
      <c r="F385" s="619">
        <v>82.693970420932885</v>
      </c>
      <c r="G385" s="627">
        <v>120.15378270091909</v>
      </c>
    </row>
    <row r="386" spans="2:7" x14ac:dyDescent="0.3">
      <c r="B386" s="624">
        <v>44364</v>
      </c>
      <c r="C386" s="616">
        <v>96.327550247475941</v>
      </c>
      <c r="D386" s="616">
        <v>103.1087869554476</v>
      </c>
      <c r="E386" s="616">
        <v>105.78262512823279</v>
      </c>
      <c r="F386" s="616">
        <v>83.907849829351534</v>
      </c>
      <c r="G386" s="625">
        <v>120.36707518265381</v>
      </c>
    </row>
    <row r="387" spans="2:7" x14ac:dyDescent="0.3">
      <c r="B387" s="626">
        <v>44365</v>
      </c>
      <c r="C387" s="619">
        <v>97.158955309059593</v>
      </c>
      <c r="D387" s="619">
        <v>104.79906118751541</v>
      </c>
      <c r="E387" s="619">
        <v>106.70050213271421</v>
      </c>
      <c r="F387" s="619">
        <v>85.144482366325363</v>
      </c>
      <c r="G387" s="627">
        <v>121.7257836436484</v>
      </c>
    </row>
    <row r="388" spans="2:7" x14ac:dyDescent="0.3">
      <c r="B388" s="624">
        <v>44368</v>
      </c>
      <c r="C388" s="616">
        <v>97.515382939204969</v>
      </c>
      <c r="D388" s="616">
        <v>103.25290290702461</v>
      </c>
      <c r="E388" s="616">
        <v>106.7166999622051</v>
      </c>
      <c r="F388" s="616">
        <v>85.144482366325363</v>
      </c>
      <c r="G388" s="625">
        <v>120.7353287768088</v>
      </c>
    </row>
    <row r="389" spans="2:7" x14ac:dyDescent="0.3">
      <c r="B389" s="626">
        <v>44369</v>
      </c>
      <c r="C389" s="619">
        <v>98.115395390825228</v>
      </c>
      <c r="D389" s="619">
        <v>102.1082104916413</v>
      </c>
      <c r="E389" s="619">
        <v>107.4294044598024</v>
      </c>
      <c r="F389" s="619">
        <v>84.448236632536961</v>
      </c>
      <c r="G389" s="627">
        <v>119.9457930709404</v>
      </c>
    </row>
    <row r="390" spans="2:7" x14ac:dyDescent="0.3">
      <c r="B390" s="624">
        <v>44370</v>
      </c>
      <c r="C390" s="616">
        <v>98.184657528560905</v>
      </c>
      <c r="D390" s="616">
        <v>102.2605616404513</v>
      </c>
      <c r="E390" s="616">
        <v>107.4294044598024</v>
      </c>
      <c r="F390" s="616">
        <v>83.62116040955631</v>
      </c>
      <c r="G390" s="625">
        <v>119.0236860711761</v>
      </c>
    </row>
    <row r="391" spans="2:7" x14ac:dyDescent="0.3">
      <c r="B391" s="626">
        <v>44371</v>
      </c>
      <c r="C391" s="619">
        <v>97.911759517707239</v>
      </c>
      <c r="D391" s="619">
        <v>101.1817508029317</v>
      </c>
      <c r="E391" s="619">
        <v>107.580584201717</v>
      </c>
      <c r="F391" s="619">
        <v>83.568828213879414</v>
      </c>
      <c r="G391" s="627">
        <v>117.012726844214</v>
      </c>
    </row>
    <row r="392" spans="2:7" x14ac:dyDescent="0.3">
      <c r="B392" s="624">
        <v>44372</v>
      </c>
      <c r="C392" s="616">
        <v>96.807456445269935</v>
      </c>
      <c r="D392" s="616">
        <v>101.5873342666557</v>
      </c>
      <c r="E392" s="616">
        <v>107.16214027320341</v>
      </c>
      <c r="F392" s="616">
        <v>83.492605233219564</v>
      </c>
      <c r="G392" s="625">
        <v>116.8035588027339</v>
      </c>
    </row>
    <row r="393" spans="2:7" x14ac:dyDescent="0.3">
      <c r="B393" s="626">
        <v>44375</v>
      </c>
      <c r="C393" s="619">
        <v>96.208222219916365</v>
      </c>
      <c r="D393" s="619">
        <v>101.4288067199209</v>
      </c>
      <c r="E393" s="619">
        <v>104.89444414448459</v>
      </c>
      <c r="F393" s="619">
        <v>83.492605233219564</v>
      </c>
      <c r="G393" s="627">
        <v>116.7198915861419</v>
      </c>
    </row>
    <row r="394" spans="2:7" x14ac:dyDescent="0.3">
      <c r="B394" s="624">
        <v>44376</v>
      </c>
      <c r="C394" s="616">
        <v>97.729913980056651</v>
      </c>
      <c r="D394" s="616">
        <v>102.0443877130857</v>
      </c>
      <c r="E394" s="616">
        <v>104.89444414448459</v>
      </c>
      <c r="F394" s="616">
        <v>82.78725824800911</v>
      </c>
      <c r="G394" s="625">
        <v>116.7835258072119</v>
      </c>
    </row>
    <row r="395" spans="2:7" x14ac:dyDescent="0.3">
      <c r="B395" s="626">
        <v>44377</v>
      </c>
      <c r="C395" s="619">
        <v>97.339244394176788</v>
      </c>
      <c r="D395" s="619">
        <v>102.3140904224656</v>
      </c>
      <c r="E395" s="619">
        <v>104.3653150477836</v>
      </c>
      <c r="F395" s="619">
        <v>83.547212741751991</v>
      </c>
      <c r="G395" s="627">
        <v>117.4670044779637</v>
      </c>
    </row>
    <row r="396" spans="2:7" x14ac:dyDescent="0.3">
      <c r="B396" s="624">
        <v>44378</v>
      </c>
      <c r="C396" s="616">
        <v>98.177134674649537</v>
      </c>
      <c r="D396" s="616">
        <v>103.94877707321091</v>
      </c>
      <c r="E396" s="616">
        <v>104.67577344635821</v>
      </c>
      <c r="F396" s="616">
        <v>84.348122866894187</v>
      </c>
      <c r="G396" s="625">
        <v>117.83466886636811</v>
      </c>
    </row>
    <row r="397" spans="2:7" x14ac:dyDescent="0.3">
      <c r="B397" s="626">
        <v>44379</v>
      </c>
      <c r="C397" s="619">
        <v>97.10370124412438</v>
      </c>
      <c r="D397" s="619">
        <v>104.169068599193</v>
      </c>
      <c r="E397" s="619">
        <v>105.35338264672529</v>
      </c>
      <c r="F397" s="619">
        <v>83.67463026166098</v>
      </c>
      <c r="G397" s="627">
        <v>116.4965826066462</v>
      </c>
    </row>
    <row r="398" spans="2:7" x14ac:dyDescent="0.3">
      <c r="B398" s="624">
        <v>44382</v>
      </c>
      <c r="C398" s="616">
        <v>97.10370124412438</v>
      </c>
      <c r="D398" s="616">
        <v>104.89788355431109</v>
      </c>
      <c r="E398" s="616">
        <v>106.1200799092922</v>
      </c>
      <c r="F398" s="616">
        <v>83.774744027303754</v>
      </c>
      <c r="G398" s="625">
        <v>116.980909733679</v>
      </c>
    </row>
    <row r="399" spans="2:7" x14ac:dyDescent="0.3">
      <c r="B399" s="626">
        <v>44383</v>
      </c>
      <c r="C399" s="619">
        <v>98.250028534963107</v>
      </c>
      <c r="D399" s="619">
        <v>107.045211232809</v>
      </c>
      <c r="E399" s="619">
        <v>106.8219858538956</v>
      </c>
      <c r="F399" s="619">
        <v>85.111490329920358</v>
      </c>
      <c r="G399" s="627">
        <v>118.0349988215885</v>
      </c>
    </row>
    <row r="400" spans="2:7" x14ac:dyDescent="0.3">
      <c r="B400" s="624">
        <v>44384</v>
      </c>
      <c r="C400" s="616">
        <v>99.389870606912723</v>
      </c>
      <c r="D400" s="616">
        <v>107.7266738038376</v>
      </c>
      <c r="E400" s="616">
        <v>106.87867825711351</v>
      </c>
      <c r="F400" s="616">
        <v>85.196814562002274</v>
      </c>
      <c r="G400" s="625">
        <v>117.5111949092623</v>
      </c>
    </row>
    <row r="401" spans="2:7" x14ac:dyDescent="0.3">
      <c r="B401" s="626">
        <v>44385</v>
      </c>
      <c r="C401" s="619">
        <v>99.700642296078783</v>
      </c>
      <c r="D401" s="619">
        <v>108.3010788108375</v>
      </c>
      <c r="E401" s="619">
        <v>106.8516818746288</v>
      </c>
      <c r="F401" s="619">
        <v>85.654152445961316</v>
      </c>
      <c r="G401" s="627">
        <v>117.7887108178176</v>
      </c>
    </row>
    <row r="402" spans="2:7" x14ac:dyDescent="0.3">
      <c r="B402" s="624">
        <v>44386</v>
      </c>
      <c r="C402" s="616">
        <v>99.457576292115007</v>
      </c>
      <c r="D402" s="616">
        <v>108.3010788108375</v>
      </c>
      <c r="E402" s="616">
        <v>107.1459424437125</v>
      </c>
      <c r="F402" s="616">
        <v>85.153583617747444</v>
      </c>
      <c r="G402" s="625">
        <v>117.066344567523</v>
      </c>
    </row>
    <row r="403" spans="2:7" x14ac:dyDescent="0.3">
      <c r="B403" s="626">
        <v>44389</v>
      </c>
      <c r="C403" s="619">
        <v>99.172486069749823</v>
      </c>
      <c r="D403" s="619">
        <v>106.5263938071317</v>
      </c>
      <c r="E403" s="619">
        <v>106.9461692133254</v>
      </c>
      <c r="F403" s="619">
        <v>84.6245733788396</v>
      </c>
      <c r="G403" s="627">
        <v>116.9614659439076</v>
      </c>
    </row>
    <row r="404" spans="2:7" x14ac:dyDescent="0.3">
      <c r="B404" s="624">
        <v>44390</v>
      </c>
      <c r="C404" s="616">
        <v>99.208543886773256</v>
      </c>
      <c r="D404" s="616">
        <v>106.3040434818414</v>
      </c>
      <c r="E404" s="616">
        <v>107.3511149505966</v>
      </c>
      <c r="F404" s="616">
        <v>85.346985210466443</v>
      </c>
      <c r="G404" s="625">
        <v>118.13869903370259</v>
      </c>
    </row>
    <row r="405" spans="2:7" x14ac:dyDescent="0.3">
      <c r="B405" s="626">
        <v>44391</v>
      </c>
      <c r="C405" s="619">
        <v>98.445363327903038</v>
      </c>
      <c r="D405" s="619">
        <v>104.4099481182574</v>
      </c>
      <c r="E405" s="619">
        <v>106.9272717455861</v>
      </c>
      <c r="F405" s="619">
        <v>84.84414106939704</v>
      </c>
      <c r="G405" s="627">
        <v>117.13822766910209</v>
      </c>
    </row>
    <row r="406" spans="2:7" x14ac:dyDescent="0.3">
      <c r="B406" s="624">
        <v>44392</v>
      </c>
      <c r="C406" s="616">
        <v>98.633175266931602</v>
      </c>
      <c r="D406" s="616">
        <v>105.24376183809601</v>
      </c>
      <c r="E406" s="616">
        <v>106.5736191350359</v>
      </c>
      <c r="F406" s="616">
        <v>86.220705346985199</v>
      </c>
      <c r="G406" s="625">
        <v>117.5170869667688</v>
      </c>
    </row>
    <row r="407" spans="2:7" x14ac:dyDescent="0.3">
      <c r="B407" s="626">
        <v>44393</v>
      </c>
      <c r="C407" s="619">
        <v>98.834476461249508</v>
      </c>
      <c r="D407" s="619">
        <v>105.3117022152681</v>
      </c>
      <c r="E407" s="619">
        <v>105.442470708925</v>
      </c>
      <c r="F407" s="619">
        <v>86.220705346985199</v>
      </c>
      <c r="G407" s="627">
        <v>117.2059863304266</v>
      </c>
    </row>
    <row r="408" spans="2:7" x14ac:dyDescent="0.3">
      <c r="B408" s="624">
        <v>44396</v>
      </c>
      <c r="C408" s="616">
        <v>99.999221773733311</v>
      </c>
      <c r="D408" s="616">
        <v>108.12196327102031</v>
      </c>
      <c r="E408" s="616">
        <v>106.60061551752069</v>
      </c>
      <c r="F408" s="616">
        <v>86.574516496018205</v>
      </c>
      <c r="G408" s="625">
        <v>118.2901249116191</v>
      </c>
    </row>
    <row r="409" spans="2:7" x14ac:dyDescent="0.3">
      <c r="B409" s="626">
        <v>44397</v>
      </c>
      <c r="C409" s="619">
        <v>99.999221773733311</v>
      </c>
      <c r="D409" s="619">
        <v>107.5022646792391</v>
      </c>
      <c r="E409" s="619">
        <v>106.61951298526</v>
      </c>
      <c r="F409" s="619">
        <v>86.291240045506257</v>
      </c>
      <c r="G409" s="627">
        <v>118.7685599811454</v>
      </c>
    </row>
    <row r="410" spans="2:7" x14ac:dyDescent="0.3">
      <c r="B410" s="624">
        <v>44398</v>
      </c>
      <c r="C410" s="616">
        <v>99.992477146088632</v>
      </c>
      <c r="D410" s="616">
        <v>106.81256691097749</v>
      </c>
      <c r="E410" s="616">
        <v>106.55742130554501</v>
      </c>
      <c r="F410" s="616">
        <v>85.594994311717869</v>
      </c>
      <c r="G410" s="625">
        <v>118.7361536648598</v>
      </c>
    </row>
    <row r="411" spans="2:7" x14ac:dyDescent="0.3">
      <c r="B411" s="626">
        <v>44399</v>
      </c>
      <c r="C411" s="619">
        <v>100.39144781214659</v>
      </c>
      <c r="D411" s="619">
        <v>107.0925636168986</v>
      </c>
      <c r="E411" s="619">
        <v>106.2172668862372</v>
      </c>
      <c r="F411" s="619">
        <v>85.819112627986343</v>
      </c>
      <c r="G411" s="627">
        <v>118.5387697383926</v>
      </c>
    </row>
    <row r="412" spans="2:7" x14ac:dyDescent="0.3">
      <c r="B412" s="624">
        <v>44400</v>
      </c>
      <c r="C412" s="616">
        <v>100.3797744181462</v>
      </c>
      <c r="D412" s="616">
        <v>107.0575640286585</v>
      </c>
      <c r="E412" s="616">
        <v>105.96080125263209</v>
      </c>
      <c r="F412" s="616">
        <v>86.748577929465299</v>
      </c>
      <c r="G412" s="625">
        <v>118.2329719538063</v>
      </c>
    </row>
    <row r="413" spans="2:7" x14ac:dyDescent="0.3">
      <c r="B413" s="626">
        <v>44403</v>
      </c>
      <c r="C413" s="619">
        <v>101.38809625102461</v>
      </c>
      <c r="D413" s="619">
        <v>106.5737461912213</v>
      </c>
      <c r="E413" s="619">
        <v>105.53425840937309</v>
      </c>
      <c r="F413" s="619">
        <v>86.485779294653014</v>
      </c>
      <c r="G413" s="627">
        <v>118.0567994343625</v>
      </c>
    </row>
    <row r="414" spans="2:7" x14ac:dyDescent="0.3">
      <c r="B414" s="624">
        <v>44404</v>
      </c>
      <c r="C414" s="616">
        <v>101.6638477581895</v>
      </c>
      <c r="D414" s="616">
        <v>106.4584534299597</v>
      </c>
      <c r="E414" s="616">
        <v>106.0012958263593</v>
      </c>
      <c r="F414" s="616">
        <v>87.350398179749718</v>
      </c>
      <c r="G414" s="625">
        <v>117.7162385104878</v>
      </c>
    </row>
    <row r="415" spans="2:7" x14ac:dyDescent="0.3">
      <c r="B415" s="626">
        <v>44405</v>
      </c>
      <c r="C415" s="619">
        <v>101.3113112593776</v>
      </c>
      <c r="D415" s="619">
        <v>105.34464300419999</v>
      </c>
      <c r="E415" s="619">
        <v>106.0012958263593</v>
      </c>
      <c r="F415" s="619">
        <v>86.698521046643918</v>
      </c>
      <c r="G415" s="627">
        <v>117.36153664859771</v>
      </c>
    </row>
    <row r="416" spans="2:7" x14ac:dyDescent="0.3">
      <c r="B416" s="624">
        <v>44406</v>
      </c>
      <c r="C416" s="616">
        <v>100.32918971081109</v>
      </c>
      <c r="D416" s="616">
        <v>104.60965165115709</v>
      </c>
      <c r="E416" s="616">
        <v>106.0012958263593</v>
      </c>
      <c r="F416" s="616">
        <v>86.467576791808867</v>
      </c>
      <c r="G416" s="625">
        <v>116.9862125854348</v>
      </c>
    </row>
    <row r="417" spans="2:7" x14ac:dyDescent="0.3">
      <c r="B417" s="626">
        <v>44407</v>
      </c>
      <c r="C417" s="619">
        <v>99.37300903780104</v>
      </c>
      <c r="D417" s="619">
        <v>107.3025611463395</v>
      </c>
      <c r="E417" s="619">
        <v>109.83478213919339</v>
      </c>
      <c r="F417" s="619">
        <v>86.348122866894201</v>
      </c>
      <c r="G417" s="627">
        <v>117.0604525100165</v>
      </c>
    </row>
    <row r="418" spans="2:7" x14ac:dyDescent="0.3">
      <c r="B418" s="624">
        <v>44410</v>
      </c>
      <c r="C418" s="616">
        <v>100.81376526620529</v>
      </c>
      <c r="D418" s="616">
        <v>106.5284526064399</v>
      </c>
      <c r="E418" s="616">
        <v>109.7105987797635</v>
      </c>
      <c r="F418" s="616">
        <v>87.377701934015917</v>
      </c>
      <c r="G418" s="625">
        <v>117.2908319585199</v>
      </c>
    </row>
    <row r="419" spans="2:7" x14ac:dyDescent="0.3">
      <c r="B419" s="626">
        <v>44411</v>
      </c>
      <c r="C419" s="619">
        <v>101.4570989800048</v>
      </c>
      <c r="D419" s="619">
        <v>107.00403524664419</v>
      </c>
      <c r="E419" s="619">
        <v>109.343447977971</v>
      </c>
      <c r="F419" s="619">
        <v>88.498293515358355</v>
      </c>
      <c r="G419" s="627">
        <v>117.1706339853877</v>
      </c>
    </row>
    <row r="420" spans="2:7" x14ac:dyDescent="0.3">
      <c r="B420" s="624">
        <v>44412</v>
      </c>
      <c r="C420" s="616">
        <v>101.4148153528478</v>
      </c>
      <c r="D420" s="616">
        <v>106.4172774437948</v>
      </c>
      <c r="E420" s="616">
        <v>110.19113438799199</v>
      </c>
      <c r="F420" s="616">
        <v>88.073947667804319</v>
      </c>
      <c r="G420" s="625">
        <v>117.7068112184775</v>
      </c>
    </row>
    <row r="421" spans="2:7" x14ac:dyDescent="0.3">
      <c r="B421" s="626">
        <v>44413</v>
      </c>
      <c r="C421" s="619">
        <v>101.4334927832484</v>
      </c>
      <c r="D421" s="619">
        <v>108.0725520876225</v>
      </c>
      <c r="E421" s="619">
        <v>109.9616651368716</v>
      </c>
      <c r="F421" s="619">
        <v>88.642775881683718</v>
      </c>
      <c r="G421" s="627">
        <v>117.4505067169456</v>
      </c>
    </row>
    <row r="422" spans="2:7" x14ac:dyDescent="0.3">
      <c r="B422" s="624">
        <v>44414</v>
      </c>
      <c r="C422" s="616">
        <v>102.6594585620454</v>
      </c>
      <c r="D422" s="616">
        <v>107.7040270114469</v>
      </c>
      <c r="E422" s="616">
        <v>110.5285891690513</v>
      </c>
      <c r="F422" s="616">
        <v>89.672354948805463</v>
      </c>
      <c r="G422" s="625">
        <v>118.09568701390521</v>
      </c>
    </row>
    <row r="423" spans="2:7" x14ac:dyDescent="0.3">
      <c r="B423" s="626">
        <v>44417</v>
      </c>
      <c r="C423" s="619">
        <v>103.6942400879914</v>
      </c>
      <c r="D423" s="619">
        <v>107.763732191386</v>
      </c>
      <c r="E423" s="619">
        <v>110.941633821068</v>
      </c>
      <c r="F423" s="619">
        <v>89.268486916951076</v>
      </c>
      <c r="G423" s="627">
        <v>118.2930709403724</v>
      </c>
    </row>
    <row r="424" spans="2:7" x14ac:dyDescent="0.3">
      <c r="B424" s="624">
        <v>44418</v>
      </c>
      <c r="C424" s="616">
        <v>102.9826818714785</v>
      </c>
      <c r="D424" s="616">
        <v>106.8537428971424</v>
      </c>
      <c r="E424" s="616">
        <v>110.11824415528319</v>
      </c>
      <c r="F424" s="616">
        <v>88.651877133105799</v>
      </c>
      <c r="G424" s="625">
        <v>118.35258072118781</v>
      </c>
    </row>
    <row r="425" spans="2:7" x14ac:dyDescent="0.3">
      <c r="B425" s="626">
        <v>44419</v>
      </c>
      <c r="C425" s="619">
        <v>102.3118508295892</v>
      </c>
      <c r="D425" s="619">
        <v>107.52491147162969</v>
      </c>
      <c r="E425" s="619">
        <v>110.4880945953242</v>
      </c>
      <c r="F425" s="619">
        <v>87.969283276450511</v>
      </c>
      <c r="G425" s="627">
        <v>117.4133867546547</v>
      </c>
    </row>
    <row r="426" spans="2:7" x14ac:dyDescent="0.3">
      <c r="B426" s="624">
        <v>44420</v>
      </c>
      <c r="C426" s="616">
        <v>100.0949436045366</v>
      </c>
      <c r="D426" s="616">
        <v>108.1569628592605</v>
      </c>
      <c r="E426" s="616">
        <v>110.3828087036337</v>
      </c>
      <c r="F426" s="616">
        <v>88.097838452787258</v>
      </c>
      <c r="G426" s="625">
        <v>117.63669573415029</v>
      </c>
    </row>
    <row r="427" spans="2:7" x14ac:dyDescent="0.3">
      <c r="B427" s="626">
        <v>44421</v>
      </c>
      <c r="C427" s="619">
        <v>99.778464922748071</v>
      </c>
      <c r="D427" s="619">
        <v>108.0396112986906</v>
      </c>
      <c r="E427" s="619">
        <v>110.0912477727984</v>
      </c>
      <c r="F427" s="619">
        <v>88.25255972696246</v>
      </c>
      <c r="G427" s="627">
        <v>117.13056799434359</v>
      </c>
    </row>
    <row r="428" spans="2:7" x14ac:dyDescent="0.3">
      <c r="B428" s="624">
        <v>44424</v>
      </c>
      <c r="C428" s="616">
        <v>99.778464922748071</v>
      </c>
      <c r="D428" s="616">
        <v>108.305196409454</v>
      </c>
      <c r="E428" s="616">
        <v>110.1722369202527</v>
      </c>
      <c r="F428" s="616">
        <v>89.601820250284419</v>
      </c>
      <c r="G428" s="625">
        <v>117.2472307329719</v>
      </c>
    </row>
    <row r="429" spans="2:7" x14ac:dyDescent="0.3">
      <c r="B429" s="626">
        <v>44425</v>
      </c>
      <c r="C429" s="619">
        <v>100.6355514511326</v>
      </c>
      <c r="D429" s="619">
        <v>108.9887177797908</v>
      </c>
      <c r="E429" s="619">
        <v>110.36121159764591</v>
      </c>
      <c r="F429" s="619">
        <v>89.871444823663253</v>
      </c>
      <c r="G429" s="627">
        <v>117.89241102993159</v>
      </c>
    </row>
    <row r="430" spans="2:7" x14ac:dyDescent="0.3">
      <c r="B430" s="624">
        <v>44426</v>
      </c>
      <c r="C430" s="616">
        <v>99.932553723553269</v>
      </c>
      <c r="D430" s="616">
        <v>110.9569299184715</v>
      </c>
      <c r="E430" s="616">
        <v>110.5636844662815</v>
      </c>
      <c r="F430" s="616">
        <v>89.721274175199085</v>
      </c>
      <c r="G430" s="625">
        <v>118.10098986566111</v>
      </c>
    </row>
    <row r="431" spans="2:7" x14ac:dyDescent="0.3">
      <c r="B431" s="626">
        <v>44427</v>
      </c>
      <c r="C431" s="619">
        <v>100.3940418997022</v>
      </c>
      <c r="D431" s="619">
        <v>111.4819237420736</v>
      </c>
      <c r="E431" s="619">
        <v>110.82554937638361</v>
      </c>
      <c r="F431" s="619">
        <v>89.536973833902152</v>
      </c>
      <c r="G431" s="627">
        <v>118.7986094744285</v>
      </c>
    </row>
    <row r="432" spans="2:7" x14ac:dyDescent="0.3">
      <c r="B432" s="624">
        <v>44428</v>
      </c>
      <c r="C432" s="616">
        <v>100.4482583296151</v>
      </c>
      <c r="D432" s="616">
        <v>110.7675203821132</v>
      </c>
      <c r="E432" s="616">
        <v>111.0901139247341</v>
      </c>
      <c r="F432" s="616">
        <v>89.507394766780436</v>
      </c>
      <c r="G432" s="625">
        <v>119.9923403252416</v>
      </c>
    </row>
    <row r="433" spans="2:7" x14ac:dyDescent="0.3">
      <c r="B433" s="626">
        <v>44431</v>
      </c>
      <c r="C433" s="619">
        <v>100.5592852769967</v>
      </c>
      <c r="D433" s="619">
        <v>110.77369678003789</v>
      </c>
      <c r="E433" s="619">
        <v>110.72026348469311</v>
      </c>
      <c r="F433" s="619">
        <v>89.296928327645048</v>
      </c>
      <c r="G433" s="627">
        <v>119.7059863304266</v>
      </c>
    </row>
    <row r="434" spans="2:7" x14ac:dyDescent="0.3">
      <c r="B434" s="624">
        <v>44432</v>
      </c>
      <c r="C434" s="616">
        <v>100.30428647027691</v>
      </c>
      <c r="D434" s="616">
        <v>108.0396112986906</v>
      </c>
      <c r="E434" s="616">
        <v>110.4637978510879</v>
      </c>
      <c r="F434" s="616">
        <v>89.038680318543797</v>
      </c>
      <c r="G434" s="625">
        <v>119.0584492104643</v>
      </c>
    </row>
    <row r="435" spans="2:7" x14ac:dyDescent="0.3">
      <c r="B435" s="626">
        <v>44433</v>
      </c>
      <c r="C435" s="619">
        <v>100.26148402560879</v>
      </c>
      <c r="D435" s="619">
        <v>107.35197232973729</v>
      </c>
      <c r="E435" s="619">
        <v>110.4233032773608</v>
      </c>
      <c r="F435" s="619">
        <v>89.180887372013657</v>
      </c>
      <c r="G435" s="627">
        <v>119.2705632806976</v>
      </c>
    </row>
    <row r="436" spans="2:7" x14ac:dyDescent="0.3">
      <c r="B436" s="624">
        <v>44434</v>
      </c>
      <c r="C436" s="616">
        <v>100.2910566237432</v>
      </c>
      <c r="D436" s="616">
        <v>108.2351972329737</v>
      </c>
      <c r="E436" s="616">
        <v>110.1452405377679</v>
      </c>
      <c r="F436" s="616">
        <v>89.516496018202503</v>
      </c>
      <c r="G436" s="625">
        <v>119.9776101814754</v>
      </c>
    </row>
    <row r="437" spans="2:7" x14ac:dyDescent="0.3">
      <c r="B437" s="626">
        <v>44435</v>
      </c>
      <c r="C437" s="619">
        <v>99.339545308333243</v>
      </c>
      <c r="D437" s="619">
        <v>107.13579840237171</v>
      </c>
      <c r="E437" s="619">
        <v>110.18573511149501</v>
      </c>
      <c r="F437" s="619">
        <v>89.067121729237769</v>
      </c>
      <c r="G437" s="627">
        <v>119.0307565401838</v>
      </c>
    </row>
    <row r="438" spans="2:7" x14ac:dyDescent="0.3">
      <c r="B438" s="624">
        <v>44438</v>
      </c>
      <c r="C438" s="616">
        <v>98.984933539476827</v>
      </c>
      <c r="D438" s="616">
        <v>106.75080293173021</v>
      </c>
      <c r="E438" s="616">
        <v>110.18573511149501</v>
      </c>
      <c r="F438" s="616">
        <v>88.979522184300336</v>
      </c>
      <c r="G438" s="625">
        <v>118.6678057977846</v>
      </c>
    </row>
    <row r="439" spans="2:7" x14ac:dyDescent="0.3">
      <c r="B439" s="626">
        <v>44439</v>
      </c>
      <c r="C439" s="619">
        <v>97.847944963838415</v>
      </c>
      <c r="D439" s="619">
        <v>106.0878695544758</v>
      </c>
      <c r="E439" s="619">
        <v>110.3720101506398</v>
      </c>
      <c r="F439" s="619">
        <v>88.071672354948802</v>
      </c>
      <c r="G439" s="627">
        <v>118.2712703275984</v>
      </c>
    </row>
    <row r="440" spans="2:7" x14ac:dyDescent="0.3">
      <c r="B440" s="624">
        <v>44440</v>
      </c>
      <c r="C440" s="616">
        <v>97.613698857563833</v>
      </c>
      <c r="D440" s="616">
        <v>106.7755085234291</v>
      </c>
      <c r="E440" s="616">
        <v>110.29102100318561</v>
      </c>
      <c r="F440" s="616">
        <v>87.745164960182024</v>
      </c>
      <c r="G440" s="625">
        <v>117.816403488098</v>
      </c>
    </row>
    <row r="441" spans="2:7" x14ac:dyDescent="0.3">
      <c r="B441" s="626">
        <v>44441</v>
      </c>
      <c r="C441" s="619">
        <v>98.512031378083066</v>
      </c>
      <c r="D441" s="619">
        <v>106.7384501358808</v>
      </c>
      <c r="E441" s="619">
        <v>110.72566276118999</v>
      </c>
      <c r="F441" s="619">
        <v>87.324232081911262</v>
      </c>
      <c r="G441" s="627">
        <v>117.60841385811921</v>
      </c>
    </row>
    <row r="442" spans="2:7" x14ac:dyDescent="0.3">
      <c r="B442" s="624">
        <v>44442</v>
      </c>
      <c r="C442" s="616">
        <v>98.590891639774625</v>
      </c>
      <c r="D442" s="616">
        <v>106.90933047846499</v>
      </c>
      <c r="E442" s="616">
        <v>110.50969170131199</v>
      </c>
      <c r="F442" s="616">
        <v>87.343572241183168</v>
      </c>
      <c r="G442" s="625">
        <v>117.4098515201508</v>
      </c>
    </row>
    <row r="443" spans="2:7" x14ac:dyDescent="0.3">
      <c r="B443" s="626">
        <v>44445</v>
      </c>
      <c r="C443" s="619">
        <v>98.43317111639152</v>
      </c>
      <c r="D443" s="619">
        <v>106.4378654368772</v>
      </c>
      <c r="E443" s="619">
        <v>110.75535878192321</v>
      </c>
      <c r="F443" s="619">
        <v>87.912400455062567</v>
      </c>
      <c r="G443" s="627">
        <v>117.33855762432241</v>
      </c>
    </row>
    <row r="444" spans="2:7" x14ac:dyDescent="0.3">
      <c r="B444" s="624">
        <v>44446</v>
      </c>
      <c r="C444" s="616">
        <v>98.933830014630658</v>
      </c>
      <c r="D444" s="616">
        <v>106.4378654368772</v>
      </c>
      <c r="E444" s="616">
        <v>110.4799956805788</v>
      </c>
      <c r="F444" s="616">
        <v>88.822525597269617</v>
      </c>
      <c r="G444" s="625">
        <v>117.4935187367429</v>
      </c>
    </row>
    <row r="445" spans="2:7" x14ac:dyDescent="0.3">
      <c r="B445" s="626">
        <v>44447</v>
      </c>
      <c r="C445" s="619">
        <v>99.47703194878234</v>
      </c>
      <c r="D445" s="619">
        <v>109.53429959647529</v>
      </c>
      <c r="E445" s="619">
        <v>110.5204902543059</v>
      </c>
      <c r="F445" s="619">
        <v>89.531285551763375</v>
      </c>
      <c r="G445" s="627">
        <v>117.4905727079896</v>
      </c>
    </row>
    <row r="446" spans="2:7" x14ac:dyDescent="0.3">
      <c r="B446" s="624">
        <v>44448</v>
      </c>
      <c r="C446" s="616">
        <v>99.954084650265116</v>
      </c>
      <c r="D446" s="616">
        <v>107.2016799802355</v>
      </c>
      <c r="E446" s="616">
        <v>110.6932671022083</v>
      </c>
      <c r="F446" s="616">
        <v>90.3754266211604</v>
      </c>
      <c r="G446" s="625">
        <v>117.4652368607118</v>
      </c>
    </row>
    <row r="447" spans="2:7" x14ac:dyDescent="0.3">
      <c r="B447" s="626">
        <v>44449</v>
      </c>
      <c r="C447" s="619">
        <v>99.578979589719111</v>
      </c>
      <c r="D447" s="619">
        <v>108.0231409042247</v>
      </c>
      <c r="E447" s="619">
        <v>110.75265914367471</v>
      </c>
      <c r="F447" s="619">
        <v>89.718998862343568</v>
      </c>
      <c r="G447" s="627">
        <v>117.2042187131746</v>
      </c>
    </row>
    <row r="448" spans="2:7" x14ac:dyDescent="0.3">
      <c r="B448" s="624">
        <v>44452</v>
      </c>
      <c r="C448" s="616">
        <v>99.443568219314528</v>
      </c>
      <c r="D448" s="616">
        <v>107.3828543193609</v>
      </c>
      <c r="E448" s="616">
        <v>110.8471464823714</v>
      </c>
      <c r="F448" s="616">
        <v>89.320819112627987</v>
      </c>
      <c r="G448" s="625">
        <v>117.08873438604761</v>
      </c>
    </row>
    <row r="449" spans="2:7" x14ac:dyDescent="0.3">
      <c r="B449" s="626">
        <v>44453</v>
      </c>
      <c r="C449" s="619">
        <v>99.351478111089207</v>
      </c>
      <c r="D449" s="619">
        <v>107.93255373466199</v>
      </c>
      <c r="E449" s="619">
        <v>110.83364829112899</v>
      </c>
      <c r="F449" s="619">
        <v>89.220705346985213</v>
      </c>
      <c r="G449" s="627">
        <v>117.319113834551</v>
      </c>
    </row>
    <row r="450" spans="2:7" x14ac:dyDescent="0.3">
      <c r="B450" s="624">
        <v>44454</v>
      </c>
      <c r="C450" s="616">
        <v>98.95873325516483</v>
      </c>
      <c r="D450" s="616">
        <v>107.518735073705</v>
      </c>
      <c r="E450" s="616">
        <v>110.93893418281949</v>
      </c>
      <c r="F450" s="616">
        <v>88.699658703071677</v>
      </c>
      <c r="G450" s="625">
        <v>117.0233325477257</v>
      </c>
    </row>
    <row r="451" spans="2:7" x14ac:dyDescent="0.3">
      <c r="B451" s="626">
        <v>44455</v>
      </c>
      <c r="C451" s="619">
        <v>99.015543772633407</v>
      </c>
      <c r="D451" s="619">
        <v>108.22078563781599</v>
      </c>
      <c r="E451" s="619">
        <v>110.7796555261595</v>
      </c>
      <c r="F451" s="619">
        <v>89.09328782707621</v>
      </c>
      <c r="G451" s="627">
        <v>117.4876266792364</v>
      </c>
    </row>
    <row r="452" spans="2:7" x14ac:dyDescent="0.3">
      <c r="B452" s="624">
        <v>44456</v>
      </c>
      <c r="C452" s="616">
        <v>99.353553381133722</v>
      </c>
      <c r="D452" s="616">
        <v>108.9001894095364</v>
      </c>
      <c r="E452" s="616">
        <v>110.9956265860375</v>
      </c>
      <c r="F452" s="616">
        <v>89.09328782707621</v>
      </c>
      <c r="G452" s="625">
        <v>117.9483855762432</v>
      </c>
    </row>
    <row r="453" spans="2:7" x14ac:dyDescent="0.3">
      <c r="B453" s="626">
        <v>44459</v>
      </c>
      <c r="C453" s="619">
        <v>99.685596588256047</v>
      </c>
      <c r="D453" s="619">
        <v>109.6372395618875</v>
      </c>
      <c r="E453" s="619">
        <v>111.1765023486853</v>
      </c>
      <c r="F453" s="619">
        <v>89.692832764505113</v>
      </c>
      <c r="G453" s="627">
        <v>118.6689842092859</v>
      </c>
    </row>
    <row r="454" spans="2:7" x14ac:dyDescent="0.3">
      <c r="B454" s="624">
        <v>44460</v>
      </c>
      <c r="C454" s="616">
        <v>99.571197327052175</v>
      </c>
      <c r="D454" s="616">
        <v>108.56666392160091</v>
      </c>
      <c r="E454" s="616">
        <v>111.0118244155283</v>
      </c>
      <c r="F454" s="616">
        <v>89.45164960182025</v>
      </c>
      <c r="G454" s="625">
        <v>118.62538298373789</v>
      </c>
    </row>
    <row r="455" spans="2:7" x14ac:dyDescent="0.3">
      <c r="B455" s="626">
        <v>44461</v>
      </c>
      <c r="C455" s="619">
        <v>99.405694541002148</v>
      </c>
      <c r="D455" s="619">
        <v>108.9043070081529</v>
      </c>
      <c r="E455" s="619">
        <v>111.0226229685222</v>
      </c>
      <c r="F455" s="619">
        <v>89.630261660978377</v>
      </c>
      <c r="G455" s="627">
        <v>118.35788357294371</v>
      </c>
    </row>
    <row r="456" spans="2:7" x14ac:dyDescent="0.3">
      <c r="B456" s="624">
        <v>44462</v>
      </c>
      <c r="C456" s="616">
        <v>99.442271175536717</v>
      </c>
      <c r="D456" s="616">
        <v>109.1945977106152</v>
      </c>
      <c r="E456" s="616">
        <v>110.8498461206198</v>
      </c>
      <c r="F456" s="616">
        <v>89.362912400455059</v>
      </c>
      <c r="G456" s="625">
        <v>118.12396888993641</v>
      </c>
    </row>
    <row r="457" spans="2:7" x14ac:dyDescent="0.3">
      <c r="B457" s="626">
        <v>44463</v>
      </c>
      <c r="C457" s="619">
        <v>99.552001079140425</v>
      </c>
      <c r="D457" s="619">
        <v>109.82664909824589</v>
      </c>
      <c r="E457" s="619">
        <v>110.93623454457099</v>
      </c>
      <c r="F457" s="619">
        <v>90.220705346985213</v>
      </c>
      <c r="G457" s="627">
        <v>118.15519679472069</v>
      </c>
    </row>
    <row r="458" spans="2:7" x14ac:dyDescent="0.3">
      <c r="B458" s="624">
        <v>44466</v>
      </c>
      <c r="C458" s="616">
        <v>99.704274018656676</v>
      </c>
      <c r="D458" s="616">
        <v>110.9919295067117</v>
      </c>
      <c r="E458" s="616">
        <v>111.29258679336969</v>
      </c>
      <c r="F458" s="616">
        <v>90.361774744027301</v>
      </c>
      <c r="G458" s="625">
        <v>118.4739571058213</v>
      </c>
    </row>
    <row r="459" spans="2:7" x14ac:dyDescent="0.3">
      <c r="B459" s="626">
        <v>44467</v>
      </c>
      <c r="C459" s="619">
        <v>99.480663671360233</v>
      </c>
      <c r="D459" s="619">
        <v>111.7825084410772</v>
      </c>
      <c r="E459" s="619">
        <v>111.4248690675449</v>
      </c>
      <c r="F459" s="619">
        <v>91.211604095563132</v>
      </c>
      <c r="G459" s="627">
        <v>119.88746170162619</v>
      </c>
    </row>
    <row r="460" spans="2:7" x14ac:dyDescent="0.3">
      <c r="B460" s="624">
        <v>44468</v>
      </c>
      <c r="C460" s="616">
        <v>99.612183910431341</v>
      </c>
      <c r="D460" s="616">
        <v>111.4819237420736</v>
      </c>
      <c r="E460" s="616">
        <v>111.4572647265266</v>
      </c>
      <c r="F460" s="616">
        <v>92.138794084186571</v>
      </c>
      <c r="G460" s="625">
        <v>120.86672165920341</v>
      </c>
    </row>
    <row r="461" spans="2:7" x14ac:dyDescent="0.3">
      <c r="B461" s="626">
        <v>44469</v>
      </c>
      <c r="C461" s="619">
        <v>98.777665943780931</v>
      </c>
      <c r="D461" s="619">
        <v>112.0583875483818</v>
      </c>
      <c r="E461" s="619">
        <v>111.61654338318669</v>
      </c>
      <c r="F461" s="619">
        <v>92.156996587030719</v>
      </c>
      <c r="G461" s="627">
        <v>121.61206693377331</v>
      </c>
    </row>
    <row r="462" spans="2:7" x14ac:dyDescent="0.3">
      <c r="B462" s="624">
        <v>44470</v>
      </c>
      <c r="C462" s="616">
        <v>98.403598518257184</v>
      </c>
      <c r="D462" s="616">
        <v>110.44017129210251</v>
      </c>
      <c r="E462" s="616">
        <v>111.50855785324769</v>
      </c>
      <c r="F462" s="616">
        <v>91.393629124004548</v>
      </c>
      <c r="G462" s="625">
        <v>120.4849163327834</v>
      </c>
    </row>
    <row r="463" spans="2:7" x14ac:dyDescent="0.3">
      <c r="B463" s="626">
        <v>44473</v>
      </c>
      <c r="C463" s="619">
        <v>98.455999086881178</v>
      </c>
      <c r="D463" s="619">
        <v>112.305443465371</v>
      </c>
      <c r="E463" s="619">
        <v>111.53555423573241</v>
      </c>
      <c r="F463" s="619">
        <v>91.700796359499421</v>
      </c>
      <c r="G463" s="627">
        <v>120.740042422814</v>
      </c>
    </row>
    <row r="464" spans="2:7" x14ac:dyDescent="0.3">
      <c r="B464" s="624">
        <v>44474</v>
      </c>
      <c r="C464" s="616">
        <v>98.187511024872109</v>
      </c>
      <c r="D464" s="616">
        <v>112.74190891871859</v>
      </c>
      <c r="E464" s="616">
        <v>111.4950596620053</v>
      </c>
      <c r="F464" s="616">
        <v>92.315130830489196</v>
      </c>
      <c r="G464" s="625">
        <v>121.1825359415508</v>
      </c>
    </row>
    <row r="465" spans="2:7" x14ac:dyDescent="0.3">
      <c r="B465" s="626">
        <v>44475</v>
      </c>
      <c r="C465" s="619">
        <v>98.252622622518743</v>
      </c>
      <c r="D465" s="619">
        <v>113.075434406654</v>
      </c>
      <c r="E465" s="619">
        <v>111.6975325306409</v>
      </c>
      <c r="F465" s="619">
        <v>92.662116040955638</v>
      </c>
      <c r="G465" s="627">
        <v>121.10888522271981</v>
      </c>
    </row>
    <row r="466" spans="2:7" x14ac:dyDescent="0.3">
      <c r="B466" s="624">
        <v>44476</v>
      </c>
      <c r="C466" s="616">
        <v>97.913834787751753</v>
      </c>
      <c r="D466" s="616">
        <v>113.6210162233386</v>
      </c>
      <c r="E466" s="616">
        <v>110.4799956805788</v>
      </c>
      <c r="F466" s="616">
        <v>92.563139931740608</v>
      </c>
      <c r="G466" s="625">
        <v>121.6821824181004</v>
      </c>
    </row>
    <row r="467" spans="2:7" x14ac:dyDescent="0.3">
      <c r="B467" s="626">
        <v>44477</v>
      </c>
      <c r="C467" s="619">
        <v>97.714349454722793</v>
      </c>
      <c r="D467" s="619">
        <v>113.4089598945895</v>
      </c>
      <c r="E467" s="619">
        <v>110.4799956805788</v>
      </c>
      <c r="F467" s="619">
        <v>93.749715585893057</v>
      </c>
      <c r="G467" s="627">
        <v>121.9685364129154</v>
      </c>
    </row>
    <row r="468" spans="2:7" x14ac:dyDescent="0.3">
      <c r="B468" s="624">
        <v>44480</v>
      </c>
      <c r="C468" s="616">
        <v>97.573749909206924</v>
      </c>
      <c r="D468" s="616">
        <v>114.03895248291199</v>
      </c>
      <c r="E468" s="616">
        <v>109.9130716483991</v>
      </c>
      <c r="F468" s="616">
        <v>93.749715585893057</v>
      </c>
      <c r="G468" s="625">
        <v>122.985505538534</v>
      </c>
    </row>
    <row r="469" spans="2:7" x14ac:dyDescent="0.3">
      <c r="B469" s="626">
        <v>44481</v>
      </c>
      <c r="C469" s="619">
        <v>96.530667303082808</v>
      </c>
      <c r="D469" s="619">
        <v>114.03895248291199</v>
      </c>
      <c r="E469" s="619">
        <v>109.0599859618811</v>
      </c>
      <c r="F469" s="619">
        <v>93.572241183162689</v>
      </c>
      <c r="G469" s="627">
        <v>122.4328305444261</v>
      </c>
    </row>
    <row r="470" spans="2:7" x14ac:dyDescent="0.3">
      <c r="B470" s="624">
        <v>44482</v>
      </c>
      <c r="C470" s="616">
        <v>97.133014433503163</v>
      </c>
      <c r="D470" s="616">
        <v>113.55101704685831</v>
      </c>
      <c r="E470" s="616">
        <v>107.2431294206576</v>
      </c>
      <c r="F470" s="616">
        <v>92.840728100113765</v>
      </c>
      <c r="G470" s="625">
        <v>121.09710110770681</v>
      </c>
    </row>
    <row r="471" spans="2:7" x14ac:dyDescent="0.3">
      <c r="B471" s="626">
        <v>44483</v>
      </c>
      <c r="C471" s="619">
        <v>97.832121029749004</v>
      </c>
      <c r="D471" s="619">
        <v>113.5098410606934</v>
      </c>
      <c r="E471" s="619">
        <v>105.8015225959721</v>
      </c>
      <c r="F471" s="619">
        <v>93.915813424345856</v>
      </c>
      <c r="G471" s="627">
        <v>121.0664624086731</v>
      </c>
    </row>
    <row r="472" spans="2:7" x14ac:dyDescent="0.3">
      <c r="B472" s="624">
        <v>44484</v>
      </c>
      <c r="C472" s="616">
        <v>97.731470432590029</v>
      </c>
      <c r="D472" s="616">
        <v>112.4433830190233</v>
      </c>
      <c r="E472" s="616">
        <v>106.13627773878299</v>
      </c>
      <c r="F472" s="616">
        <v>93.708759954493743</v>
      </c>
      <c r="G472" s="625">
        <v>119.767263728494</v>
      </c>
    </row>
    <row r="473" spans="2:7" x14ac:dyDescent="0.3">
      <c r="B473" s="626">
        <v>44487</v>
      </c>
      <c r="C473" s="619">
        <v>97.813184190592793</v>
      </c>
      <c r="D473" s="619">
        <v>113.4851354689945</v>
      </c>
      <c r="E473" s="619">
        <v>106.59521624102371</v>
      </c>
      <c r="F473" s="619">
        <v>93.035267349260522</v>
      </c>
      <c r="G473" s="627">
        <v>120.2604289417865</v>
      </c>
    </row>
    <row r="474" spans="2:7" x14ac:dyDescent="0.3">
      <c r="B474" s="624">
        <v>44488</v>
      </c>
      <c r="C474" s="616">
        <v>97.724466396189797</v>
      </c>
      <c r="D474" s="616">
        <v>114.9757061681627</v>
      </c>
      <c r="E474" s="616">
        <v>106.5412234760542</v>
      </c>
      <c r="F474" s="616">
        <v>92.291240045506257</v>
      </c>
      <c r="G474" s="625">
        <v>119.3012019797313</v>
      </c>
    </row>
    <row r="475" spans="2:7" x14ac:dyDescent="0.3">
      <c r="B475" s="626">
        <v>44489</v>
      </c>
      <c r="C475" s="619">
        <v>97.733805111390112</v>
      </c>
      <c r="D475" s="619">
        <v>115.25570287408379</v>
      </c>
      <c r="E475" s="619">
        <v>106.5007289023271</v>
      </c>
      <c r="F475" s="619">
        <v>92.531285551763361</v>
      </c>
      <c r="G475" s="627">
        <v>119.0325241574358</v>
      </c>
    </row>
    <row r="476" spans="2:7" x14ac:dyDescent="0.3">
      <c r="B476" s="624">
        <v>44490</v>
      </c>
      <c r="C476" s="616">
        <v>98.062994822201233</v>
      </c>
      <c r="D476" s="616">
        <v>116.50745285349581</v>
      </c>
      <c r="E476" s="616">
        <v>106.6897035797203</v>
      </c>
      <c r="F476" s="616">
        <v>93.025028441410697</v>
      </c>
      <c r="G476" s="625">
        <v>119.62290831958521</v>
      </c>
    </row>
    <row r="477" spans="2:7" x14ac:dyDescent="0.3">
      <c r="B477" s="626">
        <v>44491</v>
      </c>
      <c r="C477" s="619">
        <v>97.903717846284749</v>
      </c>
      <c r="D477" s="619">
        <v>116.3221609157539</v>
      </c>
      <c r="E477" s="619">
        <v>107.0811511257491</v>
      </c>
      <c r="F477" s="619">
        <v>92.829351535836182</v>
      </c>
      <c r="G477" s="627">
        <v>118.89582842328539</v>
      </c>
    </row>
    <row r="478" spans="2:7" x14ac:dyDescent="0.3">
      <c r="B478" s="624">
        <v>44494</v>
      </c>
      <c r="C478" s="616">
        <v>97.740030921523669</v>
      </c>
      <c r="D478" s="616">
        <v>114.3868895660051</v>
      </c>
      <c r="E478" s="616">
        <v>107.27012580314241</v>
      </c>
      <c r="F478" s="616">
        <v>91.931740614334473</v>
      </c>
      <c r="G478" s="625">
        <v>118.85340560923871</v>
      </c>
    </row>
    <row r="479" spans="2:7" x14ac:dyDescent="0.3">
      <c r="B479" s="626">
        <v>44495</v>
      </c>
      <c r="C479" s="619">
        <v>97.777126373569359</v>
      </c>
      <c r="D479" s="619">
        <v>114.59482829613771</v>
      </c>
      <c r="E479" s="619">
        <v>107.6885697316559</v>
      </c>
      <c r="F479" s="619">
        <v>91.486916951080772</v>
      </c>
      <c r="G479" s="627">
        <v>119.10146123026161</v>
      </c>
    </row>
    <row r="480" spans="2:7" x14ac:dyDescent="0.3">
      <c r="B480" s="624">
        <v>44496</v>
      </c>
      <c r="C480" s="616">
        <v>97.523424610627458</v>
      </c>
      <c r="D480" s="616">
        <v>114.0410112822202</v>
      </c>
      <c r="E480" s="616">
        <v>107.3916095243237</v>
      </c>
      <c r="F480" s="616">
        <v>91.575654152445964</v>
      </c>
      <c r="G480" s="625">
        <v>119.6735800141409</v>
      </c>
    </row>
    <row r="481" spans="2:7" x14ac:dyDescent="0.3">
      <c r="B481" s="626">
        <v>44497</v>
      </c>
      <c r="C481" s="619">
        <v>97.998142633310152</v>
      </c>
      <c r="D481" s="619">
        <v>116.23569134480771</v>
      </c>
      <c r="E481" s="619">
        <v>107.4779979482749</v>
      </c>
      <c r="F481" s="619">
        <v>91.698521046643904</v>
      </c>
      <c r="G481" s="627">
        <v>120.0271034645298</v>
      </c>
    </row>
    <row r="482" spans="2:7" x14ac:dyDescent="0.3">
      <c r="B482" s="624">
        <v>44498</v>
      </c>
      <c r="C482" s="616">
        <v>97.728876345034394</v>
      </c>
      <c r="D482" s="616">
        <v>116.0421642098328</v>
      </c>
      <c r="E482" s="616">
        <v>107.7560606878678</v>
      </c>
      <c r="F482" s="616">
        <v>92.662116040955638</v>
      </c>
      <c r="G482" s="625">
        <v>121.16014612302619</v>
      </c>
    </row>
    <row r="483" spans="2:7" x14ac:dyDescent="0.3">
      <c r="B483" s="626">
        <v>44501</v>
      </c>
      <c r="C483" s="619">
        <v>97.728876345034394</v>
      </c>
      <c r="D483" s="619">
        <v>117.06950506464629</v>
      </c>
      <c r="E483" s="619">
        <v>107.7560606878678</v>
      </c>
      <c r="F483" s="619">
        <v>92.662116040955638</v>
      </c>
      <c r="G483" s="627">
        <v>122.8057977845864</v>
      </c>
    </row>
    <row r="484" spans="2:7" x14ac:dyDescent="0.3">
      <c r="B484" s="624">
        <v>44502</v>
      </c>
      <c r="C484" s="616">
        <v>98.471044794703914</v>
      </c>
      <c r="D484" s="616">
        <v>117.06950506464629</v>
      </c>
      <c r="E484" s="616">
        <v>108.217698828357</v>
      </c>
      <c r="F484" s="616">
        <v>92.457337883959042</v>
      </c>
      <c r="G484" s="625">
        <v>122.4628800377092</v>
      </c>
    </row>
    <row r="485" spans="2:7" x14ac:dyDescent="0.3">
      <c r="B485" s="626">
        <v>44503</v>
      </c>
      <c r="C485" s="619">
        <v>99.463542693492982</v>
      </c>
      <c r="D485" s="619">
        <v>114.3313019846825</v>
      </c>
      <c r="E485" s="619">
        <v>108.3229847200475</v>
      </c>
      <c r="F485" s="619">
        <v>92.463026166097833</v>
      </c>
      <c r="G485" s="627">
        <v>121.0175583313693</v>
      </c>
    </row>
    <row r="486" spans="2:7" x14ac:dyDescent="0.3">
      <c r="B486" s="624">
        <v>44504</v>
      </c>
      <c r="C486" s="616">
        <v>100.37406742552371</v>
      </c>
      <c r="D486" s="616">
        <v>115.3648192374207</v>
      </c>
      <c r="E486" s="616">
        <v>108.3607796555262</v>
      </c>
      <c r="F486" s="616">
        <v>92.640500568828216</v>
      </c>
      <c r="G486" s="625">
        <v>121.048197030403</v>
      </c>
    </row>
    <row r="487" spans="2:7" x14ac:dyDescent="0.3">
      <c r="B487" s="626">
        <v>44505</v>
      </c>
      <c r="C487" s="619">
        <v>100.6207651520654</v>
      </c>
      <c r="D487" s="619">
        <v>114.1048340607758</v>
      </c>
      <c r="E487" s="619">
        <v>108.26899195507799</v>
      </c>
      <c r="F487" s="619">
        <v>92.326507394766779</v>
      </c>
      <c r="G487" s="627">
        <v>119.86448267735091</v>
      </c>
    </row>
    <row r="488" spans="2:7" x14ac:dyDescent="0.3">
      <c r="B488" s="624">
        <v>44508</v>
      </c>
      <c r="C488" s="616">
        <v>100.556691189441</v>
      </c>
      <c r="D488" s="616">
        <v>114.1048340607758</v>
      </c>
      <c r="E488" s="616">
        <v>108.3634792937746</v>
      </c>
      <c r="F488" s="616">
        <v>91.306029579067129</v>
      </c>
      <c r="G488" s="625">
        <v>119.85859061984441</v>
      </c>
    </row>
    <row r="489" spans="2:7" x14ac:dyDescent="0.3">
      <c r="B489" s="626">
        <v>44509</v>
      </c>
      <c r="C489" s="619">
        <v>100.2070081869403</v>
      </c>
      <c r="D489" s="619">
        <v>112.93955365231</v>
      </c>
      <c r="E489" s="619">
        <v>108.3904756762594</v>
      </c>
      <c r="F489" s="619">
        <v>90.119453924914666</v>
      </c>
      <c r="G489" s="627">
        <v>119.7218948856941</v>
      </c>
    </row>
    <row r="490" spans="2:7" x14ac:dyDescent="0.3">
      <c r="B490" s="624">
        <v>44510</v>
      </c>
      <c r="C490" s="616">
        <v>100.7001442312681</v>
      </c>
      <c r="D490" s="616">
        <v>113.1886683686074</v>
      </c>
      <c r="E490" s="616">
        <v>108.69823443658549</v>
      </c>
      <c r="F490" s="616">
        <v>90.472127417519914</v>
      </c>
      <c r="G490" s="625">
        <v>121.60205043601221</v>
      </c>
    </row>
    <row r="491" spans="2:7" x14ac:dyDescent="0.3">
      <c r="B491" s="626">
        <v>44511</v>
      </c>
      <c r="C491" s="619">
        <v>100.615058159443</v>
      </c>
      <c r="D491" s="619">
        <v>111.2698674133246</v>
      </c>
      <c r="E491" s="619">
        <v>108.4714648237136</v>
      </c>
      <c r="F491" s="619">
        <v>90.364050056882817</v>
      </c>
      <c r="G491" s="627">
        <v>121.59262314400191</v>
      </c>
    </row>
    <row r="492" spans="2:7" x14ac:dyDescent="0.3">
      <c r="B492" s="624">
        <v>44512</v>
      </c>
      <c r="C492" s="616">
        <v>100.7707034127816</v>
      </c>
      <c r="D492" s="616">
        <v>112.33632545499469</v>
      </c>
      <c r="E492" s="616">
        <v>108.44446844122891</v>
      </c>
      <c r="F492" s="616">
        <v>91.134243458475552</v>
      </c>
      <c r="G492" s="625">
        <v>120.89736035823709</v>
      </c>
    </row>
    <row r="493" spans="2:7" x14ac:dyDescent="0.3">
      <c r="B493" s="626">
        <v>44515</v>
      </c>
      <c r="C493" s="619">
        <v>100.7707034127816</v>
      </c>
      <c r="D493" s="619">
        <v>112.33632545499469</v>
      </c>
      <c r="E493" s="619">
        <v>107.7965552615949</v>
      </c>
      <c r="F493" s="619">
        <v>90.74744027303754</v>
      </c>
      <c r="G493" s="627">
        <v>121.5248644826773</v>
      </c>
    </row>
    <row r="494" spans="2:7" x14ac:dyDescent="0.3">
      <c r="B494" s="624">
        <v>44516</v>
      </c>
      <c r="C494" s="616">
        <v>101.048530189991</v>
      </c>
      <c r="D494" s="616">
        <v>113.18455076999091</v>
      </c>
      <c r="E494" s="616">
        <v>107.9180389827763</v>
      </c>
      <c r="F494" s="616">
        <v>92.381114903299206</v>
      </c>
      <c r="G494" s="625">
        <v>122.319113834551</v>
      </c>
    </row>
    <row r="495" spans="2:7" x14ac:dyDescent="0.3">
      <c r="B495" s="626">
        <v>44517</v>
      </c>
      <c r="C495" s="619">
        <v>101.647505006589</v>
      </c>
      <c r="D495" s="619">
        <v>113.7321913859837</v>
      </c>
      <c r="E495" s="619">
        <v>108.1745046163814</v>
      </c>
      <c r="F495" s="619">
        <v>94.348122866894201</v>
      </c>
      <c r="G495" s="627">
        <v>121.6798255950978</v>
      </c>
    </row>
    <row r="496" spans="2:7" x14ac:dyDescent="0.3">
      <c r="B496" s="624">
        <v>44518</v>
      </c>
      <c r="C496" s="616">
        <v>101.8283129092173</v>
      </c>
      <c r="D496" s="616">
        <v>114.5927694968295</v>
      </c>
      <c r="E496" s="616">
        <v>108.5659521624102</v>
      </c>
      <c r="F496" s="616">
        <v>94.687144482366321</v>
      </c>
      <c r="G496" s="625">
        <v>122.4269384869196</v>
      </c>
    </row>
    <row r="497" spans="2:7" x14ac:dyDescent="0.3">
      <c r="B497" s="626">
        <v>44519</v>
      </c>
      <c r="C497" s="619">
        <v>101.589138036587</v>
      </c>
      <c r="D497" s="619">
        <v>115.50275879107311</v>
      </c>
      <c r="E497" s="619">
        <v>108.1880028076238</v>
      </c>
      <c r="F497" s="619">
        <v>94.414106939704212</v>
      </c>
      <c r="G497" s="627">
        <v>122.732736271506</v>
      </c>
    </row>
    <row r="498" spans="2:7" x14ac:dyDescent="0.3">
      <c r="B498" s="624">
        <v>44522</v>
      </c>
      <c r="C498" s="616">
        <v>101.0350409347016</v>
      </c>
      <c r="D498" s="616">
        <v>115.2186444865355</v>
      </c>
      <c r="E498" s="616">
        <v>108.2419955725933</v>
      </c>
      <c r="F498" s="616">
        <v>92.37201365187714</v>
      </c>
      <c r="G498" s="625">
        <v>123.7479377798727</v>
      </c>
    </row>
    <row r="499" spans="2:7" x14ac:dyDescent="0.3">
      <c r="B499" s="626">
        <v>44523</v>
      </c>
      <c r="C499" s="619">
        <v>102.46334554283879</v>
      </c>
      <c r="D499" s="619">
        <v>115.1033517252738</v>
      </c>
      <c r="E499" s="619">
        <v>108.2554937638356</v>
      </c>
      <c r="F499" s="619">
        <v>92.449374288964734</v>
      </c>
      <c r="G499" s="627">
        <v>125.0483148715531</v>
      </c>
    </row>
    <row r="500" spans="2:7" x14ac:dyDescent="0.3">
      <c r="B500" s="624">
        <v>44524</v>
      </c>
      <c r="C500" s="616">
        <v>103.1183526506387</v>
      </c>
      <c r="D500" s="616">
        <v>115.3236432512559</v>
      </c>
      <c r="E500" s="616">
        <v>108.5686518006587</v>
      </c>
      <c r="F500" s="616">
        <v>92.692832764505113</v>
      </c>
      <c r="G500" s="625">
        <v>126.2379212821117</v>
      </c>
    </row>
    <row r="501" spans="2:7" x14ac:dyDescent="0.3">
      <c r="B501" s="626">
        <v>44525</v>
      </c>
      <c r="C501" s="619">
        <v>103.3562304794911</v>
      </c>
      <c r="D501" s="619">
        <v>114.5351231161986</v>
      </c>
      <c r="E501" s="619">
        <v>108.8278170725123</v>
      </c>
      <c r="F501" s="619">
        <v>93.439135381114909</v>
      </c>
      <c r="G501" s="627">
        <v>127.0804855055385</v>
      </c>
    </row>
    <row r="502" spans="2:7" x14ac:dyDescent="0.3">
      <c r="B502" s="624">
        <v>44526</v>
      </c>
      <c r="C502" s="616">
        <v>104.1707739719631</v>
      </c>
      <c r="D502" s="616">
        <v>115.358642839496</v>
      </c>
      <c r="E502" s="616">
        <v>109.1679714918201</v>
      </c>
      <c r="F502" s="616">
        <v>94.629124004550619</v>
      </c>
      <c r="G502" s="625">
        <v>129.1739335375913</v>
      </c>
    </row>
    <row r="503" spans="2:7" x14ac:dyDescent="0.3">
      <c r="B503" s="626">
        <v>44529</v>
      </c>
      <c r="C503" s="619">
        <v>104.6867379867805</v>
      </c>
      <c r="D503" s="619">
        <v>115.4595240056</v>
      </c>
      <c r="E503" s="619">
        <v>109.6458074618001</v>
      </c>
      <c r="F503" s="619">
        <v>95.847554038680315</v>
      </c>
      <c r="G503" s="627">
        <v>127.722719773745</v>
      </c>
    </row>
    <row r="504" spans="2:7" x14ac:dyDescent="0.3">
      <c r="B504" s="624">
        <v>44530</v>
      </c>
      <c r="C504" s="616">
        <v>102.79746402000561</v>
      </c>
      <c r="D504" s="616">
        <v>115.7806966976859</v>
      </c>
      <c r="E504" s="616">
        <v>109.7510933534906</v>
      </c>
      <c r="F504" s="616">
        <v>94.340159271899878</v>
      </c>
      <c r="G504" s="625">
        <v>126.39229318878149</v>
      </c>
    </row>
    <row r="505" spans="2:7" x14ac:dyDescent="0.3">
      <c r="B505" s="626">
        <v>44531</v>
      </c>
      <c r="C505" s="619">
        <v>103.0257437249022</v>
      </c>
      <c r="D505" s="619">
        <v>116.9562711026929</v>
      </c>
      <c r="E505" s="619">
        <v>109.90227309540521</v>
      </c>
      <c r="F505" s="619">
        <v>95.426621160409553</v>
      </c>
      <c r="G505" s="627">
        <v>126.7375677586613</v>
      </c>
    </row>
    <row r="506" spans="2:7" x14ac:dyDescent="0.3">
      <c r="B506" s="624">
        <v>44532</v>
      </c>
      <c r="C506" s="616">
        <v>102.1621719776286</v>
      </c>
      <c r="D506" s="616">
        <v>116.10186938977191</v>
      </c>
      <c r="E506" s="616">
        <v>109.8887749041628</v>
      </c>
      <c r="F506" s="616">
        <v>95.312855517633665</v>
      </c>
      <c r="G506" s="625">
        <v>125.2940136695734</v>
      </c>
    </row>
    <row r="507" spans="2:7" x14ac:dyDescent="0.3">
      <c r="B507" s="626">
        <v>44533</v>
      </c>
      <c r="C507" s="619">
        <v>102.9188673176097</v>
      </c>
      <c r="D507" s="619">
        <v>116.3777484970765</v>
      </c>
      <c r="E507" s="619">
        <v>110.0642513903137</v>
      </c>
      <c r="F507" s="619">
        <v>95.705346985210468</v>
      </c>
      <c r="G507" s="627">
        <v>125.34939901013431</v>
      </c>
    </row>
    <row r="508" spans="2:7" x14ac:dyDescent="0.3">
      <c r="B508" s="624">
        <v>44536</v>
      </c>
      <c r="C508" s="616">
        <v>102.00393263673431</v>
      </c>
      <c r="D508" s="616">
        <v>117.0633286667216</v>
      </c>
      <c r="E508" s="616">
        <v>110.29372064143401</v>
      </c>
      <c r="F508" s="616">
        <v>96.306029579067115</v>
      </c>
      <c r="G508" s="625">
        <v>125.0571529578129</v>
      </c>
    </row>
    <row r="509" spans="2:7" x14ac:dyDescent="0.3">
      <c r="B509" s="626">
        <v>44537</v>
      </c>
      <c r="C509" s="619">
        <v>101.4456849947599</v>
      </c>
      <c r="D509" s="619">
        <v>115.4924647945318</v>
      </c>
      <c r="E509" s="619">
        <v>110.1047459640408</v>
      </c>
      <c r="F509" s="619">
        <v>95.481228668941981</v>
      </c>
      <c r="G509" s="627">
        <v>123.9423756775866</v>
      </c>
    </row>
    <row r="510" spans="2:7" x14ac:dyDescent="0.3">
      <c r="B510" s="624">
        <v>44538</v>
      </c>
      <c r="C510" s="616">
        <v>101.3136459381777</v>
      </c>
      <c r="D510" s="616">
        <v>113.8536605451701</v>
      </c>
      <c r="E510" s="616">
        <v>110.1047459640408</v>
      </c>
      <c r="F510" s="616">
        <v>95.671217292377705</v>
      </c>
      <c r="G510" s="625">
        <v>123.34138581192551</v>
      </c>
    </row>
    <row r="511" spans="2:7" x14ac:dyDescent="0.3">
      <c r="B511" s="626">
        <v>44539</v>
      </c>
      <c r="C511" s="619">
        <v>101.2477561142644</v>
      </c>
      <c r="D511" s="619">
        <v>114.88511899860001</v>
      </c>
      <c r="E511" s="619">
        <v>110.1452405377679</v>
      </c>
      <c r="F511" s="619">
        <v>96.50170648464163</v>
      </c>
      <c r="G511" s="627">
        <v>123.4992929530992</v>
      </c>
    </row>
    <row r="512" spans="2:7" x14ac:dyDescent="0.3">
      <c r="B512" s="624">
        <v>44540</v>
      </c>
      <c r="C512" s="616">
        <v>101.2031378083073</v>
      </c>
      <c r="D512" s="616">
        <v>115.4780531993741</v>
      </c>
      <c r="E512" s="616">
        <v>109.58911505858219</v>
      </c>
      <c r="F512" s="616">
        <v>95.819112627986343</v>
      </c>
      <c r="G512" s="625">
        <v>123.0467829366014</v>
      </c>
    </row>
    <row r="513" spans="2:7" x14ac:dyDescent="0.3">
      <c r="B513" s="626">
        <v>44543</v>
      </c>
      <c r="C513" s="619">
        <v>100.93153684123151</v>
      </c>
      <c r="D513" s="619">
        <v>116.85744873589719</v>
      </c>
      <c r="E513" s="619">
        <v>109.3866421899465</v>
      </c>
      <c r="F513" s="619">
        <v>95.748577929465313</v>
      </c>
      <c r="G513" s="627">
        <v>123.83396181946731</v>
      </c>
    </row>
    <row r="514" spans="2:7" x14ac:dyDescent="0.3">
      <c r="B514" s="624">
        <v>44544</v>
      </c>
      <c r="C514" s="616">
        <v>103.84365953119649</v>
      </c>
      <c r="D514" s="616">
        <v>117.1353866425101</v>
      </c>
      <c r="E514" s="616">
        <v>109.3866421899465</v>
      </c>
      <c r="F514" s="616">
        <v>95.984072810011384</v>
      </c>
      <c r="G514" s="625">
        <v>125.11253829837381</v>
      </c>
    </row>
    <row r="515" spans="2:7" x14ac:dyDescent="0.3">
      <c r="B515" s="626">
        <v>44545</v>
      </c>
      <c r="C515" s="619">
        <v>103.7660963132828</v>
      </c>
      <c r="D515" s="619">
        <v>117.04891707156391</v>
      </c>
      <c r="E515" s="619">
        <v>109.4271367636737</v>
      </c>
      <c r="F515" s="619">
        <v>96.888509670079642</v>
      </c>
      <c r="G515" s="627">
        <v>123.802733914683</v>
      </c>
    </row>
    <row r="516" spans="2:7" x14ac:dyDescent="0.3">
      <c r="B516" s="624">
        <v>44546</v>
      </c>
      <c r="C516" s="616">
        <v>104.26805225529969</v>
      </c>
      <c r="D516" s="616">
        <v>117.09009305772869</v>
      </c>
      <c r="E516" s="616">
        <v>109.0356892176448</v>
      </c>
      <c r="F516" s="616">
        <v>96.353811149032992</v>
      </c>
      <c r="G516" s="625">
        <v>122.6903134574593</v>
      </c>
    </row>
    <row r="517" spans="2:7" x14ac:dyDescent="0.3">
      <c r="B517" s="626">
        <v>44547</v>
      </c>
      <c r="C517" s="619">
        <v>104.4932190551296</v>
      </c>
      <c r="D517" s="619">
        <v>117.0612698674133</v>
      </c>
      <c r="E517" s="619">
        <v>108.9951946439177</v>
      </c>
      <c r="F517" s="619">
        <v>96.105802047781566</v>
      </c>
      <c r="G517" s="627">
        <v>122.7191845392411</v>
      </c>
    </row>
    <row r="518" spans="2:7" x14ac:dyDescent="0.3">
      <c r="B518" s="624">
        <v>44550</v>
      </c>
      <c r="C518" s="616">
        <v>103.9492388947112</v>
      </c>
      <c r="D518" s="616">
        <v>118.12978670839171</v>
      </c>
      <c r="E518" s="616">
        <v>109.3623454457103</v>
      </c>
      <c r="F518" s="616">
        <v>99.565415244596124</v>
      </c>
      <c r="G518" s="625">
        <v>122.4622908319585</v>
      </c>
    </row>
    <row r="519" spans="2:7" x14ac:dyDescent="0.3">
      <c r="B519" s="626">
        <v>44551</v>
      </c>
      <c r="C519" s="619">
        <v>103.7912589625725</v>
      </c>
      <c r="D519" s="619">
        <v>118.275961459277</v>
      </c>
      <c r="E519" s="619">
        <v>109.4136385724313</v>
      </c>
      <c r="F519" s="619">
        <v>99.05005688282138</v>
      </c>
      <c r="G519" s="627">
        <v>122.59191609710111</v>
      </c>
    </row>
    <row r="520" spans="2:7" x14ac:dyDescent="0.3">
      <c r="B520" s="624">
        <v>44552</v>
      </c>
      <c r="C520" s="616">
        <v>103.7536446930157</v>
      </c>
      <c r="D520" s="616">
        <v>116.534217244503</v>
      </c>
      <c r="E520" s="616">
        <v>108.94120187894821</v>
      </c>
      <c r="F520" s="616">
        <v>97.957906712172914</v>
      </c>
      <c r="G520" s="625">
        <v>122.10464294131511</v>
      </c>
    </row>
    <row r="521" spans="2:7" x14ac:dyDescent="0.3">
      <c r="B521" s="626">
        <v>44553</v>
      </c>
      <c r="C521" s="619">
        <v>103.73444844510389</v>
      </c>
      <c r="D521" s="619">
        <v>116.8821543275961</v>
      </c>
      <c r="E521" s="619">
        <v>108.05302089520011</v>
      </c>
      <c r="F521" s="619">
        <v>97.750853242320829</v>
      </c>
      <c r="G521" s="627">
        <v>121.63151072354469</v>
      </c>
    </row>
    <row r="522" spans="2:7" x14ac:dyDescent="0.3">
      <c r="B522" s="624">
        <v>44554</v>
      </c>
      <c r="C522" s="616">
        <v>103.59307067332129</v>
      </c>
      <c r="D522" s="616">
        <v>116.8821543275961</v>
      </c>
      <c r="E522" s="616">
        <v>108.6334431186221</v>
      </c>
      <c r="F522" s="616">
        <v>98.412969283276439</v>
      </c>
      <c r="G522" s="625">
        <v>121.5195616309215</v>
      </c>
    </row>
    <row r="523" spans="2:7" x14ac:dyDescent="0.3">
      <c r="B523" s="626">
        <v>44557</v>
      </c>
      <c r="C523" s="619">
        <v>103.7484565179044</v>
      </c>
      <c r="D523" s="619">
        <v>115.9433418430371</v>
      </c>
      <c r="E523" s="619">
        <v>107.2296312294152</v>
      </c>
      <c r="F523" s="619">
        <v>97.554038680318541</v>
      </c>
      <c r="G523" s="627">
        <v>121.90313457459339</v>
      </c>
    </row>
    <row r="524" spans="2:7" x14ac:dyDescent="0.3">
      <c r="B524" s="624">
        <v>44558</v>
      </c>
      <c r="C524" s="616">
        <v>104.05793116329259</v>
      </c>
      <c r="D524" s="616">
        <v>115.8589310713992</v>
      </c>
      <c r="E524" s="616">
        <v>106.8894768101074</v>
      </c>
      <c r="F524" s="616">
        <v>97.398179749715581</v>
      </c>
      <c r="G524" s="625">
        <v>121.64741927881219</v>
      </c>
    </row>
    <row r="525" spans="2:7" x14ac:dyDescent="0.3">
      <c r="B525" s="626">
        <v>44559</v>
      </c>
      <c r="C525" s="619">
        <v>104.7502931318938</v>
      </c>
      <c r="D525" s="619">
        <v>117.2115622169151</v>
      </c>
      <c r="E525" s="619">
        <v>107.38351060957829</v>
      </c>
      <c r="F525" s="619">
        <v>96.581342434584755</v>
      </c>
      <c r="G525" s="627">
        <v>121.2061041715767</v>
      </c>
    </row>
    <row r="526" spans="2:7" x14ac:dyDescent="0.3">
      <c r="B526" s="624">
        <v>44560</v>
      </c>
      <c r="C526" s="616">
        <v>105.84707335041971</v>
      </c>
      <c r="D526" s="616">
        <v>114.6689450712345</v>
      </c>
      <c r="E526" s="616">
        <v>107.6750715404136</v>
      </c>
      <c r="F526" s="616">
        <v>96.928327645051198</v>
      </c>
      <c r="G526" s="625">
        <v>120.5668159321235</v>
      </c>
    </row>
    <row r="527" spans="2:7" x14ac:dyDescent="0.3">
      <c r="B527" s="626">
        <v>44561</v>
      </c>
      <c r="C527" s="619">
        <v>105.84707335041971</v>
      </c>
      <c r="D527" s="619">
        <v>114.7945318290373</v>
      </c>
      <c r="E527" s="619">
        <v>108.0260245127153</v>
      </c>
      <c r="F527" s="619">
        <v>96.928327645051198</v>
      </c>
      <c r="G527" s="627">
        <v>120.9604053735564</v>
      </c>
    </row>
    <row r="528" spans="2:7" x14ac:dyDescent="0.3">
      <c r="B528" s="624">
        <v>44564</v>
      </c>
      <c r="C528" s="616">
        <v>105.3666483351146</v>
      </c>
      <c r="D528" s="616">
        <v>116.83891954212299</v>
      </c>
      <c r="E528" s="616">
        <v>107.05415474326441</v>
      </c>
      <c r="F528" s="616">
        <v>96.888509670079642</v>
      </c>
      <c r="G528" s="625">
        <v>120.90737685599809</v>
      </c>
    </row>
    <row r="529" spans="2:7" x14ac:dyDescent="0.3">
      <c r="B529" s="626">
        <v>44565</v>
      </c>
      <c r="C529" s="619">
        <v>105.8789806273542</v>
      </c>
      <c r="D529" s="619">
        <v>117.04685827225561</v>
      </c>
      <c r="E529" s="619">
        <v>106.8624804276227</v>
      </c>
      <c r="F529" s="619">
        <v>96.431171786120601</v>
      </c>
      <c r="G529" s="627">
        <v>120.88675465472539</v>
      </c>
    </row>
    <row r="530" spans="2:7" x14ac:dyDescent="0.3">
      <c r="B530" s="624">
        <v>44566</v>
      </c>
      <c r="C530" s="616">
        <v>104.3951625455262</v>
      </c>
      <c r="D530" s="616">
        <v>117.6830272585028</v>
      </c>
      <c r="E530" s="616">
        <v>106.9461692133254</v>
      </c>
      <c r="F530" s="616">
        <v>95.270762229806593</v>
      </c>
      <c r="G530" s="625">
        <v>121.1925524393118</v>
      </c>
    </row>
    <row r="531" spans="2:7" x14ac:dyDescent="0.3">
      <c r="B531" s="626">
        <v>44567</v>
      </c>
      <c r="C531" s="619">
        <v>104.6208481628672</v>
      </c>
      <c r="D531" s="619">
        <v>117.0550934694886</v>
      </c>
      <c r="E531" s="619">
        <v>107.1216456994763</v>
      </c>
      <c r="F531" s="619">
        <v>95.250284414106943</v>
      </c>
      <c r="G531" s="627">
        <v>120.813693141645</v>
      </c>
    </row>
    <row r="532" spans="2:7" x14ac:dyDescent="0.3">
      <c r="B532" s="624">
        <v>44568</v>
      </c>
      <c r="C532" s="616">
        <v>105.08856214914969</v>
      </c>
      <c r="D532" s="616">
        <v>115.9968706250515</v>
      </c>
      <c r="E532" s="616">
        <v>106.2307650774796</v>
      </c>
      <c r="F532" s="616">
        <v>94.271899886234351</v>
      </c>
      <c r="G532" s="625">
        <v>120.200919160971</v>
      </c>
    </row>
    <row r="533" spans="2:7" x14ac:dyDescent="0.3">
      <c r="B533" s="626">
        <v>44571</v>
      </c>
      <c r="C533" s="619">
        <v>105.1119089371505</v>
      </c>
      <c r="D533" s="619">
        <v>116.7359795767109</v>
      </c>
      <c r="E533" s="619">
        <v>106.20376869499491</v>
      </c>
      <c r="F533" s="619">
        <v>95.098976109215016</v>
      </c>
      <c r="G533" s="627">
        <v>120.0229790242753</v>
      </c>
    </row>
    <row r="534" spans="2:7" x14ac:dyDescent="0.3">
      <c r="B534" s="624">
        <v>44572</v>
      </c>
      <c r="C534" s="616">
        <v>103.5884013157212</v>
      </c>
      <c r="D534" s="616">
        <v>114.7368854484065</v>
      </c>
      <c r="E534" s="616">
        <v>105.4748663679067</v>
      </c>
      <c r="F534" s="616">
        <v>94.294653014789532</v>
      </c>
      <c r="G534" s="625">
        <v>120.09191609710111</v>
      </c>
    </row>
    <row r="535" spans="2:7" x14ac:dyDescent="0.3">
      <c r="B535" s="626">
        <v>44573</v>
      </c>
      <c r="C535" s="619">
        <v>103.09889699397139</v>
      </c>
      <c r="D535" s="619">
        <v>113.65189821296219</v>
      </c>
      <c r="E535" s="619">
        <v>105.17790616057449</v>
      </c>
      <c r="F535" s="619">
        <v>93.689419795221838</v>
      </c>
      <c r="G535" s="627">
        <v>119.9440254536884</v>
      </c>
    </row>
    <row r="536" spans="2:7" x14ac:dyDescent="0.3">
      <c r="B536" s="624">
        <v>44574</v>
      </c>
      <c r="C536" s="616">
        <v>102.92950307658781</v>
      </c>
      <c r="D536" s="616">
        <v>113.8289549534711</v>
      </c>
      <c r="E536" s="616">
        <v>105.0537228011446</v>
      </c>
      <c r="F536" s="616">
        <v>93.026166097838455</v>
      </c>
      <c r="G536" s="625">
        <v>119.87449917511189</v>
      </c>
    </row>
    <row r="537" spans="2:7" x14ac:dyDescent="0.3">
      <c r="B537" s="626">
        <v>44575</v>
      </c>
      <c r="C537" s="619">
        <v>103.8680439542195</v>
      </c>
      <c r="D537" s="619">
        <v>113.8104257596969</v>
      </c>
      <c r="E537" s="619">
        <v>104.4894984072134</v>
      </c>
      <c r="F537" s="619">
        <v>93.25938566552901</v>
      </c>
      <c r="G537" s="627">
        <v>119.65531463587089</v>
      </c>
    </row>
    <row r="538" spans="2:7" x14ac:dyDescent="0.3">
      <c r="B538" s="624">
        <v>44578</v>
      </c>
      <c r="C538" s="616">
        <v>103.9479418509333</v>
      </c>
      <c r="D538" s="616">
        <v>113.70748579428481</v>
      </c>
      <c r="E538" s="616">
        <v>104.0440580962151</v>
      </c>
      <c r="F538" s="616">
        <v>93.606370875995452</v>
      </c>
      <c r="G538" s="625">
        <v>119.60994579307091</v>
      </c>
    </row>
    <row r="539" spans="2:7" x14ac:dyDescent="0.3">
      <c r="B539" s="626">
        <v>44579</v>
      </c>
      <c r="C539" s="619">
        <v>104.75159017567159</v>
      </c>
      <c r="D539" s="619">
        <v>114.63600428230259</v>
      </c>
      <c r="E539" s="619">
        <v>104.4058096215107</v>
      </c>
      <c r="F539" s="619">
        <v>93.182025028441416</v>
      </c>
      <c r="G539" s="627">
        <v>120.2280226255008</v>
      </c>
    </row>
    <row r="540" spans="2:7" x14ac:dyDescent="0.3">
      <c r="B540" s="624">
        <v>44580</v>
      </c>
      <c r="C540" s="616">
        <v>103.6348354829672</v>
      </c>
      <c r="D540" s="616">
        <v>112.12426912624559</v>
      </c>
      <c r="E540" s="616">
        <v>104.3059230063172</v>
      </c>
      <c r="F540" s="616">
        <v>92.104664391353822</v>
      </c>
      <c r="G540" s="625">
        <v>120.8225312279048</v>
      </c>
    </row>
    <row r="541" spans="2:7" x14ac:dyDescent="0.3">
      <c r="B541" s="626">
        <v>44581</v>
      </c>
      <c r="C541" s="619">
        <v>103.17282848930719</v>
      </c>
      <c r="D541" s="619">
        <v>111.9410359878119</v>
      </c>
      <c r="E541" s="619">
        <v>103.5581232114896</v>
      </c>
      <c r="F541" s="619">
        <v>91.26848691695109</v>
      </c>
      <c r="G541" s="627">
        <v>121.0010605703512</v>
      </c>
    </row>
    <row r="542" spans="2:7" x14ac:dyDescent="0.3">
      <c r="B542" s="624">
        <v>44582</v>
      </c>
      <c r="C542" s="616">
        <v>102.60602035839911</v>
      </c>
      <c r="D542" s="616">
        <v>112.2354442888907</v>
      </c>
      <c r="E542" s="616">
        <v>103.50413044652019</v>
      </c>
      <c r="F542" s="616">
        <v>90.802047781569968</v>
      </c>
      <c r="G542" s="625">
        <v>120.63045015319349</v>
      </c>
    </row>
    <row r="543" spans="2:7" x14ac:dyDescent="0.3">
      <c r="B543" s="626">
        <v>44585</v>
      </c>
      <c r="C543" s="619">
        <v>103.168159131707</v>
      </c>
      <c r="D543" s="619">
        <v>113.0466112163386</v>
      </c>
      <c r="E543" s="619">
        <v>103.89557799254899</v>
      </c>
      <c r="F543" s="619">
        <v>91.911262798634809</v>
      </c>
      <c r="G543" s="627">
        <v>121.2273155786</v>
      </c>
    </row>
    <row r="544" spans="2:7" x14ac:dyDescent="0.3">
      <c r="B544" s="624">
        <v>44586</v>
      </c>
      <c r="C544" s="616">
        <v>103.00525043321259</v>
      </c>
      <c r="D544" s="616">
        <v>112.0233879601417</v>
      </c>
      <c r="E544" s="616">
        <v>103.8415852275795</v>
      </c>
      <c r="F544" s="616">
        <v>91.018202502844133</v>
      </c>
      <c r="G544" s="625">
        <v>121.4859769031346</v>
      </c>
    </row>
    <row r="545" spans="2:7" x14ac:dyDescent="0.3">
      <c r="B545" s="626">
        <v>44587</v>
      </c>
      <c r="C545" s="619">
        <v>101.95801728699951</v>
      </c>
      <c r="D545" s="619">
        <v>112.04603475253229</v>
      </c>
      <c r="E545" s="619">
        <v>103.622914529453</v>
      </c>
      <c r="F545" s="619">
        <v>91.211604095563132</v>
      </c>
      <c r="G545" s="627">
        <v>122.2372142352109</v>
      </c>
    </row>
    <row r="546" spans="2:7" x14ac:dyDescent="0.3">
      <c r="B546" s="624">
        <v>44588</v>
      </c>
      <c r="C546" s="616">
        <v>102.8205513992508</v>
      </c>
      <c r="D546" s="616">
        <v>111.39133657251089</v>
      </c>
      <c r="E546" s="616">
        <v>103.64991091193779</v>
      </c>
      <c r="F546" s="616">
        <v>91.703071672354952</v>
      </c>
      <c r="G546" s="625">
        <v>122.3043836907848</v>
      </c>
    </row>
    <row r="547" spans="2:7" x14ac:dyDescent="0.3">
      <c r="B547" s="626">
        <v>44589</v>
      </c>
      <c r="C547" s="619">
        <v>102.6480445768005</v>
      </c>
      <c r="D547" s="619">
        <v>110.800461171045</v>
      </c>
      <c r="E547" s="619">
        <v>103.96306894876091</v>
      </c>
      <c r="F547" s="619">
        <v>92.516496018202503</v>
      </c>
      <c r="G547" s="627">
        <v>122.5848456280933</v>
      </c>
    </row>
    <row r="548" spans="2:7" x14ac:dyDescent="0.3">
      <c r="B548" s="624">
        <v>44592</v>
      </c>
      <c r="C548" s="616">
        <v>102.3888952299918</v>
      </c>
      <c r="D548" s="616">
        <v>109.3263608663428</v>
      </c>
      <c r="E548" s="616">
        <v>103.8010906538524</v>
      </c>
      <c r="F548" s="616">
        <v>91.0830489192264</v>
      </c>
      <c r="G548" s="625">
        <v>121.5855526749941</v>
      </c>
    </row>
    <row r="549" spans="2:7" x14ac:dyDescent="0.3">
      <c r="B549" s="626">
        <v>44593</v>
      </c>
      <c r="C549" s="619">
        <v>101.83116640552851</v>
      </c>
      <c r="D549" s="619">
        <v>108.4760767520382</v>
      </c>
      <c r="E549" s="619">
        <v>104.8269531882728</v>
      </c>
      <c r="F549" s="619">
        <v>91.382252559726965</v>
      </c>
      <c r="G549" s="627">
        <v>121.038180532642</v>
      </c>
    </row>
    <row r="550" spans="2:7" x14ac:dyDescent="0.3">
      <c r="B550" s="624">
        <v>44594</v>
      </c>
      <c r="C550" s="616">
        <v>102.01223371691241</v>
      </c>
      <c r="D550" s="616">
        <v>108.4081363748662</v>
      </c>
      <c r="E550" s="616">
        <v>104.0953512229361</v>
      </c>
      <c r="F550" s="616">
        <v>92.307167235494887</v>
      </c>
      <c r="G550" s="625">
        <v>121.2243695498468</v>
      </c>
    </row>
    <row r="551" spans="2:7" x14ac:dyDescent="0.3">
      <c r="B551" s="626">
        <v>44595</v>
      </c>
      <c r="C551" s="619">
        <v>102.575150716487</v>
      </c>
      <c r="D551" s="619">
        <v>108.85695462406321</v>
      </c>
      <c r="E551" s="619">
        <v>104.17904000863891</v>
      </c>
      <c r="F551" s="619">
        <v>93.088737201365191</v>
      </c>
      <c r="G551" s="627">
        <v>121.0770681121847</v>
      </c>
    </row>
    <row r="552" spans="2:7" x14ac:dyDescent="0.3">
      <c r="B552" s="624">
        <v>44596</v>
      </c>
      <c r="C552" s="616">
        <v>102.6138026210661</v>
      </c>
      <c r="D552" s="616">
        <v>109.64959235773701</v>
      </c>
      <c r="E552" s="616">
        <v>103.8010906538524</v>
      </c>
      <c r="F552" s="616">
        <v>94.169510807736074</v>
      </c>
      <c r="G552" s="625">
        <v>121.85423049728961</v>
      </c>
    </row>
    <row r="553" spans="2:7" x14ac:dyDescent="0.3">
      <c r="B553" s="626">
        <v>44599</v>
      </c>
      <c r="C553" s="619">
        <v>102.8620568001411</v>
      </c>
      <c r="D553" s="619">
        <v>108.20225644404189</v>
      </c>
      <c r="E553" s="619">
        <v>103.7335996976405</v>
      </c>
      <c r="F553" s="619">
        <v>93.833902161547215</v>
      </c>
      <c r="G553" s="627">
        <v>121.34574593448031</v>
      </c>
    </row>
    <row r="554" spans="2:7" x14ac:dyDescent="0.3">
      <c r="B554" s="624">
        <v>44600</v>
      </c>
      <c r="C554" s="616">
        <v>102.4200242806595</v>
      </c>
      <c r="D554" s="616">
        <v>108.2640204232892</v>
      </c>
      <c r="E554" s="616">
        <v>103.5689217644836</v>
      </c>
      <c r="F554" s="616">
        <v>94.156996587030719</v>
      </c>
      <c r="G554" s="625">
        <v>121.4624086731086</v>
      </c>
    </row>
    <row r="555" spans="2:7" x14ac:dyDescent="0.3">
      <c r="B555" s="626">
        <v>44601</v>
      </c>
      <c r="C555" s="619">
        <v>102.20134269971879</v>
      </c>
      <c r="D555" s="619">
        <v>107.771967388619</v>
      </c>
      <c r="E555" s="619">
        <v>102.7455320986988</v>
      </c>
      <c r="F555" s="619">
        <v>92.481228668941966</v>
      </c>
      <c r="G555" s="627">
        <v>120.65873202922459</v>
      </c>
    </row>
    <row r="556" spans="2:7" x14ac:dyDescent="0.3">
      <c r="B556" s="624">
        <v>44602</v>
      </c>
      <c r="C556" s="616">
        <v>101.6934203563239</v>
      </c>
      <c r="D556" s="616">
        <v>108.0807872848555</v>
      </c>
      <c r="E556" s="616">
        <v>100.966470492954</v>
      </c>
      <c r="F556" s="616">
        <v>91.655290102389074</v>
      </c>
      <c r="G556" s="625">
        <v>121.2119962290832</v>
      </c>
    </row>
    <row r="557" spans="2:7" x14ac:dyDescent="0.3">
      <c r="B557" s="626">
        <v>44603</v>
      </c>
      <c r="C557" s="619">
        <v>101.948159754288</v>
      </c>
      <c r="D557" s="619">
        <v>108.06637568969779</v>
      </c>
      <c r="E557" s="619">
        <v>101.9248420711625</v>
      </c>
      <c r="F557" s="619">
        <v>91.996587030716725</v>
      </c>
      <c r="G557" s="627">
        <v>121.0087202451096</v>
      </c>
    </row>
    <row r="558" spans="2:7" x14ac:dyDescent="0.3">
      <c r="B558" s="624">
        <v>44606</v>
      </c>
      <c r="C558" s="616">
        <v>102.3237836323452</v>
      </c>
      <c r="D558" s="616">
        <v>107.44667709791651</v>
      </c>
      <c r="E558" s="616">
        <v>102.4917661033421</v>
      </c>
      <c r="F558" s="616">
        <v>92.563139931740608</v>
      </c>
      <c r="G558" s="625">
        <v>120.34115012962521</v>
      </c>
    </row>
    <row r="559" spans="2:7" x14ac:dyDescent="0.3">
      <c r="B559" s="626">
        <v>44607</v>
      </c>
      <c r="C559" s="619">
        <v>102.51444906768489</v>
      </c>
      <c r="D559" s="619">
        <v>106.42345384171951</v>
      </c>
      <c r="E559" s="619">
        <v>102.559257059554</v>
      </c>
      <c r="F559" s="619">
        <v>91.186575654152449</v>
      </c>
      <c r="G559" s="627">
        <v>120.1779401366957</v>
      </c>
    </row>
    <row r="560" spans="2:7" x14ac:dyDescent="0.3">
      <c r="B560" s="624">
        <v>44608</v>
      </c>
      <c r="C560" s="616">
        <v>102.81717908542851</v>
      </c>
      <c r="D560" s="616">
        <v>105.6019929177304</v>
      </c>
      <c r="E560" s="616">
        <v>101.1797419145834</v>
      </c>
      <c r="F560" s="616">
        <v>90.959044368600686</v>
      </c>
      <c r="G560" s="625">
        <v>119.4679472071647</v>
      </c>
    </row>
    <row r="561" spans="2:7" x14ac:dyDescent="0.3">
      <c r="B561" s="626">
        <v>44609</v>
      </c>
      <c r="C561" s="619">
        <v>102.0137901694458</v>
      </c>
      <c r="D561" s="619">
        <v>106.4337478382607</v>
      </c>
      <c r="E561" s="619">
        <v>100.6290157118946</v>
      </c>
      <c r="F561" s="619">
        <v>90.519908987485778</v>
      </c>
      <c r="G561" s="627">
        <v>119.61112420457221</v>
      </c>
    </row>
    <row r="562" spans="2:7" x14ac:dyDescent="0.3">
      <c r="B562" s="624">
        <v>44610</v>
      </c>
      <c r="C562" s="616">
        <v>101.9668371846886</v>
      </c>
      <c r="D562" s="616">
        <v>105.7975788520135</v>
      </c>
      <c r="E562" s="616">
        <v>101.11495059662001</v>
      </c>
      <c r="F562" s="616">
        <v>91.217292377701938</v>
      </c>
      <c r="G562" s="625">
        <v>119.5622201272684</v>
      </c>
    </row>
    <row r="563" spans="2:7" x14ac:dyDescent="0.3">
      <c r="B563" s="626">
        <v>44613</v>
      </c>
      <c r="C563" s="619">
        <v>102.1632096126508</v>
      </c>
      <c r="D563" s="619">
        <v>105.13052787614259</v>
      </c>
      <c r="E563" s="619">
        <v>101.50639814264891</v>
      </c>
      <c r="F563" s="619">
        <v>90.870307167235495</v>
      </c>
      <c r="G563" s="627">
        <v>119.6623851048786</v>
      </c>
    </row>
    <row r="564" spans="2:7" x14ac:dyDescent="0.3">
      <c r="B564" s="624">
        <v>44614</v>
      </c>
      <c r="C564" s="616">
        <v>101.9624272358441</v>
      </c>
      <c r="D564" s="616">
        <v>104.1711273985012</v>
      </c>
      <c r="E564" s="616">
        <v>100.7100048593488</v>
      </c>
      <c r="F564" s="616">
        <v>90.220705346985213</v>
      </c>
      <c r="G564" s="625">
        <v>119.62703275983969</v>
      </c>
    </row>
    <row r="565" spans="2:7" x14ac:dyDescent="0.3">
      <c r="B565" s="626">
        <v>44615</v>
      </c>
      <c r="C565" s="619">
        <v>101.5040519647619</v>
      </c>
      <c r="D565" s="619">
        <v>103.0737873672074</v>
      </c>
      <c r="E565" s="619">
        <v>100.8449867717726</v>
      </c>
      <c r="F565" s="619">
        <v>89.895335608646192</v>
      </c>
      <c r="G565" s="627">
        <v>119.2858826302145</v>
      </c>
    </row>
    <row r="566" spans="2:7" x14ac:dyDescent="0.3">
      <c r="B566" s="624">
        <v>44616</v>
      </c>
      <c r="C566" s="616">
        <v>101.8597013686406</v>
      </c>
      <c r="D566" s="616">
        <v>105.37758379313181</v>
      </c>
      <c r="E566" s="616">
        <v>102.5970519950327</v>
      </c>
      <c r="F566" s="616">
        <v>93.217292377701938</v>
      </c>
      <c r="G566" s="625">
        <v>121.12361536648601</v>
      </c>
    </row>
    <row r="567" spans="2:7" x14ac:dyDescent="0.3">
      <c r="B567" s="626">
        <v>44617</v>
      </c>
      <c r="C567" s="619">
        <v>101.50664605231761</v>
      </c>
      <c r="D567" s="619">
        <v>106.07345795931811</v>
      </c>
      <c r="E567" s="619">
        <v>100.8989795367421</v>
      </c>
      <c r="F567" s="619">
        <v>91.26848691695109</v>
      </c>
      <c r="G567" s="627">
        <v>119.87921282111709</v>
      </c>
    </row>
    <row r="568" spans="2:7" x14ac:dyDescent="0.3">
      <c r="B568" s="624">
        <v>44620</v>
      </c>
      <c r="C568" s="616">
        <v>102.15361148869501</v>
      </c>
      <c r="D568" s="616">
        <v>106.07345795931811</v>
      </c>
      <c r="E568" s="616">
        <v>102.0733221748286</v>
      </c>
      <c r="F568" s="616">
        <v>90.850967007963604</v>
      </c>
      <c r="G568" s="625">
        <v>120.60570351166631</v>
      </c>
    </row>
    <row r="569" spans="2:7" x14ac:dyDescent="0.3">
      <c r="B569" s="626">
        <v>44621</v>
      </c>
      <c r="C569" s="619">
        <v>100.75773297500341</v>
      </c>
      <c r="D569" s="619">
        <v>106.07345795931811</v>
      </c>
      <c r="E569" s="619">
        <v>102.26229685222179</v>
      </c>
      <c r="F569" s="619">
        <v>91.862343572241187</v>
      </c>
      <c r="G569" s="627">
        <v>121.716356351638</v>
      </c>
    </row>
    <row r="570" spans="2:7" x14ac:dyDescent="0.3">
      <c r="B570" s="624">
        <v>44622</v>
      </c>
      <c r="C570" s="616">
        <v>99.521650254739384</v>
      </c>
      <c r="D570" s="616">
        <v>105.0399407065799</v>
      </c>
      <c r="E570" s="616">
        <v>101.26343070028619</v>
      </c>
      <c r="F570" s="616">
        <v>91.587030716723547</v>
      </c>
      <c r="G570" s="625">
        <v>121.4948149893943</v>
      </c>
    </row>
    <row r="571" spans="2:7" x14ac:dyDescent="0.3">
      <c r="B571" s="626">
        <v>44623</v>
      </c>
      <c r="C571" s="619">
        <v>97.444823757691466</v>
      </c>
      <c r="D571" s="619">
        <v>103.5020176233221</v>
      </c>
      <c r="E571" s="619">
        <v>100.69650666810649</v>
      </c>
      <c r="F571" s="619">
        <v>90.585893060295788</v>
      </c>
      <c r="G571" s="627">
        <v>121.60735328776811</v>
      </c>
    </row>
    <row r="572" spans="2:7" x14ac:dyDescent="0.3">
      <c r="B572" s="624">
        <v>44624</v>
      </c>
      <c r="C572" s="616">
        <v>99.262500907930644</v>
      </c>
      <c r="D572" s="616">
        <v>104.2740673639134</v>
      </c>
      <c r="E572" s="616">
        <v>101.4227093569462</v>
      </c>
      <c r="F572" s="616">
        <v>91.653014789533557</v>
      </c>
      <c r="G572" s="625">
        <v>123.4380155550318</v>
      </c>
    </row>
    <row r="573" spans="2:7" x14ac:dyDescent="0.3">
      <c r="B573" s="626">
        <v>44627</v>
      </c>
      <c r="C573" s="619">
        <v>98.894659292540439</v>
      </c>
      <c r="D573" s="619">
        <v>104.9493535370172</v>
      </c>
      <c r="E573" s="619">
        <v>100.4940337994709</v>
      </c>
      <c r="F573" s="619">
        <v>92.509670079635939</v>
      </c>
      <c r="G573" s="627">
        <v>125.58802733914681</v>
      </c>
    </row>
    <row r="574" spans="2:7" x14ac:dyDescent="0.3">
      <c r="B574" s="624">
        <v>44628</v>
      </c>
      <c r="C574" s="616">
        <v>97.845091467527212</v>
      </c>
      <c r="D574" s="616">
        <v>104.2637733673722</v>
      </c>
      <c r="E574" s="616">
        <v>100.9529723017116</v>
      </c>
      <c r="F574" s="616">
        <v>92.189988623435724</v>
      </c>
      <c r="G574" s="625">
        <v>125.9509780815461</v>
      </c>
    </row>
    <row r="575" spans="2:7" x14ac:dyDescent="0.3">
      <c r="B575" s="626">
        <v>44629</v>
      </c>
      <c r="C575" s="619">
        <v>97.094103120168512</v>
      </c>
      <c r="D575" s="619">
        <v>103.18084493123609</v>
      </c>
      <c r="E575" s="619">
        <v>100.62361643539769</v>
      </c>
      <c r="F575" s="619">
        <v>91.562002275312864</v>
      </c>
      <c r="G575" s="627">
        <v>123.1946735800141</v>
      </c>
    </row>
    <row r="576" spans="2:7" x14ac:dyDescent="0.3">
      <c r="B576" s="624">
        <v>44630</v>
      </c>
      <c r="C576" s="616">
        <v>99.035777655567429</v>
      </c>
      <c r="D576" s="616">
        <v>103.3270196821214</v>
      </c>
      <c r="E576" s="616">
        <v>100.19437395389021</v>
      </c>
      <c r="F576" s="616">
        <v>91.382252559726965</v>
      </c>
      <c r="G576" s="625">
        <v>123.37791656846569</v>
      </c>
    </row>
    <row r="577" spans="2:7" x14ac:dyDescent="0.3">
      <c r="B577" s="626">
        <v>44631</v>
      </c>
      <c r="C577" s="619">
        <v>99.092847581791574</v>
      </c>
      <c r="D577" s="619">
        <v>104.4840648933542</v>
      </c>
      <c r="E577" s="619">
        <v>100.0107985529939</v>
      </c>
      <c r="F577" s="619">
        <v>91.5415244596132</v>
      </c>
      <c r="G577" s="627">
        <v>123.2282583078011</v>
      </c>
    </row>
    <row r="578" spans="2:7" x14ac:dyDescent="0.3">
      <c r="B578" s="624">
        <v>44634</v>
      </c>
      <c r="C578" s="616">
        <v>98.540566341195145</v>
      </c>
      <c r="D578" s="616">
        <v>105.40023058552261</v>
      </c>
      <c r="E578" s="616">
        <v>100.76939690081529</v>
      </c>
      <c r="F578" s="616">
        <v>92.506257110352678</v>
      </c>
      <c r="G578" s="625">
        <v>123.2217770445439</v>
      </c>
    </row>
    <row r="579" spans="2:7" x14ac:dyDescent="0.3">
      <c r="B579" s="626">
        <v>44635</v>
      </c>
      <c r="C579" s="619">
        <v>99.404138088468756</v>
      </c>
      <c r="D579" s="619">
        <v>106.31021987976609</v>
      </c>
      <c r="E579" s="619">
        <v>100.90977808973599</v>
      </c>
      <c r="F579" s="619">
        <v>92.269624573378834</v>
      </c>
      <c r="G579" s="627">
        <v>122.7038651897242</v>
      </c>
    </row>
    <row r="580" spans="2:7" x14ac:dyDescent="0.3">
      <c r="B580" s="624">
        <v>44636</v>
      </c>
      <c r="C580" s="616">
        <v>99.516980897139234</v>
      </c>
      <c r="D580" s="616">
        <v>104.54788767190971</v>
      </c>
      <c r="E580" s="616">
        <v>100.4940337994709</v>
      </c>
      <c r="F580" s="616">
        <v>90.951080773606378</v>
      </c>
      <c r="G580" s="625">
        <v>121.60028281876031</v>
      </c>
    </row>
    <row r="581" spans="2:7" x14ac:dyDescent="0.3">
      <c r="B581" s="626">
        <v>44637</v>
      </c>
      <c r="C581" s="619">
        <v>99.227740134685021</v>
      </c>
      <c r="D581" s="619">
        <v>103.7490735403113</v>
      </c>
      <c r="E581" s="619">
        <v>100.8584849630149</v>
      </c>
      <c r="F581" s="619">
        <v>90.995449374288967</v>
      </c>
      <c r="G581" s="627">
        <v>120.9285882630214</v>
      </c>
    </row>
    <row r="582" spans="2:7" x14ac:dyDescent="0.3">
      <c r="B582" s="624">
        <v>44638</v>
      </c>
      <c r="C582" s="616">
        <v>99.017359633922368</v>
      </c>
      <c r="D582" s="616">
        <v>103.4196656509923</v>
      </c>
      <c r="E582" s="616">
        <v>102.0868203660709</v>
      </c>
      <c r="F582" s="616">
        <v>91.467576791808867</v>
      </c>
      <c r="G582" s="625">
        <v>119.9723073297195</v>
      </c>
    </row>
    <row r="583" spans="2:7" x14ac:dyDescent="0.3">
      <c r="B583" s="626">
        <v>44641</v>
      </c>
      <c r="C583" s="619">
        <v>99.017359633922368</v>
      </c>
      <c r="D583" s="619">
        <v>101.6223338548958</v>
      </c>
      <c r="E583" s="619">
        <v>102.11111711030721</v>
      </c>
      <c r="F583" s="619">
        <v>90.316268486916954</v>
      </c>
      <c r="G583" s="627">
        <v>119.9652368607117</v>
      </c>
    </row>
    <row r="584" spans="2:7" x14ac:dyDescent="0.3">
      <c r="B584" s="624">
        <v>44642</v>
      </c>
      <c r="C584" s="616">
        <v>97.57945690182936</v>
      </c>
      <c r="D584" s="616">
        <v>101.09322243267729</v>
      </c>
      <c r="E584" s="616">
        <v>101.9815344743804</v>
      </c>
      <c r="F584" s="616">
        <v>90.199089874857791</v>
      </c>
      <c r="G584" s="625">
        <v>119.492693848692</v>
      </c>
    </row>
    <row r="585" spans="2:7" x14ac:dyDescent="0.3">
      <c r="B585" s="626">
        <v>44643</v>
      </c>
      <c r="C585" s="619">
        <v>98.181544623494133</v>
      </c>
      <c r="D585" s="619">
        <v>99.37206621098575</v>
      </c>
      <c r="E585" s="619">
        <v>101.69267318179369</v>
      </c>
      <c r="F585" s="619">
        <v>90.221843003412957</v>
      </c>
      <c r="G585" s="627">
        <v>119.1639170398303</v>
      </c>
    </row>
    <row r="586" spans="2:7" x14ac:dyDescent="0.3">
      <c r="B586" s="624">
        <v>44644</v>
      </c>
      <c r="C586" s="616">
        <v>98.270003009141561</v>
      </c>
      <c r="D586" s="616">
        <v>99.374125010294009</v>
      </c>
      <c r="E586" s="616">
        <v>100.7882943685546</v>
      </c>
      <c r="F586" s="616">
        <v>89.688282138794079</v>
      </c>
      <c r="G586" s="625">
        <v>118.37497053971251</v>
      </c>
    </row>
    <row r="587" spans="2:7" x14ac:dyDescent="0.3">
      <c r="B587" s="626">
        <v>44645</v>
      </c>
      <c r="C587" s="619">
        <v>98.422535357413381</v>
      </c>
      <c r="D587" s="619">
        <v>97.646792390677746</v>
      </c>
      <c r="E587" s="619">
        <v>101.0312618109173</v>
      </c>
      <c r="F587" s="619">
        <v>88.521046643913536</v>
      </c>
      <c r="G587" s="627">
        <v>118.039123261843</v>
      </c>
    </row>
    <row r="588" spans="2:7" x14ac:dyDescent="0.3">
      <c r="B588" s="624">
        <v>44648</v>
      </c>
      <c r="C588" s="616">
        <v>98.234982827140385</v>
      </c>
      <c r="D588" s="616">
        <v>98.116198632957264</v>
      </c>
      <c r="E588" s="616">
        <v>100.6803088386156</v>
      </c>
      <c r="F588" s="616">
        <v>88.618885096700808</v>
      </c>
      <c r="G588" s="625">
        <v>118.548197030403</v>
      </c>
    </row>
    <row r="589" spans="2:7" x14ac:dyDescent="0.3">
      <c r="B589" s="626">
        <v>44649</v>
      </c>
      <c r="C589" s="619">
        <v>97.436782086268977</v>
      </c>
      <c r="D589" s="619">
        <v>97.95355348760603</v>
      </c>
      <c r="E589" s="619">
        <v>100.5993196911614</v>
      </c>
      <c r="F589" s="619">
        <v>88.725824800910118</v>
      </c>
      <c r="G589" s="627">
        <v>117.7362715060099</v>
      </c>
    </row>
    <row r="590" spans="2:7" x14ac:dyDescent="0.3">
      <c r="B590" s="624">
        <v>44650</v>
      </c>
      <c r="C590" s="616">
        <v>97.471802268270153</v>
      </c>
      <c r="D590" s="616">
        <v>98.235608992835381</v>
      </c>
      <c r="E590" s="616">
        <v>100.2915609308353</v>
      </c>
      <c r="F590" s="616">
        <v>89.766780432309432</v>
      </c>
      <c r="G590" s="625">
        <v>117.10464294131511</v>
      </c>
    </row>
    <row r="591" spans="2:7" x14ac:dyDescent="0.3">
      <c r="B591" s="626">
        <v>44651</v>
      </c>
      <c r="C591" s="619">
        <v>97.824338767082068</v>
      </c>
      <c r="D591" s="619">
        <v>97.622086798978842</v>
      </c>
      <c r="E591" s="619">
        <v>99.357486096863028</v>
      </c>
      <c r="F591" s="619">
        <v>89.425483503981795</v>
      </c>
      <c r="G591" s="627">
        <v>117.0745934480321</v>
      </c>
    </row>
    <row r="592" spans="2:7" x14ac:dyDescent="0.3">
      <c r="B592" s="624">
        <v>44652</v>
      </c>
      <c r="C592" s="616">
        <v>97.399167816712136</v>
      </c>
      <c r="D592" s="616">
        <v>95.923577369678014</v>
      </c>
      <c r="E592" s="616">
        <v>98.131850332055492</v>
      </c>
      <c r="F592" s="616">
        <v>89.012514220705341</v>
      </c>
      <c r="G592" s="625">
        <v>116.9814989394296</v>
      </c>
    </row>
    <row r="593" spans="2:7" x14ac:dyDescent="0.3">
      <c r="B593" s="626">
        <v>44655</v>
      </c>
      <c r="C593" s="619">
        <v>96.137403629647295</v>
      </c>
      <c r="D593" s="619">
        <v>94.556534629004375</v>
      </c>
      <c r="E593" s="619">
        <v>98.388315965660595</v>
      </c>
      <c r="F593" s="619">
        <v>88.691695108077369</v>
      </c>
      <c r="G593" s="627">
        <v>116.7104642941315</v>
      </c>
    </row>
    <row r="594" spans="2:7" x14ac:dyDescent="0.3">
      <c r="B594" s="624">
        <v>44656</v>
      </c>
      <c r="C594" s="616">
        <v>97.047409544166925</v>
      </c>
      <c r="D594" s="616">
        <v>95.769167421559757</v>
      </c>
      <c r="E594" s="616">
        <v>99.819124237352185</v>
      </c>
      <c r="F594" s="616">
        <v>89.503981797497161</v>
      </c>
      <c r="G594" s="625">
        <v>117.85057742163561</v>
      </c>
    </row>
    <row r="595" spans="2:7" x14ac:dyDescent="0.3">
      <c r="B595" s="626">
        <v>44657</v>
      </c>
      <c r="C595" s="619">
        <v>97.289956730619565</v>
      </c>
      <c r="D595" s="619">
        <v>97.092975376760279</v>
      </c>
      <c r="E595" s="619">
        <v>100.48053560822849</v>
      </c>
      <c r="F595" s="619">
        <v>91.015927189988616</v>
      </c>
      <c r="G595" s="627">
        <v>118.84397831722841</v>
      </c>
    </row>
    <row r="596" spans="2:7" x14ac:dyDescent="0.3">
      <c r="B596" s="624">
        <v>44658</v>
      </c>
      <c r="C596" s="616">
        <v>97.784130409969592</v>
      </c>
      <c r="D596" s="616">
        <v>97.867083916659809</v>
      </c>
      <c r="E596" s="616">
        <v>100.0080989147454</v>
      </c>
      <c r="F596" s="616">
        <v>91.687144482366321</v>
      </c>
      <c r="G596" s="625">
        <v>118.6731086495404</v>
      </c>
    </row>
    <row r="597" spans="2:7" x14ac:dyDescent="0.3">
      <c r="B597" s="626">
        <v>44659</v>
      </c>
      <c r="C597" s="619">
        <v>97.3820468388449</v>
      </c>
      <c r="D597" s="619">
        <v>96.738861895742417</v>
      </c>
      <c r="E597" s="619">
        <v>100.1808757626478</v>
      </c>
      <c r="F597" s="619">
        <v>92.684869169510804</v>
      </c>
      <c r="G597" s="627">
        <v>118.11395239217531</v>
      </c>
    </row>
    <row r="598" spans="2:7" x14ac:dyDescent="0.3">
      <c r="B598" s="624">
        <v>44662</v>
      </c>
      <c r="C598" s="616">
        <v>96.994749566787391</v>
      </c>
      <c r="D598" s="616">
        <v>96.695627110269285</v>
      </c>
      <c r="E598" s="616">
        <v>100.2753631013444</v>
      </c>
      <c r="F598" s="616">
        <v>92.984072810011384</v>
      </c>
      <c r="G598" s="625">
        <v>117.4917511194909</v>
      </c>
    </row>
    <row r="599" spans="2:7" x14ac:dyDescent="0.3">
      <c r="B599" s="626">
        <v>44663</v>
      </c>
      <c r="C599" s="619">
        <v>96.830284415759607</v>
      </c>
      <c r="D599" s="619">
        <v>96.248867660380469</v>
      </c>
      <c r="E599" s="619">
        <v>100.69380702985799</v>
      </c>
      <c r="F599" s="619">
        <v>91.68145620022753</v>
      </c>
      <c r="G599" s="627">
        <v>116.6804148008485</v>
      </c>
    </row>
    <row r="600" spans="2:7" x14ac:dyDescent="0.3">
      <c r="B600" s="624">
        <v>44664</v>
      </c>
      <c r="C600" s="616">
        <v>96.577879696595517</v>
      </c>
      <c r="D600" s="616">
        <v>96.578275549699427</v>
      </c>
      <c r="E600" s="616">
        <v>100.80449219804549</v>
      </c>
      <c r="F600" s="616">
        <v>91.655290102389074</v>
      </c>
      <c r="G600" s="625">
        <v>116.59439076125381</v>
      </c>
    </row>
    <row r="601" spans="2:7" x14ac:dyDescent="0.3">
      <c r="B601" s="626">
        <v>44665</v>
      </c>
      <c r="C601" s="619">
        <v>96.538968383260865</v>
      </c>
      <c r="D601" s="619">
        <v>96.792390677756728</v>
      </c>
      <c r="E601" s="619">
        <v>100.80449219804549</v>
      </c>
      <c r="F601" s="619">
        <v>92.895335608646178</v>
      </c>
      <c r="G601" s="627">
        <v>117.6643884044308</v>
      </c>
    </row>
    <row r="602" spans="2:7" x14ac:dyDescent="0.3">
      <c r="B602" s="624">
        <v>44666</v>
      </c>
      <c r="C602" s="616">
        <v>96.538968383260865</v>
      </c>
      <c r="D602" s="616">
        <v>96.792390677756728</v>
      </c>
      <c r="E602" s="616">
        <v>100.80449219804549</v>
      </c>
      <c r="F602" s="616">
        <v>92.895335608646178</v>
      </c>
      <c r="G602" s="625">
        <v>117.679118548197</v>
      </c>
    </row>
    <row r="603" spans="2:7" x14ac:dyDescent="0.3">
      <c r="B603" s="626">
        <v>44669</v>
      </c>
      <c r="C603" s="619">
        <v>96.848183619893533</v>
      </c>
      <c r="D603" s="619">
        <v>95.797990611875164</v>
      </c>
      <c r="E603" s="619">
        <v>100.8827817072512</v>
      </c>
      <c r="F603" s="619">
        <v>92.937428896473264</v>
      </c>
      <c r="G603" s="627">
        <v>116.8277162385105</v>
      </c>
    </row>
    <row r="604" spans="2:7" x14ac:dyDescent="0.3">
      <c r="B604" s="624">
        <v>44670</v>
      </c>
      <c r="C604" s="616">
        <v>97.273613979019018</v>
      </c>
      <c r="D604" s="616">
        <v>96.106810508111678</v>
      </c>
      <c r="E604" s="616">
        <v>100.12958263592679</v>
      </c>
      <c r="F604" s="616">
        <v>93.296928327645062</v>
      </c>
      <c r="G604" s="625">
        <v>118.00907376856</v>
      </c>
    </row>
    <row r="605" spans="2:7" x14ac:dyDescent="0.3">
      <c r="B605" s="626">
        <v>44671</v>
      </c>
      <c r="C605" s="619">
        <v>97.554813070050741</v>
      </c>
      <c r="D605" s="619">
        <v>95.159762826319692</v>
      </c>
      <c r="E605" s="619">
        <v>100.26456454835051</v>
      </c>
      <c r="F605" s="619">
        <v>92.667804323094416</v>
      </c>
      <c r="G605" s="627">
        <v>117.85352345038891</v>
      </c>
    </row>
    <row r="606" spans="2:7" x14ac:dyDescent="0.3">
      <c r="B606" s="624">
        <v>44672</v>
      </c>
      <c r="C606" s="616">
        <v>97.710458323389332</v>
      </c>
      <c r="D606" s="616">
        <v>95.159762826319692</v>
      </c>
      <c r="E606" s="616">
        <v>100.8800820690028</v>
      </c>
      <c r="F606" s="616">
        <v>93.919226393629117</v>
      </c>
      <c r="G606" s="625">
        <v>118.85811925524391</v>
      </c>
    </row>
    <row r="607" spans="2:7" x14ac:dyDescent="0.3">
      <c r="B607" s="626">
        <v>44673</v>
      </c>
      <c r="C607" s="619">
        <v>100.07341267782471</v>
      </c>
      <c r="D607" s="619">
        <v>98.74207362266327</v>
      </c>
      <c r="E607" s="619">
        <v>101.7466659467631</v>
      </c>
      <c r="F607" s="619">
        <v>95.194539249146757</v>
      </c>
      <c r="G607" s="627">
        <v>119.2039830308744</v>
      </c>
    </row>
    <row r="608" spans="2:7" x14ac:dyDescent="0.3">
      <c r="B608" s="624">
        <v>44676</v>
      </c>
      <c r="C608" s="616">
        <v>102.036877548691</v>
      </c>
      <c r="D608" s="616">
        <v>100.4076422630322</v>
      </c>
      <c r="E608" s="616">
        <v>102.7455320986988</v>
      </c>
      <c r="F608" s="616">
        <v>96.12627986348123</v>
      </c>
      <c r="G608" s="625">
        <v>119.0089559274098</v>
      </c>
    </row>
    <row r="609" spans="2:7" x14ac:dyDescent="0.3">
      <c r="B609" s="626">
        <v>44677</v>
      </c>
      <c r="C609" s="619">
        <v>102.2830564577216</v>
      </c>
      <c r="D609" s="619">
        <v>102.900848225315</v>
      </c>
      <c r="E609" s="619">
        <v>103.304357216133</v>
      </c>
      <c r="F609" s="619">
        <v>95.953356086461881</v>
      </c>
      <c r="G609" s="627">
        <v>120.39241102993159</v>
      </c>
    </row>
    <row r="610" spans="2:7" x14ac:dyDescent="0.3">
      <c r="B610" s="624">
        <v>44678</v>
      </c>
      <c r="C610" s="616">
        <v>102.61017089848821</v>
      </c>
      <c r="D610" s="616">
        <v>102.25026764391011</v>
      </c>
      <c r="E610" s="616">
        <v>103.3421521516117</v>
      </c>
      <c r="F610" s="616">
        <v>96.45164960182025</v>
      </c>
      <c r="G610" s="625">
        <v>120.2085788357294</v>
      </c>
    </row>
    <row r="611" spans="2:7" x14ac:dyDescent="0.3">
      <c r="B611" s="626">
        <v>44679</v>
      </c>
      <c r="C611" s="619">
        <v>103.2776296265552</v>
      </c>
      <c r="D611" s="619">
        <v>101.741744214774</v>
      </c>
      <c r="E611" s="619">
        <v>103.7983910156039</v>
      </c>
      <c r="F611" s="619">
        <v>97.529010238907844</v>
      </c>
      <c r="G611" s="627">
        <v>120.467240160264</v>
      </c>
    </row>
    <row r="612" spans="2:7" x14ac:dyDescent="0.3">
      <c r="B612" s="624">
        <v>44680</v>
      </c>
      <c r="C612" s="616">
        <v>102.75051103524849</v>
      </c>
      <c r="D612" s="616">
        <v>102.36556040517171</v>
      </c>
      <c r="E612" s="616">
        <v>103.5986177852168</v>
      </c>
      <c r="F612" s="616">
        <v>96.814562002275323</v>
      </c>
      <c r="G612" s="625">
        <v>120.36295074239921</v>
      </c>
    </row>
    <row r="613" spans="2:7" x14ac:dyDescent="0.3">
      <c r="B613" s="626">
        <v>44683</v>
      </c>
      <c r="C613" s="619">
        <v>104.0234297988026</v>
      </c>
      <c r="D613" s="619">
        <v>104.6899448241786</v>
      </c>
      <c r="E613" s="619">
        <v>103.50413044652019</v>
      </c>
      <c r="F613" s="619">
        <v>97.930602957906714</v>
      </c>
      <c r="G613" s="627">
        <v>120.60864954041951</v>
      </c>
    </row>
    <row r="614" spans="2:7" x14ac:dyDescent="0.3">
      <c r="B614" s="624">
        <v>44684</v>
      </c>
      <c r="C614" s="616">
        <v>104.52279165326389</v>
      </c>
      <c r="D614" s="616">
        <v>102.13703368195669</v>
      </c>
      <c r="E614" s="616">
        <v>103.0586901355218</v>
      </c>
      <c r="F614" s="616">
        <v>97.323094425483504</v>
      </c>
      <c r="G614" s="625">
        <v>119.5504360122555</v>
      </c>
    </row>
    <row r="615" spans="2:7" x14ac:dyDescent="0.3">
      <c r="B615" s="626">
        <v>44685</v>
      </c>
      <c r="C615" s="619">
        <v>105.48493872765199</v>
      </c>
      <c r="D615" s="619">
        <v>101.3135139586593</v>
      </c>
      <c r="E615" s="619">
        <v>101.7763619674964</v>
      </c>
      <c r="F615" s="619">
        <v>97.241183162684877</v>
      </c>
      <c r="G615" s="627">
        <v>117.985505538534</v>
      </c>
    </row>
    <row r="616" spans="2:7" x14ac:dyDescent="0.3">
      <c r="B616" s="624">
        <v>44686</v>
      </c>
      <c r="C616" s="616">
        <v>105.91763253193319</v>
      </c>
      <c r="D616" s="616">
        <v>103.5328996129457</v>
      </c>
      <c r="E616" s="616">
        <v>102.32978780843369</v>
      </c>
      <c r="F616" s="616">
        <v>97.932878270762231</v>
      </c>
      <c r="G616" s="625">
        <v>119.2570115484327</v>
      </c>
    </row>
    <row r="617" spans="2:7" x14ac:dyDescent="0.3">
      <c r="B617" s="626">
        <v>44687</v>
      </c>
      <c r="C617" s="619">
        <v>105.16249364448549</v>
      </c>
      <c r="D617" s="619">
        <v>104.5725932636087</v>
      </c>
      <c r="E617" s="619">
        <v>102.9777009880676</v>
      </c>
      <c r="F617" s="619">
        <v>97.723549488054601</v>
      </c>
      <c r="G617" s="627">
        <v>118.58649540419511</v>
      </c>
    </row>
    <row r="618" spans="2:7" x14ac:dyDescent="0.3">
      <c r="B618" s="624">
        <v>44690</v>
      </c>
      <c r="C618" s="616">
        <v>106.1269753976736</v>
      </c>
      <c r="D618" s="616">
        <v>106.25051469982709</v>
      </c>
      <c r="E618" s="616">
        <v>103.18017385670321</v>
      </c>
      <c r="F618" s="616">
        <v>98.811149032992034</v>
      </c>
      <c r="G618" s="625">
        <v>120.179118548197</v>
      </c>
    </row>
    <row r="619" spans="2:7" x14ac:dyDescent="0.3">
      <c r="B619" s="626">
        <v>44691</v>
      </c>
      <c r="C619" s="619">
        <v>105.684942878192</v>
      </c>
      <c r="D619" s="619">
        <v>105.6966976859096</v>
      </c>
      <c r="E619" s="619">
        <v>102.343285999676</v>
      </c>
      <c r="F619" s="619">
        <v>98.634812286689424</v>
      </c>
      <c r="G619" s="627">
        <v>120.14612302616079</v>
      </c>
    </row>
    <row r="620" spans="2:7" x14ac:dyDescent="0.3">
      <c r="B620" s="624">
        <v>44692</v>
      </c>
      <c r="C620" s="616">
        <v>105.9949363410914</v>
      </c>
      <c r="D620" s="616">
        <v>105.7769908589311</v>
      </c>
      <c r="E620" s="616">
        <v>102.2487986609794</v>
      </c>
      <c r="F620" s="616">
        <v>98.088737201365191</v>
      </c>
      <c r="G620" s="625">
        <v>119.6912561866604</v>
      </c>
    </row>
    <row r="621" spans="2:7" x14ac:dyDescent="0.3">
      <c r="B621" s="626">
        <v>44693</v>
      </c>
      <c r="C621" s="619">
        <v>106.6348977410685</v>
      </c>
      <c r="D621" s="619">
        <v>105.7152268796838</v>
      </c>
      <c r="E621" s="619">
        <v>101.5711894606123</v>
      </c>
      <c r="F621" s="619">
        <v>98.122866894197955</v>
      </c>
      <c r="G621" s="627">
        <v>119.301791185482</v>
      </c>
    </row>
    <row r="622" spans="2:7" x14ac:dyDescent="0.3">
      <c r="B622" s="624">
        <v>44694</v>
      </c>
      <c r="C622" s="616">
        <v>106.6138856318678</v>
      </c>
      <c r="D622" s="616">
        <v>104.1958329902001</v>
      </c>
      <c r="E622" s="616">
        <v>102.3810809351547</v>
      </c>
      <c r="F622" s="616">
        <v>97.918088737201373</v>
      </c>
      <c r="G622" s="625">
        <v>118.4716002828188</v>
      </c>
    </row>
    <row r="623" spans="2:7" x14ac:dyDescent="0.3">
      <c r="B623" s="626">
        <v>44697</v>
      </c>
      <c r="C623" s="619">
        <v>105.2730017743559</v>
      </c>
      <c r="D623" s="619">
        <v>104.1937741908919</v>
      </c>
      <c r="E623" s="619">
        <v>101.8168565412235</v>
      </c>
      <c r="F623" s="619">
        <v>97.583617747440272</v>
      </c>
      <c r="G623" s="627">
        <v>117.9919868017912</v>
      </c>
    </row>
    <row r="624" spans="2:7" x14ac:dyDescent="0.3">
      <c r="B624" s="624">
        <v>44698</v>
      </c>
      <c r="C624" s="616">
        <v>104.52694219335289</v>
      </c>
      <c r="D624" s="616">
        <v>101.6779214362184</v>
      </c>
      <c r="E624" s="616">
        <v>101.58468765185459</v>
      </c>
      <c r="F624" s="616">
        <v>96.854379977246879</v>
      </c>
      <c r="G624" s="625">
        <v>117.4876266792364</v>
      </c>
    </row>
    <row r="625" spans="2:7" x14ac:dyDescent="0.3">
      <c r="B625" s="626">
        <v>44699</v>
      </c>
      <c r="C625" s="619">
        <v>105.61801541925639</v>
      </c>
      <c r="D625" s="619">
        <v>102.2976200279997</v>
      </c>
      <c r="E625" s="619">
        <v>101.8168565412235</v>
      </c>
      <c r="F625" s="619">
        <v>97.144482366325363</v>
      </c>
      <c r="G625" s="627">
        <v>118.0579778458638</v>
      </c>
    </row>
    <row r="626" spans="2:7" x14ac:dyDescent="0.3">
      <c r="B626" s="624">
        <v>44700</v>
      </c>
      <c r="C626" s="616">
        <v>105.1461508928849</v>
      </c>
      <c r="D626" s="616">
        <v>101.4905706991682</v>
      </c>
      <c r="E626" s="616">
        <v>100.8557853247665</v>
      </c>
      <c r="F626" s="616">
        <v>95.259385665529024</v>
      </c>
      <c r="G626" s="625">
        <v>117.35859061984441</v>
      </c>
    </row>
    <row r="627" spans="2:7" x14ac:dyDescent="0.3">
      <c r="B627" s="626">
        <v>44701</v>
      </c>
      <c r="C627" s="619">
        <v>103.03145071752461</v>
      </c>
      <c r="D627" s="619">
        <v>100.47146504158771</v>
      </c>
      <c r="E627" s="619">
        <v>100.69380702985799</v>
      </c>
      <c r="F627" s="619">
        <v>95.118316268486922</v>
      </c>
      <c r="G627" s="627">
        <v>117.0315814282347</v>
      </c>
    </row>
    <row r="628" spans="2:7" x14ac:dyDescent="0.3">
      <c r="B628" s="624">
        <v>44704</v>
      </c>
      <c r="C628" s="616">
        <v>103.1803513432185</v>
      </c>
      <c r="D628" s="616">
        <v>99.112657498147087</v>
      </c>
      <c r="E628" s="616">
        <v>100.3536526105502</v>
      </c>
      <c r="F628" s="616">
        <v>94.478953356086464</v>
      </c>
      <c r="G628" s="625">
        <v>117.10346452981381</v>
      </c>
    </row>
    <row r="629" spans="2:7" x14ac:dyDescent="0.3">
      <c r="B629" s="626">
        <v>44705</v>
      </c>
      <c r="C629" s="619">
        <v>103.1453311612174</v>
      </c>
      <c r="D629" s="619">
        <v>99.227950259408715</v>
      </c>
      <c r="E629" s="619">
        <v>99.991901085254568</v>
      </c>
      <c r="F629" s="619">
        <v>94.493742889647322</v>
      </c>
      <c r="G629" s="627">
        <v>116.9190431298609</v>
      </c>
    </row>
    <row r="630" spans="2:7" x14ac:dyDescent="0.3">
      <c r="B630" s="624">
        <v>44706</v>
      </c>
      <c r="C630" s="616">
        <v>102.119628941716</v>
      </c>
      <c r="D630" s="616">
        <v>99.365889813061017</v>
      </c>
      <c r="E630" s="616">
        <v>99.562658603747096</v>
      </c>
      <c r="F630" s="616">
        <v>94.62798634812286</v>
      </c>
      <c r="G630" s="625">
        <v>116.83596511901951</v>
      </c>
    </row>
    <row r="631" spans="2:7" x14ac:dyDescent="0.3">
      <c r="B631" s="626">
        <v>44707</v>
      </c>
      <c r="C631" s="619">
        <v>101.7401139323254</v>
      </c>
      <c r="D631" s="619">
        <v>98.190315408054033</v>
      </c>
      <c r="E631" s="619">
        <v>98.736569299713835</v>
      </c>
      <c r="F631" s="619">
        <v>93.634812286689424</v>
      </c>
      <c r="G631" s="627">
        <v>116.4641762903606</v>
      </c>
    </row>
    <row r="632" spans="2:7" x14ac:dyDescent="0.3">
      <c r="B632" s="624">
        <v>44708</v>
      </c>
      <c r="C632" s="616">
        <v>102.0148278044681</v>
      </c>
      <c r="D632" s="616">
        <v>97.393560075763816</v>
      </c>
      <c r="E632" s="616">
        <v>99.657145942443705</v>
      </c>
      <c r="F632" s="616">
        <v>93.890784982935145</v>
      </c>
      <c r="G632" s="625">
        <v>115.36000471364601</v>
      </c>
    </row>
    <row r="633" spans="2:7" x14ac:dyDescent="0.3">
      <c r="B633" s="626">
        <v>44711</v>
      </c>
      <c r="C633" s="619">
        <v>102.0148278044681</v>
      </c>
      <c r="D633" s="619">
        <v>97.883554311125764</v>
      </c>
      <c r="E633" s="619">
        <v>99.02273095405215</v>
      </c>
      <c r="F633" s="619">
        <v>94.417519908987487</v>
      </c>
      <c r="G633" s="627">
        <v>115.13964176290359</v>
      </c>
    </row>
    <row r="634" spans="2:7" x14ac:dyDescent="0.3">
      <c r="B634" s="624">
        <v>44712</v>
      </c>
      <c r="C634" s="616">
        <v>97.851576686416323</v>
      </c>
      <c r="D634" s="616">
        <v>97.455324055011133</v>
      </c>
      <c r="E634" s="616">
        <v>100.26456454835051</v>
      </c>
      <c r="F634" s="616">
        <v>93.729237770193393</v>
      </c>
      <c r="G634" s="625">
        <v>115.8207636106528</v>
      </c>
    </row>
    <row r="635" spans="2:7" x14ac:dyDescent="0.3">
      <c r="B635" s="626">
        <v>44713</v>
      </c>
      <c r="C635" s="619">
        <v>98.573251844396253</v>
      </c>
      <c r="D635" s="619">
        <v>99.153833484311946</v>
      </c>
      <c r="E635" s="619">
        <v>100.62631607364609</v>
      </c>
      <c r="F635" s="619">
        <v>93.771331058020479</v>
      </c>
      <c r="G635" s="627">
        <v>116.0558567051614</v>
      </c>
    </row>
    <row r="636" spans="2:7" x14ac:dyDescent="0.3">
      <c r="B636" s="624">
        <v>44714</v>
      </c>
      <c r="C636" s="616">
        <v>97.898270262417896</v>
      </c>
      <c r="D636" s="616">
        <v>98.768838013670418</v>
      </c>
      <c r="E636" s="616">
        <v>99.913611576048808</v>
      </c>
      <c r="F636" s="616">
        <v>92.497155858930597</v>
      </c>
      <c r="G636" s="625">
        <v>115.0424228140466</v>
      </c>
    </row>
    <row r="637" spans="2:7" x14ac:dyDescent="0.3">
      <c r="B637" s="626">
        <v>44715</v>
      </c>
      <c r="C637" s="619">
        <v>98.272337687941643</v>
      </c>
      <c r="D637" s="619">
        <v>98.285020176233232</v>
      </c>
      <c r="E637" s="619">
        <v>100.1133848064359</v>
      </c>
      <c r="F637" s="619">
        <v>92.320819112627987</v>
      </c>
      <c r="G637" s="627">
        <v>115.2451095922696</v>
      </c>
    </row>
    <row r="638" spans="2:7" x14ac:dyDescent="0.3">
      <c r="B638" s="624">
        <v>44718</v>
      </c>
      <c r="C638" s="616">
        <v>98.456777313147867</v>
      </c>
      <c r="D638" s="616">
        <v>98.711191633039618</v>
      </c>
      <c r="E638" s="616">
        <v>100.80449219804549</v>
      </c>
      <c r="F638" s="616">
        <v>93.468714448236639</v>
      </c>
      <c r="G638" s="625">
        <v>115.210935658732</v>
      </c>
    </row>
    <row r="639" spans="2:7" x14ac:dyDescent="0.3">
      <c r="B639" s="626">
        <v>44719</v>
      </c>
      <c r="C639" s="619">
        <v>98.181025805982998</v>
      </c>
      <c r="D639" s="619">
        <v>100.28205550522939</v>
      </c>
      <c r="E639" s="619">
        <v>101.2499325090438</v>
      </c>
      <c r="F639" s="619">
        <v>94.129692832764505</v>
      </c>
      <c r="G639" s="627">
        <v>115.4153900542069</v>
      </c>
    </row>
    <row r="640" spans="2:7" x14ac:dyDescent="0.3">
      <c r="B640" s="624">
        <v>44720</v>
      </c>
      <c r="C640" s="616">
        <v>98.760544965913681</v>
      </c>
      <c r="D640" s="616">
        <v>100.85851931153751</v>
      </c>
      <c r="E640" s="616">
        <v>101.6683764375574</v>
      </c>
      <c r="F640" s="616">
        <v>93.497155858930597</v>
      </c>
      <c r="G640" s="625">
        <v>115.34291774687721</v>
      </c>
    </row>
    <row r="641" spans="2:7" x14ac:dyDescent="0.3">
      <c r="B641" s="626">
        <v>44721</v>
      </c>
      <c r="C641" s="619">
        <v>99.889751278885157</v>
      </c>
      <c r="D641" s="619">
        <v>101.0273408548135</v>
      </c>
      <c r="E641" s="619">
        <v>101.2769288915285</v>
      </c>
      <c r="F641" s="619">
        <v>93.833902161547215</v>
      </c>
      <c r="G641" s="627">
        <v>115.9162149422578</v>
      </c>
    </row>
    <row r="642" spans="2:7" x14ac:dyDescent="0.3">
      <c r="B642" s="624">
        <v>44722</v>
      </c>
      <c r="C642" s="616">
        <v>102.23169352411981</v>
      </c>
      <c r="D642" s="616">
        <v>102.6846742979494</v>
      </c>
      <c r="E642" s="616">
        <v>101.5603909076184</v>
      </c>
      <c r="F642" s="616">
        <v>96.188850967007966</v>
      </c>
      <c r="G642" s="625">
        <v>117.61135988687251</v>
      </c>
    </row>
    <row r="643" spans="2:7" x14ac:dyDescent="0.3">
      <c r="B643" s="626">
        <v>44725</v>
      </c>
      <c r="C643" s="619">
        <v>103.0047316157015</v>
      </c>
      <c r="D643" s="619">
        <v>105.328172609734</v>
      </c>
      <c r="E643" s="619">
        <v>101.0312618109173</v>
      </c>
      <c r="F643" s="619">
        <v>97.992036405005692</v>
      </c>
      <c r="G643" s="627">
        <v>120.5320527928353</v>
      </c>
    </row>
    <row r="644" spans="2:7" x14ac:dyDescent="0.3">
      <c r="B644" s="624">
        <v>44726</v>
      </c>
      <c r="C644" s="616">
        <v>102.92820603281</v>
      </c>
      <c r="D644" s="616">
        <v>105.3569958000494</v>
      </c>
      <c r="E644" s="616">
        <v>101.4119108039523</v>
      </c>
      <c r="F644" s="616">
        <v>98.805460750853243</v>
      </c>
      <c r="G644" s="625">
        <v>121.3009662974311</v>
      </c>
    </row>
    <row r="645" spans="2:7" x14ac:dyDescent="0.3">
      <c r="B645" s="626">
        <v>44727</v>
      </c>
      <c r="C645" s="619">
        <v>100.97096697207721</v>
      </c>
      <c r="D645" s="619">
        <v>104.076422630322</v>
      </c>
      <c r="E645" s="619">
        <v>100.6317153501431</v>
      </c>
      <c r="F645" s="619">
        <v>97.499431171786128</v>
      </c>
      <c r="G645" s="627">
        <v>119.35364129153901</v>
      </c>
    </row>
    <row r="646" spans="2:7" x14ac:dyDescent="0.3">
      <c r="B646" s="624">
        <v>44728</v>
      </c>
      <c r="C646" s="616">
        <v>101.17382461892851</v>
      </c>
      <c r="D646" s="616">
        <v>104.076422630322</v>
      </c>
      <c r="E646" s="616">
        <v>100.1376815506722</v>
      </c>
      <c r="F646" s="616">
        <v>98.587030716723561</v>
      </c>
      <c r="G646" s="625">
        <v>120.2480556210229</v>
      </c>
    </row>
    <row r="647" spans="2:7" x14ac:dyDescent="0.3">
      <c r="B647" s="626">
        <v>44729</v>
      </c>
      <c r="C647" s="619">
        <v>101.22259346497459</v>
      </c>
      <c r="D647" s="619">
        <v>106.10639874825</v>
      </c>
      <c r="E647" s="619">
        <v>100.4346417580044</v>
      </c>
      <c r="F647" s="619">
        <v>99.590443686006822</v>
      </c>
      <c r="G647" s="627">
        <v>119.85800141409381</v>
      </c>
    </row>
    <row r="648" spans="2:7" x14ac:dyDescent="0.3">
      <c r="B648" s="624">
        <v>44732</v>
      </c>
      <c r="C648" s="616">
        <v>101.22259346497459</v>
      </c>
      <c r="D648" s="616">
        <v>106.8743308902248</v>
      </c>
      <c r="E648" s="616">
        <v>100.534528373198</v>
      </c>
      <c r="F648" s="616">
        <v>100.3902161547213</v>
      </c>
      <c r="G648" s="625">
        <v>119.39959934008959</v>
      </c>
    </row>
    <row r="649" spans="2:7" x14ac:dyDescent="0.3">
      <c r="B649" s="626">
        <v>44733</v>
      </c>
      <c r="C649" s="619">
        <v>104.38452678654809</v>
      </c>
      <c r="D649" s="619">
        <v>105.5402289384831</v>
      </c>
      <c r="E649" s="619">
        <v>100.4535392257437</v>
      </c>
      <c r="F649" s="619">
        <v>100.52104664391361</v>
      </c>
      <c r="G649" s="627">
        <v>118.5688192316757</v>
      </c>
    </row>
    <row r="650" spans="2:7" x14ac:dyDescent="0.3">
      <c r="B650" s="624">
        <v>44734</v>
      </c>
      <c r="C650" s="616">
        <v>104.2685710728108</v>
      </c>
      <c r="D650" s="616">
        <v>106.960800461171</v>
      </c>
      <c r="E650" s="616">
        <v>100.6155175206522</v>
      </c>
      <c r="F650" s="616">
        <v>101.07736063708759</v>
      </c>
      <c r="G650" s="625">
        <v>118.13045015319349</v>
      </c>
    </row>
    <row r="651" spans="2:7" x14ac:dyDescent="0.3">
      <c r="B651" s="626">
        <v>44735</v>
      </c>
      <c r="C651" s="619">
        <v>106.57497431853319</v>
      </c>
      <c r="D651" s="619">
        <v>107.8810837519559</v>
      </c>
      <c r="E651" s="619">
        <v>101.58738729010309</v>
      </c>
      <c r="F651" s="619">
        <v>102.9260523321957</v>
      </c>
      <c r="G651" s="627">
        <v>117.9348338439783</v>
      </c>
    </row>
    <row r="652" spans="2:7" x14ac:dyDescent="0.3">
      <c r="B652" s="624">
        <v>44736</v>
      </c>
      <c r="C652" s="616">
        <v>107.35320058522611</v>
      </c>
      <c r="D652" s="616">
        <v>107.9366713332784</v>
      </c>
      <c r="E652" s="616">
        <v>102.2730954052157</v>
      </c>
      <c r="F652" s="616">
        <v>104.49374288964729</v>
      </c>
      <c r="G652" s="625">
        <v>117.066344567523</v>
      </c>
    </row>
    <row r="653" spans="2:7" x14ac:dyDescent="0.3">
      <c r="B653" s="626">
        <v>44739</v>
      </c>
      <c r="C653" s="619">
        <v>107.35320058522611</v>
      </c>
      <c r="D653" s="619">
        <v>107.848142963024</v>
      </c>
      <c r="E653" s="619">
        <v>101.9113438799201</v>
      </c>
      <c r="F653" s="619">
        <v>104.7383390216155</v>
      </c>
      <c r="G653" s="627">
        <v>117.38451567287299</v>
      </c>
    </row>
    <row r="654" spans="2:7" x14ac:dyDescent="0.3">
      <c r="B654" s="624">
        <v>44740</v>
      </c>
      <c r="C654" s="616">
        <v>106.27354134456751</v>
      </c>
      <c r="D654" s="616">
        <v>108.47195915342169</v>
      </c>
      <c r="E654" s="616">
        <v>102.25419793747641</v>
      </c>
      <c r="F654" s="616">
        <v>103.7201365187713</v>
      </c>
      <c r="G654" s="625">
        <v>118.60299316521331</v>
      </c>
    </row>
    <row r="655" spans="2:7" x14ac:dyDescent="0.3">
      <c r="B655" s="626">
        <v>44741</v>
      </c>
      <c r="C655" s="619">
        <v>106.7635644838284</v>
      </c>
      <c r="D655" s="619">
        <v>106.6869801531747</v>
      </c>
      <c r="E655" s="619">
        <v>102.25419793747641</v>
      </c>
      <c r="F655" s="619">
        <v>105.21387940841871</v>
      </c>
      <c r="G655" s="627">
        <v>118.60299316521331</v>
      </c>
    </row>
    <row r="656" spans="2:7" x14ac:dyDescent="0.3">
      <c r="B656" s="624">
        <v>44742</v>
      </c>
      <c r="C656" s="616">
        <v>107.7871914332853</v>
      </c>
      <c r="D656" s="616">
        <v>108.2269620357408</v>
      </c>
      <c r="E656" s="616">
        <v>103.3016575778845</v>
      </c>
      <c r="F656" s="616">
        <v>104.4459613196815</v>
      </c>
      <c r="G656" s="625">
        <v>118.538180532642</v>
      </c>
    </row>
    <row r="657" spans="2:7" x14ac:dyDescent="0.3">
      <c r="B657" s="626">
        <v>44743</v>
      </c>
      <c r="C657" s="619">
        <v>108.9099125273676</v>
      </c>
      <c r="D657" s="619">
        <v>109.7731203162316</v>
      </c>
      <c r="E657" s="619">
        <v>103.71740186814969</v>
      </c>
      <c r="F657" s="619">
        <v>105.9306029579067</v>
      </c>
      <c r="G657" s="627">
        <v>119.39017204807919</v>
      </c>
    </row>
    <row r="658" spans="2:7" x14ac:dyDescent="0.3">
      <c r="B658" s="624">
        <v>44746</v>
      </c>
      <c r="C658" s="616">
        <v>108.655432538159</v>
      </c>
      <c r="D658" s="616">
        <v>109.6990035411348</v>
      </c>
      <c r="E658" s="616">
        <v>103.32325468387241</v>
      </c>
      <c r="F658" s="616">
        <v>105.5233219567691</v>
      </c>
      <c r="G658" s="625">
        <v>119.4732500589206</v>
      </c>
    </row>
    <row r="659" spans="2:7" x14ac:dyDescent="0.3">
      <c r="B659" s="626">
        <v>44747</v>
      </c>
      <c r="C659" s="619">
        <v>110.9978936009048</v>
      </c>
      <c r="D659" s="619">
        <v>110.92398912953971</v>
      </c>
      <c r="E659" s="619">
        <v>104.162842179148</v>
      </c>
      <c r="F659" s="619">
        <v>108.1911262798635</v>
      </c>
      <c r="G659" s="627">
        <v>120.9751355173226</v>
      </c>
    </row>
    <row r="660" spans="2:7" x14ac:dyDescent="0.3">
      <c r="B660" s="624">
        <v>44748</v>
      </c>
      <c r="C660" s="616">
        <v>112.9131084432362</v>
      </c>
      <c r="D660" s="616">
        <v>111.7413324549123</v>
      </c>
      <c r="E660" s="616">
        <v>105.1104152043626</v>
      </c>
      <c r="F660" s="616">
        <v>110.5403868031854</v>
      </c>
      <c r="G660" s="625">
        <v>121.7122319113835</v>
      </c>
    </row>
    <row r="661" spans="2:7" x14ac:dyDescent="0.3">
      <c r="B661" s="626">
        <v>44749</v>
      </c>
      <c r="C661" s="619">
        <v>114.01922737696241</v>
      </c>
      <c r="D661" s="619">
        <v>109.9831178456724</v>
      </c>
      <c r="E661" s="619">
        <v>105.0132282274175</v>
      </c>
      <c r="F661" s="619">
        <v>108.20250284414109</v>
      </c>
      <c r="G661" s="627">
        <v>120.87850577421641</v>
      </c>
    </row>
    <row r="662" spans="2:7" x14ac:dyDescent="0.3">
      <c r="B662" s="624">
        <v>44750</v>
      </c>
      <c r="C662" s="616">
        <v>114.6781256160958</v>
      </c>
      <c r="D662" s="616">
        <v>108.20019764473361</v>
      </c>
      <c r="E662" s="616">
        <v>105.4721667296582</v>
      </c>
      <c r="F662" s="616">
        <v>110.3242320819113</v>
      </c>
      <c r="G662" s="625">
        <v>120.5014140938016</v>
      </c>
    </row>
    <row r="663" spans="2:7" x14ac:dyDescent="0.3">
      <c r="B663" s="626">
        <v>44753</v>
      </c>
      <c r="C663" s="619">
        <v>118.6805433056977</v>
      </c>
      <c r="D663" s="619">
        <v>110.73252079387299</v>
      </c>
      <c r="E663" s="619">
        <v>106.91647319259221</v>
      </c>
      <c r="F663" s="619">
        <v>112.88395904436859</v>
      </c>
      <c r="G663" s="627">
        <v>122.2006834786707</v>
      </c>
    </row>
    <row r="664" spans="2:7" x14ac:dyDescent="0.3">
      <c r="B664" s="624">
        <v>44754</v>
      </c>
      <c r="C664" s="616">
        <v>120.0232430244986</v>
      </c>
      <c r="D664" s="616">
        <v>111.9636827802026</v>
      </c>
      <c r="E664" s="616">
        <v>107.0811511257491</v>
      </c>
      <c r="F664" s="616">
        <v>115.6143344709898</v>
      </c>
      <c r="G664" s="625">
        <v>122.88239453217059</v>
      </c>
    </row>
    <row r="665" spans="2:7" x14ac:dyDescent="0.3">
      <c r="B665" s="626">
        <v>44755</v>
      </c>
      <c r="C665" s="619">
        <v>116.4849075986013</v>
      </c>
      <c r="D665" s="619">
        <v>111.02487029564359</v>
      </c>
      <c r="E665" s="619">
        <v>106.7301981534474</v>
      </c>
      <c r="F665" s="619">
        <v>114.6757679180887</v>
      </c>
      <c r="G665" s="627">
        <v>122.14529813810979</v>
      </c>
    </row>
    <row r="666" spans="2:7" x14ac:dyDescent="0.3">
      <c r="B666" s="624">
        <v>44756</v>
      </c>
      <c r="C666" s="616">
        <v>116.5640272690484</v>
      </c>
      <c r="D666" s="616">
        <v>111.67956847566499</v>
      </c>
      <c r="E666" s="616">
        <v>105.3668808379677</v>
      </c>
      <c r="F666" s="616">
        <v>119.28327645051191</v>
      </c>
      <c r="G666" s="625">
        <v>122.5665802498232</v>
      </c>
    </row>
    <row r="667" spans="2:7" x14ac:dyDescent="0.3">
      <c r="B667" s="626">
        <v>44757</v>
      </c>
      <c r="C667" s="619">
        <v>113.1398316955994</v>
      </c>
      <c r="D667" s="619">
        <v>111.32957259326361</v>
      </c>
      <c r="E667" s="619">
        <v>105.3803790292101</v>
      </c>
      <c r="F667" s="619">
        <v>110.8088737201365</v>
      </c>
      <c r="G667" s="627">
        <v>121.0004713646005</v>
      </c>
    </row>
    <row r="668" spans="2:7" x14ac:dyDescent="0.3">
      <c r="B668" s="624">
        <v>44760</v>
      </c>
      <c r="C668" s="616">
        <v>111.7748228238199</v>
      </c>
      <c r="D668" s="616">
        <v>111.9430947871201</v>
      </c>
      <c r="E668" s="616">
        <v>105.02942605690841</v>
      </c>
      <c r="F668" s="616">
        <v>107.7918088737201</v>
      </c>
      <c r="G668" s="625">
        <v>120.5833136931416</v>
      </c>
    </row>
    <row r="669" spans="2:7" x14ac:dyDescent="0.3">
      <c r="B669" s="626">
        <v>44761</v>
      </c>
      <c r="C669" s="619">
        <v>112.11257302356471</v>
      </c>
      <c r="D669" s="619">
        <v>111.46751214691589</v>
      </c>
      <c r="E669" s="619">
        <v>104.5569893634253</v>
      </c>
      <c r="F669" s="619">
        <v>105.3321956769056</v>
      </c>
      <c r="G669" s="627">
        <v>120.90266320999289</v>
      </c>
    </row>
    <row r="670" spans="2:7" x14ac:dyDescent="0.3">
      <c r="B670" s="624">
        <v>44762</v>
      </c>
      <c r="C670" s="616">
        <v>112.11257302356471</v>
      </c>
      <c r="D670" s="616">
        <v>112.63485135469</v>
      </c>
      <c r="E670" s="616">
        <v>104.9889314831812</v>
      </c>
      <c r="F670" s="616">
        <v>105.3902161547213</v>
      </c>
      <c r="G670" s="625">
        <v>121.12950742399249</v>
      </c>
    </row>
    <row r="671" spans="2:7" x14ac:dyDescent="0.3">
      <c r="B671" s="626">
        <v>44763</v>
      </c>
      <c r="C671" s="619">
        <v>114.7725504031212</v>
      </c>
      <c r="D671" s="619">
        <v>113.20307996376511</v>
      </c>
      <c r="E671" s="619">
        <v>105.6881377895362</v>
      </c>
      <c r="F671" s="619">
        <v>105.4038680318544</v>
      </c>
      <c r="G671" s="627">
        <v>121.5578600047136</v>
      </c>
    </row>
    <row r="672" spans="2:7" x14ac:dyDescent="0.3">
      <c r="B672" s="624">
        <v>44764</v>
      </c>
      <c r="C672" s="616">
        <v>115.8130389216897</v>
      </c>
      <c r="D672" s="616">
        <v>113.1927859672239</v>
      </c>
      <c r="E672" s="616">
        <v>105.6881377895362</v>
      </c>
      <c r="F672" s="616">
        <v>108.6973833902161</v>
      </c>
      <c r="G672" s="625">
        <v>120.9586377563045</v>
      </c>
    </row>
    <row r="673" spans="2:7" x14ac:dyDescent="0.3">
      <c r="B673" s="626">
        <v>44767</v>
      </c>
      <c r="C673" s="619">
        <v>115.8773722930696</v>
      </c>
      <c r="D673" s="619">
        <v>110.2939965412172</v>
      </c>
      <c r="E673" s="619">
        <v>105.6098482803304</v>
      </c>
      <c r="F673" s="619">
        <v>106.5415244596132</v>
      </c>
      <c r="G673" s="627">
        <v>120.59804383690781</v>
      </c>
    </row>
    <row r="674" spans="2:7" x14ac:dyDescent="0.3">
      <c r="B674" s="624">
        <v>44768</v>
      </c>
      <c r="C674" s="616">
        <v>115.3481784317184</v>
      </c>
      <c r="D674" s="616">
        <v>110.17252738203079</v>
      </c>
      <c r="E674" s="616">
        <v>105.7988229577237</v>
      </c>
      <c r="F674" s="616">
        <v>105.1990898748578</v>
      </c>
      <c r="G674" s="625">
        <v>120.5444261135989</v>
      </c>
    </row>
    <row r="675" spans="2:7" x14ac:dyDescent="0.3">
      <c r="B675" s="626">
        <v>44769</v>
      </c>
      <c r="C675" s="619">
        <v>114.7126269805858</v>
      </c>
      <c r="D675" s="619">
        <v>107.9654945235938</v>
      </c>
      <c r="E675" s="619">
        <v>105.8771124669294</v>
      </c>
      <c r="F675" s="619">
        <v>103.5267349260523</v>
      </c>
      <c r="G675" s="627">
        <v>120.2392175347631</v>
      </c>
    </row>
    <row r="676" spans="2:7" x14ac:dyDescent="0.3">
      <c r="B676" s="624">
        <v>44770</v>
      </c>
      <c r="C676" s="616">
        <v>113.4140267502309</v>
      </c>
      <c r="D676" s="616">
        <v>106.6993329490241</v>
      </c>
      <c r="E676" s="616">
        <v>105.8771124669294</v>
      </c>
      <c r="F676" s="616">
        <v>103.4982935153584</v>
      </c>
      <c r="G676" s="625">
        <v>119.5044779637049</v>
      </c>
    </row>
    <row r="677" spans="2:7" x14ac:dyDescent="0.3">
      <c r="B677" s="626">
        <v>44771</v>
      </c>
      <c r="C677" s="619">
        <v>111.4295497701639</v>
      </c>
      <c r="D677" s="619">
        <v>106.5078646133575</v>
      </c>
      <c r="E677" s="619">
        <v>105.8771124669294</v>
      </c>
      <c r="F677" s="619">
        <v>102.4163822525597</v>
      </c>
      <c r="G677" s="627">
        <v>120.0047136460052</v>
      </c>
    </row>
    <row r="678" spans="2:7" x14ac:dyDescent="0.3">
      <c r="B678" s="624">
        <v>44774</v>
      </c>
      <c r="C678" s="616">
        <v>110.7662415821859</v>
      </c>
      <c r="D678" s="616">
        <v>106.7816849213539</v>
      </c>
      <c r="E678" s="616">
        <v>105.1644079693321</v>
      </c>
      <c r="F678" s="616">
        <v>101.4732650739477</v>
      </c>
      <c r="G678" s="625">
        <v>119.9917511194909</v>
      </c>
    </row>
    <row r="679" spans="2:7" x14ac:dyDescent="0.3">
      <c r="B679" s="626">
        <v>44775</v>
      </c>
      <c r="C679" s="619">
        <v>112.1994749566787</v>
      </c>
      <c r="D679" s="619">
        <v>108.6901918800955</v>
      </c>
      <c r="E679" s="619">
        <v>105.9446034231413</v>
      </c>
      <c r="F679" s="619">
        <v>103.25711035267349</v>
      </c>
      <c r="G679" s="627">
        <v>122.6608531699269</v>
      </c>
    </row>
    <row r="680" spans="2:7" x14ac:dyDescent="0.3">
      <c r="B680" s="624">
        <v>44776</v>
      </c>
      <c r="C680" s="616">
        <v>111.73383624044079</v>
      </c>
      <c r="D680" s="616">
        <v>108.786955447583</v>
      </c>
      <c r="E680" s="616">
        <v>105.5801522595972</v>
      </c>
      <c r="F680" s="616">
        <v>103.6552901023891</v>
      </c>
      <c r="G680" s="625">
        <v>120.5897949563988</v>
      </c>
    </row>
    <row r="681" spans="2:7" x14ac:dyDescent="0.3">
      <c r="B681" s="626">
        <v>44777</v>
      </c>
      <c r="C681" s="619">
        <v>111.27208865553629</v>
      </c>
      <c r="D681" s="619">
        <v>107.33138433665491</v>
      </c>
      <c r="E681" s="619">
        <v>105.015927865666</v>
      </c>
      <c r="F681" s="619">
        <v>102.650739476678</v>
      </c>
      <c r="G681" s="627">
        <v>119.88274805562099</v>
      </c>
    </row>
    <row r="682" spans="2:7" x14ac:dyDescent="0.3">
      <c r="B682" s="624">
        <v>44778</v>
      </c>
      <c r="C682" s="616">
        <v>112.7914457368765</v>
      </c>
      <c r="D682" s="616">
        <v>106.3143374783826</v>
      </c>
      <c r="E682" s="616">
        <v>105.5153609416338</v>
      </c>
      <c r="F682" s="616">
        <v>104.31171786120591</v>
      </c>
      <c r="G682" s="625">
        <v>120.2215413622437</v>
      </c>
    </row>
    <row r="683" spans="2:7" x14ac:dyDescent="0.3">
      <c r="B683" s="626">
        <v>44781</v>
      </c>
      <c r="C683" s="619">
        <v>111.9841656895603</v>
      </c>
      <c r="D683" s="619">
        <v>105.26434983117839</v>
      </c>
      <c r="E683" s="619">
        <v>105.91760704065661</v>
      </c>
      <c r="F683" s="619">
        <v>103.0295790671217</v>
      </c>
      <c r="G683" s="627">
        <v>119.3230025925053</v>
      </c>
    </row>
    <row r="684" spans="2:7" x14ac:dyDescent="0.3">
      <c r="B684" s="624">
        <v>44782</v>
      </c>
      <c r="C684" s="616">
        <v>112.83009764145559</v>
      </c>
      <c r="D684" s="616">
        <v>105.5114057481677</v>
      </c>
      <c r="E684" s="616">
        <v>106.0687867825711</v>
      </c>
      <c r="F684" s="616">
        <v>102.8304891922639</v>
      </c>
      <c r="G684" s="625">
        <v>119.2175347631393</v>
      </c>
    </row>
    <row r="685" spans="2:7" x14ac:dyDescent="0.3">
      <c r="B685" s="626">
        <v>44783</v>
      </c>
      <c r="C685" s="619">
        <v>110.845361252633</v>
      </c>
      <c r="D685" s="619">
        <v>104.8814131598452</v>
      </c>
      <c r="E685" s="619">
        <v>105.28589169051349</v>
      </c>
      <c r="F685" s="619">
        <v>101.0841865756541</v>
      </c>
      <c r="G685" s="627">
        <v>118.0114305915626</v>
      </c>
    </row>
    <row r="686" spans="2:7" x14ac:dyDescent="0.3">
      <c r="B686" s="624">
        <v>44784</v>
      </c>
      <c r="C686" s="616">
        <v>109.68295061894931</v>
      </c>
      <c r="D686" s="616">
        <v>106.1681627274973</v>
      </c>
      <c r="E686" s="616">
        <v>104.6298795961341</v>
      </c>
      <c r="F686" s="616">
        <v>100.64505119453921</v>
      </c>
      <c r="G686" s="625">
        <v>117.5164977610181</v>
      </c>
    </row>
    <row r="687" spans="2:7" x14ac:dyDescent="0.3">
      <c r="B687" s="626">
        <v>44785</v>
      </c>
      <c r="C687" s="619">
        <v>107.91663640231189</v>
      </c>
      <c r="D687" s="619">
        <v>104.47377089681299</v>
      </c>
      <c r="E687" s="619">
        <v>103.9900653312456</v>
      </c>
      <c r="F687" s="619">
        <v>99.664391353811141</v>
      </c>
      <c r="G687" s="627">
        <v>116.9496818288947</v>
      </c>
    </row>
    <row r="688" spans="2:7" x14ac:dyDescent="0.3">
      <c r="B688" s="624">
        <v>44788</v>
      </c>
      <c r="C688" s="616">
        <v>107.91663640231189</v>
      </c>
      <c r="D688" s="616">
        <v>104.93700074116779</v>
      </c>
      <c r="E688" s="616">
        <v>104.06835484045141</v>
      </c>
      <c r="F688" s="616">
        <v>99.664391353811141</v>
      </c>
      <c r="G688" s="625">
        <v>116.85423049728961</v>
      </c>
    </row>
    <row r="689" spans="2:7" x14ac:dyDescent="0.3">
      <c r="B689" s="626">
        <v>44789</v>
      </c>
      <c r="C689" s="619">
        <v>110.18620360474409</v>
      </c>
      <c r="D689" s="619">
        <v>105.9849295890637</v>
      </c>
      <c r="E689" s="619">
        <v>103.622914529453</v>
      </c>
      <c r="F689" s="619">
        <v>100.1990898748578</v>
      </c>
      <c r="G689" s="627">
        <v>117.30909733679</v>
      </c>
    </row>
    <row r="690" spans="2:7" x14ac:dyDescent="0.3">
      <c r="B690" s="624">
        <v>44790</v>
      </c>
      <c r="C690" s="616">
        <v>112.7193301028296</v>
      </c>
      <c r="D690" s="616">
        <v>106.36374866178041</v>
      </c>
      <c r="E690" s="616">
        <v>103.6391123589439</v>
      </c>
      <c r="F690" s="616">
        <v>102.1296928327645</v>
      </c>
      <c r="G690" s="625">
        <v>117.7380391232618</v>
      </c>
    </row>
    <row r="691" spans="2:7" x14ac:dyDescent="0.3">
      <c r="B691" s="626">
        <v>44791</v>
      </c>
      <c r="C691" s="619">
        <v>113.8773307876688</v>
      </c>
      <c r="D691" s="619">
        <v>106.419336243103</v>
      </c>
      <c r="E691" s="619">
        <v>103.7740942713676</v>
      </c>
      <c r="F691" s="619">
        <v>105.75654152445961</v>
      </c>
      <c r="G691" s="627">
        <v>118.5417157671459</v>
      </c>
    </row>
    <row r="692" spans="2:7" x14ac:dyDescent="0.3">
      <c r="B692" s="624">
        <v>44792</v>
      </c>
      <c r="C692" s="616">
        <v>113.5522916169467</v>
      </c>
      <c r="D692" s="616">
        <v>106.44610063411019</v>
      </c>
      <c r="E692" s="616">
        <v>104.327520112305</v>
      </c>
      <c r="F692" s="616">
        <v>107.48122866894199</v>
      </c>
      <c r="G692" s="625">
        <v>118.86401131275041</v>
      </c>
    </row>
    <row r="693" spans="2:7" x14ac:dyDescent="0.3">
      <c r="B693" s="626">
        <v>44795</v>
      </c>
      <c r="C693" s="619">
        <v>114.0651427266973</v>
      </c>
      <c r="D693" s="619">
        <v>106.17228032611381</v>
      </c>
      <c r="E693" s="619">
        <v>104.7702607850548</v>
      </c>
      <c r="F693" s="619">
        <v>107.13196814561999</v>
      </c>
      <c r="G693" s="627">
        <v>118.6748762667924</v>
      </c>
    </row>
    <row r="694" spans="2:7" x14ac:dyDescent="0.3">
      <c r="B694" s="624">
        <v>44796</v>
      </c>
      <c r="C694" s="616">
        <v>113.0345117408403</v>
      </c>
      <c r="D694" s="616">
        <v>105.1058222844437</v>
      </c>
      <c r="E694" s="616">
        <v>104.24653096485071</v>
      </c>
      <c r="F694" s="616">
        <v>104.2946530147895</v>
      </c>
      <c r="G694" s="625">
        <v>117.7209521564931</v>
      </c>
    </row>
    <row r="695" spans="2:7" x14ac:dyDescent="0.3">
      <c r="B695" s="626">
        <v>44797</v>
      </c>
      <c r="C695" s="619">
        <v>114.3798055471968</v>
      </c>
      <c r="D695" s="619">
        <v>105.2190562463971</v>
      </c>
      <c r="E695" s="619">
        <v>104.4463041952378</v>
      </c>
      <c r="F695" s="619">
        <v>104.8213879408419</v>
      </c>
      <c r="G695" s="627">
        <v>117.2242517086967</v>
      </c>
    </row>
    <row r="696" spans="2:7" x14ac:dyDescent="0.3">
      <c r="B696" s="624">
        <v>44798</v>
      </c>
      <c r="C696" s="616">
        <v>113.96086040696051</v>
      </c>
      <c r="D696" s="616">
        <v>105.2005270526229</v>
      </c>
      <c r="E696" s="616">
        <v>103.9063765455429</v>
      </c>
      <c r="F696" s="616">
        <v>102.0693970420933</v>
      </c>
      <c r="G696" s="625">
        <v>117.4181004006599</v>
      </c>
    </row>
    <row r="697" spans="2:7" x14ac:dyDescent="0.3">
      <c r="B697" s="626">
        <v>44799</v>
      </c>
      <c r="C697" s="619">
        <v>114.2423189067477</v>
      </c>
      <c r="D697" s="619">
        <v>104.2514205715227</v>
      </c>
      <c r="E697" s="619">
        <v>103.6553101884347</v>
      </c>
      <c r="F697" s="619">
        <v>101.5301478953356</v>
      </c>
      <c r="G697" s="627">
        <v>118.0797784586377</v>
      </c>
    </row>
    <row r="698" spans="2:7" x14ac:dyDescent="0.3">
      <c r="B698" s="624">
        <v>44802</v>
      </c>
      <c r="C698" s="616">
        <v>113.34087348116169</v>
      </c>
      <c r="D698" s="616">
        <v>103.5390760108705</v>
      </c>
      <c r="E698" s="616">
        <v>103.39344527833271</v>
      </c>
      <c r="F698" s="616">
        <v>100.6541524459613</v>
      </c>
      <c r="G698" s="625">
        <v>117.9707753947678</v>
      </c>
    </row>
    <row r="699" spans="2:7" x14ac:dyDescent="0.3">
      <c r="B699" s="626">
        <v>44803</v>
      </c>
      <c r="C699" s="619">
        <v>114.69810009027429</v>
      </c>
      <c r="D699" s="619">
        <v>105.4517005682286</v>
      </c>
      <c r="E699" s="619">
        <v>103.39344527833271</v>
      </c>
      <c r="F699" s="619">
        <v>100.81114903299201</v>
      </c>
      <c r="G699" s="627">
        <v>118.7461701626208</v>
      </c>
    </row>
    <row r="700" spans="2:7" x14ac:dyDescent="0.3">
      <c r="B700" s="624">
        <v>44804</v>
      </c>
      <c r="C700" s="616">
        <v>114.896547788281</v>
      </c>
      <c r="D700" s="616">
        <v>106.7260973400313</v>
      </c>
      <c r="E700" s="616">
        <v>104.0170617137304</v>
      </c>
      <c r="F700" s="616">
        <v>101.93401592719</v>
      </c>
      <c r="G700" s="625">
        <v>118.65543247702099</v>
      </c>
    </row>
    <row r="701" spans="2:7" x14ac:dyDescent="0.3">
      <c r="B701" s="626">
        <v>44805</v>
      </c>
      <c r="C701" s="619">
        <v>116.3928174903759</v>
      </c>
      <c r="D701" s="619">
        <v>107.93049493535371</v>
      </c>
      <c r="E701" s="619">
        <v>104.4085092597592</v>
      </c>
      <c r="F701" s="619">
        <v>101.905574516496</v>
      </c>
      <c r="G701" s="627">
        <v>119.0030638699034</v>
      </c>
    </row>
    <row r="702" spans="2:7" x14ac:dyDescent="0.3">
      <c r="B702" s="624">
        <v>44806</v>
      </c>
      <c r="C702" s="616">
        <v>116.28334699552779</v>
      </c>
      <c r="D702" s="616">
        <v>106.44198303549371</v>
      </c>
      <c r="E702" s="616">
        <v>104.7729604233033</v>
      </c>
      <c r="F702" s="616">
        <v>99.715585893060293</v>
      </c>
      <c r="G702" s="625">
        <v>117.5212114070233</v>
      </c>
    </row>
    <row r="703" spans="2:7" x14ac:dyDescent="0.3">
      <c r="B703" s="626">
        <v>44809</v>
      </c>
      <c r="C703" s="619">
        <v>116.0737447210318</v>
      </c>
      <c r="D703" s="619">
        <v>106.09404595240061</v>
      </c>
      <c r="E703" s="619">
        <v>104.9187408887209</v>
      </c>
      <c r="F703" s="619">
        <v>100.3071672354949</v>
      </c>
      <c r="G703" s="627">
        <v>117.7462880037709</v>
      </c>
    </row>
    <row r="704" spans="2:7" x14ac:dyDescent="0.3">
      <c r="B704" s="624">
        <v>44810</v>
      </c>
      <c r="C704" s="616">
        <v>116.1775082232576</v>
      </c>
      <c r="D704" s="616">
        <v>108.1116692744791</v>
      </c>
      <c r="E704" s="616">
        <v>105.2723934992711</v>
      </c>
      <c r="F704" s="616">
        <v>101.5813424345847</v>
      </c>
      <c r="G704" s="625">
        <v>118.66132453452749</v>
      </c>
    </row>
    <row r="705" spans="2:7" x14ac:dyDescent="0.3">
      <c r="B705" s="626">
        <v>44811</v>
      </c>
      <c r="C705" s="619">
        <v>114.2558081620371</v>
      </c>
      <c r="D705" s="619">
        <v>108.1116692744791</v>
      </c>
      <c r="E705" s="619">
        <v>104.9349387182118</v>
      </c>
      <c r="F705" s="619">
        <v>100.7485779294653</v>
      </c>
      <c r="G705" s="627">
        <v>117.7280226255008</v>
      </c>
    </row>
    <row r="706" spans="2:7" x14ac:dyDescent="0.3">
      <c r="B706" s="624">
        <v>44812</v>
      </c>
      <c r="C706" s="616">
        <v>114.06695858798621</v>
      </c>
      <c r="D706" s="616">
        <v>107.37050152351151</v>
      </c>
      <c r="E706" s="616">
        <v>104.799956805788</v>
      </c>
      <c r="F706" s="616">
        <v>100.2195676905574</v>
      </c>
      <c r="G706" s="625">
        <v>117.63846335140229</v>
      </c>
    </row>
    <row r="707" spans="2:7" x14ac:dyDescent="0.3">
      <c r="B707" s="626">
        <v>44813</v>
      </c>
      <c r="C707" s="619">
        <v>112.9276353335478</v>
      </c>
      <c r="D707" s="619">
        <v>105.9746355925224</v>
      </c>
      <c r="E707" s="619">
        <v>104.8269531882728</v>
      </c>
      <c r="F707" s="619">
        <v>103.4698521046644</v>
      </c>
      <c r="G707" s="627">
        <v>117.2372142352109</v>
      </c>
    </row>
    <row r="708" spans="2:7" x14ac:dyDescent="0.3">
      <c r="B708" s="624">
        <v>44816</v>
      </c>
      <c r="C708" s="616">
        <v>113.09132225830891</v>
      </c>
      <c r="D708" s="616">
        <v>104.8361195750638</v>
      </c>
      <c r="E708" s="616">
        <v>104.1223476054209</v>
      </c>
      <c r="F708" s="616">
        <v>102.1990898748578</v>
      </c>
      <c r="G708" s="625">
        <v>116.87720952156489</v>
      </c>
    </row>
    <row r="709" spans="2:7" x14ac:dyDescent="0.3">
      <c r="B709" s="626">
        <v>44817</v>
      </c>
      <c r="C709" s="619">
        <v>114.451142954977</v>
      </c>
      <c r="D709" s="619">
        <v>106.87021329160839</v>
      </c>
      <c r="E709" s="619">
        <v>104.81345499703041</v>
      </c>
      <c r="F709" s="619">
        <v>104.3856655290102</v>
      </c>
      <c r="G709" s="627">
        <v>118.2977845863776</v>
      </c>
    </row>
    <row r="710" spans="2:7" x14ac:dyDescent="0.3">
      <c r="B710" s="624">
        <v>44818</v>
      </c>
      <c r="C710" s="616">
        <v>113.7893912195324</v>
      </c>
      <c r="D710" s="616">
        <v>106.3163962776909</v>
      </c>
      <c r="E710" s="616">
        <v>104.81345499703041</v>
      </c>
      <c r="F710" s="616">
        <v>104.5961319681456</v>
      </c>
      <c r="G710" s="625">
        <v>117.5441904312986</v>
      </c>
    </row>
    <row r="711" spans="2:7" x14ac:dyDescent="0.3">
      <c r="B711" s="626">
        <v>44819</v>
      </c>
      <c r="C711" s="619">
        <v>114.6239091861828</v>
      </c>
      <c r="D711" s="619">
        <v>108.02931730214939</v>
      </c>
      <c r="E711" s="619">
        <v>104.8404513795151</v>
      </c>
      <c r="F711" s="619">
        <v>105.09101251422069</v>
      </c>
      <c r="G711" s="627">
        <v>118.2600754183361</v>
      </c>
    </row>
    <row r="712" spans="2:7" x14ac:dyDescent="0.3">
      <c r="B712" s="624">
        <v>44820</v>
      </c>
      <c r="C712" s="616">
        <v>115.0711298807757</v>
      </c>
      <c r="D712" s="616">
        <v>108.0890224820885</v>
      </c>
      <c r="E712" s="616">
        <v>104.7189676583338</v>
      </c>
      <c r="F712" s="616">
        <v>105.09101251422069</v>
      </c>
      <c r="G712" s="625">
        <v>118.0579778458638</v>
      </c>
    </row>
    <row r="713" spans="2:7" x14ac:dyDescent="0.3">
      <c r="B713" s="626">
        <v>44823</v>
      </c>
      <c r="C713" s="619">
        <v>114.3006858767497</v>
      </c>
      <c r="D713" s="619">
        <v>106.42139504241131</v>
      </c>
      <c r="E713" s="619">
        <v>104.52999298094051</v>
      </c>
      <c r="F713" s="619">
        <v>105.09101251422069</v>
      </c>
      <c r="G713" s="627">
        <v>117.36566108885221</v>
      </c>
    </row>
    <row r="714" spans="2:7" x14ac:dyDescent="0.3">
      <c r="B714" s="624">
        <v>44824</v>
      </c>
      <c r="C714" s="616">
        <v>114.7572452865429</v>
      </c>
      <c r="D714" s="616">
        <v>105.8902248208845</v>
      </c>
      <c r="E714" s="616">
        <v>105.35338264672529</v>
      </c>
      <c r="F714" s="616">
        <v>106.2457337883959</v>
      </c>
      <c r="G714" s="625">
        <v>117.8376148951214</v>
      </c>
    </row>
    <row r="715" spans="2:7" x14ac:dyDescent="0.3">
      <c r="B715" s="626">
        <v>44825</v>
      </c>
      <c r="C715" s="619">
        <v>114.2371307316365</v>
      </c>
      <c r="D715" s="619">
        <v>106.50168821543279</v>
      </c>
      <c r="E715" s="619">
        <v>105.5153609416338</v>
      </c>
      <c r="F715" s="619">
        <v>106.4163822525597</v>
      </c>
      <c r="G715" s="627">
        <v>117.9613481027575</v>
      </c>
    </row>
    <row r="716" spans="2:7" x14ac:dyDescent="0.3">
      <c r="B716" s="624">
        <v>44826</v>
      </c>
      <c r="C716" s="616">
        <v>113.3074097516939</v>
      </c>
      <c r="D716" s="616">
        <v>105.34464300419999</v>
      </c>
      <c r="E716" s="616">
        <v>104.9349387182118</v>
      </c>
      <c r="F716" s="616">
        <v>107.4744027303754</v>
      </c>
      <c r="G716" s="625">
        <v>117.5247466415272</v>
      </c>
    </row>
    <row r="717" spans="2:7" x14ac:dyDescent="0.3">
      <c r="B717" s="626">
        <v>44827</v>
      </c>
      <c r="C717" s="619">
        <v>115.3855332925197</v>
      </c>
      <c r="D717" s="619">
        <v>108.33813719838589</v>
      </c>
      <c r="E717" s="619">
        <v>105.6098482803304</v>
      </c>
      <c r="F717" s="619">
        <v>110.415244596132</v>
      </c>
      <c r="G717" s="627">
        <v>119.0666980909733</v>
      </c>
    </row>
    <row r="718" spans="2:7" x14ac:dyDescent="0.3">
      <c r="B718" s="624">
        <v>44830</v>
      </c>
      <c r="C718" s="616">
        <v>117.8761167546927</v>
      </c>
      <c r="D718" s="616">
        <v>110.9795767108622</v>
      </c>
      <c r="E718" s="616">
        <v>106.3630473516549</v>
      </c>
      <c r="F718" s="616">
        <v>112.85551763367459</v>
      </c>
      <c r="G718" s="625">
        <v>120.011784115013</v>
      </c>
    </row>
    <row r="719" spans="2:7" x14ac:dyDescent="0.3">
      <c r="B719" s="626">
        <v>44831</v>
      </c>
      <c r="C719" s="619">
        <v>118.28546377097319</v>
      </c>
      <c r="D719" s="619">
        <v>110.77369678003789</v>
      </c>
      <c r="E719" s="619">
        <v>106.5790184115329</v>
      </c>
      <c r="F719" s="619">
        <v>112.3242320819113</v>
      </c>
      <c r="G719" s="627">
        <v>120.10134338911151</v>
      </c>
    </row>
    <row r="720" spans="2:7" x14ac:dyDescent="0.3">
      <c r="B720" s="624">
        <v>44832</v>
      </c>
      <c r="C720" s="616">
        <v>116.401118570554</v>
      </c>
      <c r="D720" s="616">
        <v>110.65222762085151</v>
      </c>
      <c r="E720" s="616">
        <v>106.6627071972356</v>
      </c>
      <c r="F720" s="616">
        <v>108.8031854379977</v>
      </c>
      <c r="G720" s="625">
        <v>118.580014140938</v>
      </c>
    </row>
    <row r="721" spans="2:7" x14ac:dyDescent="0.3">
      <c r="B721" s="626">
        <v>44833</v>
      </c>
      <c r="C721" s="619">
        <v>117.52435848214751</v>
      </c>
      <c r="D721" s="619">
        <v>111.17722144445359</v>
      </c>
      <c r="E721" s="619">
        <v>107.27012580314241</v>
      </c>
      <c r="F721" s="619">
        <v>109.7497155858931</v>
      </c>
      <c r="G721" s="627">
        <v>118.8251237332076</v>
      </c>
    </row>
    <row r="722" spans="2:7" x14ac:dyDescent="0.3">
      <c r="B722" s="624">
        <v>44834</v>
      </c>
      <c r="C722" s="616">
        <v>119.555010220705</v>
      </c>
      <c r="D722" s="616">
        <v>111.4942765379231</v>
      </c>
      <c r="E722" s="616">
        <v>107.5319907132444</v>
      </c>
      <c r="F722" s="616">
        <v>110.2036405005688</v>
      </c>
      <c r="G722" s="625">
        <v>118.65543247702099</v>
      </c>
    </row>
    <row r="723" spans="2:7" x14ac:dyDescent="0.3">
      <c r="B723" s="626">
        <v>44837</v>
      </c>
      <c r="C723" s="619">
        <v>117.5134633144138</v>
      </c>
      <c r="D723" s="619">
        <v>106.4131598451783</v>
      </c>
      <c r="E723" s="619">
        <v>106.8921764483559</v>
      </c>
      <c r="F723" s="619">
        <v>106.7269624573379</v>
      </c>
      <c r="G723" s="627">
        <v>118.00907376856</v>
      </c>
    </row>
    <row r="724" spans="2:7" x14ac:dyDescent="0.3">
      <c r="B724" s="624">
        <v>44838</v>
      </c>
      <c r="C724" s="616">
        <v>116.6955475081195</v>
      </c>
      <c r="D724" s="616">
        <v>106.60051058222849</v>
      </c>
      <c r="E724" s="616">
        <v>106.6087144322661</v>
      </c>
      <c r="F724" s="616">
        <v>106.0011376564278</v>
      </c>
      <c r="G724" s="625">
        <v>117.64847984916329</v>
      </c>
    </row>
    <row r="725" spans="2:7" x14ac:dyDescent="0.3">
      <c r="B725" s="626">
        <v>44839</v>
      </c>
      <c r="C725" s="619">
        <v>118.8662799746817</v>
      </c>
      <c r="D725" s="619">
        <v>106.9710944577123</v>
      </c>
      <c r="E725" s="619">
        <v>107.148642081961</v>
      </c>
      <c r="F725" s="619">
        <v>106.9544937428897</v>
      </c>
      <c r="G725" s="627">
        <v>118.2453452745699</v>
      </c>
    </row>
    <row r="726" spans="2:7" x14ac:dyDescent="0.3">
      <c r="B726" s="624">
        <v>44840</v>
      </c>
      <c r="C726" s="616">
        <v>119.5684994759943</v>
      </c>
      <c r="D726" s="616">
        <v>107.518735073705</v>
      </c>
      <c r="E726" s="616">
        <v>107.4375033745478</v>
      </c>
      <c r="F726" s="616">
        <v>107.3890784982935</v>
      </c>
      <c r="G726" s="625">
        <v>118.5658732029225</v>
      </c>
    </row>
    <row r="727" spans="2:7" x14ac:dyDescent="0.3">
      <c r="B727" s="626">
        <v>44841</v>
      </c>
      <c r="C727" s="619">
        <v>119.92155479231729</v>
      </c>
      <c r="D727" s="619">
        <v>107.1275632051388</v>
      </c>
      <c r="E727" s="619">
        <v>106.824685492144</v>
      </c>
      <c r="F727" s="619">
        <v>106.76905574516491</v>
      </c>
      <c r="G727" s="627">
        <v>118.0797784586377</v>
      </c>
    </row>
    <row r="728" spans="2:7" x14ac:dyDescent="0.3">
      <c r="B728" s="624">
        <v>44844</v>
      </c>
      <c r="C728" s="616">
        <v>119.4841916304359</v>
      </c>
      <c r="D728" s="616">
        <v>106.86815449230011</v>
      </c>
      <c r="E728" s="616">
        <v>107.0136601695373</v>
      </c>
      <c r="F728" s="616">
        <v>106.76905574516491</v>
      </c>
      <c r="G728" s="625">
        <v>117.65319349516849</v>
      </c>
    </row>
    <row r="729" spans="2:7" x14ac:dyDescent="0.3">
      <c r="B729" s="626">
        <v>44845</v>
      </c>
      <c r="C729" s="619">
        <v>119.51609890737031</v>
      </c>
      <c r="D729" s="619">
        <v>109.1616569216833</v>
      </c>
      <c r="E729" s="619">
        <v>107.27012580314241</v>
      </c>
      <c r="F729" s="619">
        <v>105.6143344709898</v>
      </c>
      <c r="G729" s="627">
        <v>118.325477256658</v>
      </c>
    </row>
    <row r="730" spans="2:7" x14ac:dyDescent="0.3">
      <c r="B730" s="624">
        <v>44846</v>
      </c>
      <c r="C730" s="616">
        <v>119.51817417741481</v>
      </c>
      <c r="D730" s="616">
        <v>109.1616569216833</v>
      </c>
      <c r="E730" s="616">
        <v>107.44560228929321</v>
      </c>
      <c r="F730" s="616">
        <v>107.38339021615469</v>
      </c>
      <c r="G730" s="625">
        <v>117.7999057270799</v>
      </c>
    </row>
    <row r="731" spans="2:7" x14ac:dyDescent="0.3">
      <c r="B731" s="626">
        <v>44847</v>
      </c>
      <c r="C731" s="619">
        <v>118.6976642835649</v>
      </c>
      <c r="D731" s="619">
        <v>108.35666639216009</v>
      </c>
      <c r="E731" s="619">
        <v>107.4294044598024</v>
      </c>
      <c r="F731" s="619">
        <v>106.740614334471</v>
      </c>
      <c r="G731" s="627">
        <v>117.7786943200565</v>
      </c>
    </row>
    <row r="732" spans="2:7" x14ac:dyDescent="0.3">
      <c r="B732" s="624">
        <v>44848</v>
      </c>
      <c r="C732" s="616">
        <v>121.88320380189469</v>
      </c>
      <c r="D732" s="616">
        <v>109.6454747591205</v>
      </c>
      <c r="E732" s="616">
        <v>107.70206792289829</v>
      </c>
      <c r="F732" s="616">
        <v>109.514220705347</v>
      </c>
      <c r="G732" s="625">
        <v>118.3201744049022</v>
      </c>
    </row>
    <row r="733" spans="2:7" x14ac:dyDescent="0.3">
      <c r="B733" s="626">
        <v>44851</v>
      </c>
      <c r="C733" s="619">
        <v>121.55686758739481</v>
      </c>
      <c r="D733" s="619">
        <v>108.7581322572676</v>
      </c>
      <c r="E733" s="619">
        <v>107.3916095243237</v>
      </c>
      <c r="F733" s="619">
        <v>110.63139931740611</v>
      </c>
      <c r="G733" s="627">
        <v>117.8099222248409</v>
      </c>
    </row>
    <row r="734" spans="2:7" x14ac:dyDescent="0.3">
      <c r="B734" s="624">
        <v>44852</v>
      </c>
      <c r="C734" s="616">
        <v>123.6355099457317</v>
      </c>
      <c r="D734" s="616">
        <v>107.9057893436548</v>
      </c>
      <c r="E734" s="616">
        <v>107.3349171211058</v>
      </c>
      <c r="F734" s="616">
        <v>110.38111490329921</v>
      </c>
      <c r="G734" s="625">
        <v>118.0114305915626</v>
      </c>
    </row>
    <row r="735" spans="2:7" x14ac:dyDescent="0.3">
      <c r="B735" s="626">
        <v>44853</v>
      </c>
      <c r="C735" s="619">
        <v>125.5992342253536</v>
      </c>
      <c r="D735" s="619">
        <v>108.541958329902</v>
      </c>
      <c r="E735" s="619">
        <v>107.5373899897414</v>
      </c>
      <c r="F735" s="619">
        <v>110.8930602957907</v>
      </c>
      <c r="G735" s="627">
        <v>118.4851520150837</v>
      </c>
    </row>
    <row r="736" spans="2:7" x14ac:dyDescent="0.3">
      <c r="B736" s="624">
        <v>44854</v>
      </c>
      <c r="C736" s="616">
        <v>127.28668818029951</v>
      </c>
      <c r="D736" s="616">
        <v>107.3602075269703</v>
      </c>
      <c r="E736" s="616">
        <v>107.52659143674749</v>
      </c>
      <c r="F736" s="616">
        <v>111.35381114903301</v>
      </c>
      <c r="G736" s="625">
        <v>118.0738864011313</v>
      </c>
    </row>
    <row r="737" spans="2:7" x14ac:dyDescent="0.3">
      <c r="B737" s="626">
        <v>44855</v>
      </c>
      <c r="C737" s="619">
        <v>127.51444906768489</v>
      </c>
      <c r="D737" s="619">
        <v>106.2978670839167</v>
      </c>
      <c r="E737" s="619">
        <v>107.6210787754441</v>
      </c>
      <c r="F737" s="619">
        <v>110.5688282138794</v>
      </c>
      <c r="G737" s="627">
        <v>117.4428470421871</v>
      </c>
    </row>
    <row r="738" spans="2:7" x14ac:dyDescent="0.3">
      <c r="B738" s="624">
        <v>44858</v>
      </c>
      <c r="C738" s="616">
        <v>129.4631276394841</v>
      </c>
      <c r="D738" s="616">
        <v>109.16783331960799</v>
      </c>
      <c r="E738" s="616">
        <v>107.9990281302305</v>
      </c>
      <c r="F738" s="616">
        <v>112.16040955631399</v>
      </c>
      <c r="G738" s="625">
        <v>117.4752533584728</v>
      </c>
    </row>
    <row r="739" spans="2:7" x14ac:dyDescent="0.3">
      <c r="B739" s="626">
        <v>44859</v>
      </c>
      <c r="C739" s="619">
        <v>129.08828198769359</v>
      </c>
      <c r="D739" s="619">
        <v>109.47665321584449</v>
      </c>
      <c r="E739" s="619">
        <v>107.9720317477458</v>
      </c>
      <c r="F739" s="619">
        <v>109.6222980659841</v>
      </c>
      <c r="G739" s="627">
        <v>117.13174640584489</v>
      </c>
    </row>
    <row r="740" spans="2:7" x14ac:dyDescent="0.3">
      <c r="B740" s="624">
        <v>44860</v>
      </c>
      <c r="C740" s="616">
        <v>126.7590507714816</v>
      </c>
      <c r="D740" s="616">
        <v>110.79016717450379</v>
      </c>
      <c r="E740" s="616">
        <v>107.6750715404136</v>
      </c>
      <c r="F740" s="616">
        <v>108.13310580204779</v>
      </c>
      <c r="G740" s="625">
        <v>117.489983502239</v>
      </c>
    </row>
    <row r="741" spans="2:7" x14ac:dyDescent="0.3">
      <c r="B741" s="626">
        <v>44861</v>
      </c>
      <c r="C741" s="619">
        <v>125.0975376920922</v>
      </c>
      <c r="D741" s="619">
        <v>109.98105904636419</v>
      </c>
      <c r="E741" s="619">
        <v>107.2971221856271</v>
      </c>
      <c r="F741" s="619">
        <v>106.9488054607508</v>
      </c>
      <c r="G741" s="627">
        <v>116.85776573179351</v>
      </c>
    </row>
    <row r="742" spans="2:7" x14ac:dyDescent="0.3">
      <c r="B742" s="624">
        <v>44862</v>
      </c>
      <c r="C742" s="616">
        <v>125.3826279144574</v>
      </c>
      <c r="D742" s="616">
        <v>109.0216585687227</v>
      </c>
      <c r="E742" s="616">
        <v>107.2917229091302</v>
      </c>
      <c r="F742" s="616">
        <v>107.21615472127419</v>
      </c>
      <c r="G742" s="625">
        <v>116.63975960405369</v>
      </c>
    </row>
    <row r="743" spans="2:7" x14ac:dyDescent="0.3">
      <c r="B743" s="626">
        <v>44865</v>
      </c>
      <c r="C743" s="619">
        <v>128.15000051881751</v>
      </c>
      <c r="D743" s="619">
        <v>106.6396277690851</v>
      </c>
      <c r="E743" s="619">
        <v>107.6075805842017</v>
      </c>
      <c r="F743" s="619">
        <v>107.32650739476679</v>
      </c>
      <c r="G743" s="627">
        <v>116.7275512609003</v>
      </c>
    </row>
    <row r="744" spans="2:7" x14ac:dyDescent="0.3">
      <c r="B744" s="624">
        <v>44866</v>
      </c>
      <c r="C744" s="616">
        <v>129.92928517323321</v>
      </c>
      <c r="D744" s="616">
        <v>105.96228279667299</v>
      </c>
      <c r="E744" s="616">
        <v>107.6075805842017</v>
      </c>
      <c r="F744" s="616">
        <v>107.32650739476679</v>
      </c>
      <c r="G744" s="625">
        <v>116.35811925524391</v>
      </c>
    </row>
    <row r="745" spans="2:7" x14ac:dyDescent="0.3">
      <c r="B745" s="626">
        <v>44867</v>
      </c>
      <c r="C745" s="619">
        <v>130.0047731211024</v>
      </c>
      <c r="D745" s="619">
        <v>105.96228279667299</v>
      </c>
      <c r="E745" s="619">
        <v>106.70320177096271</v>
      </c>
      <c r="F745" s="619">
        <v>107.18657565415241</v>
      </c>
      <c r="G745" s="627">
        <v>115.90560923874619</v>
      </c>
    </row>
    <row r="746" spans="2:7" x14ac:dyDescent="0.3">
      <c r="B746" s="624">
        <v>44868</v>
      </c>
      <c r="C746" s="616">
        <v>131.6564286677804</v>
      </c>
      <c r="D746" s="616">
        <v>105.336407806967</v>
      </c>
      <c r="E746" s="616">
        <v>107.2296312294152</v>
      </c>
      <c r="F746" s="616">
        <v>107.4994311717861</v>
      </c>
      <c r="G746" s="625">
        <v>115.7641998585906</v>
      </c>
    </row>
    <row r="747" spans="2:7" x14ac:dyDescent="0.3">
      <c r="B747" s="626">
        <v>44869</v>
      </c>
      <c r="C747" s="619">
        <v>132.82117398026409</v>
      </c>
      <c r="D747" s="619">
        <v>104.1587746026517</v>
      </c>
      <c r="E747" s="619">
        <v>106.7679930889261</v>
      </c>
      <c r="F747" s="619">
        <v>105.4414106939704</v>
      </c>
      <c r="G747" s="627">
        <v>115.0335847277869</v>
      </c>
    </row>
    <row r="748" spans="2:7" x14ac:dyDescent="0.3">
      <c r="B748" s="624">
        <v>44872</v>
      </c>
      <c r="C748" s="616">
        <v>132.82117398026409</v>
      </c>
      <c r="D748" s="616">
        <v>106.2772790908342</v>
      </c>
      <c r="E748" s="616">
        <v>106.6762053884779</v>
      </c>
      <c r="F748" s="616">
        <v>104.4277588168373</v>
      </c>
      <c r="G748" s="625">
        <v>114.6777044543955</v>
      </c>
    </row>
    <row r="749" spans="2:7" x14ac:dyDescent="0.3">
      <c r="B749" s="626">
        <v>44873</v>
      </c>
      <c r="C749" s="619">
        <v>128.41252217944859</v>
      </c>
      <c r="D749" s="619">
        <v>105.9849295890637</v>
      </c>
      <c r="E749" s="619">
        <v>105.6638410452999</v>
      </c>
      <c r="F749" s="619">
        <v>102.99203640500571</v>
      </c>
      <c r="G749" s="627">
        <v>115.0547961348103</v>
      </c>
    </row>
    <row r="750" spans="2:7" x14ac:dyDescent="0.3">
      <c r="B750" s="624">
        <v>44874</v>
      </c>
      <c r="C750" s="616">
        <v>126.5580089859193</v>
      </c>
      <c r="D750" s="616">
        <v>106.98550605286999</v>
      </c>
      <c r="E750" s="616">
        <v>105.5423573241186</v>
      </c>
      <c r="F750" s="616">
        <v>103.1569965870307</v>
      </c>
      <c r="G750" s="625">
        <v>115.35411265613951</v>
      </c>
    </row>
    <row r="751" spans="2:7" x14ac:dyDescent="0.3">
      <c r="B751" s="626">
        <v>44875</v>
      </c>
      <c r="C751" s="619">
        <v>124.56678737820759</v>
      </c>
      <c r="D751" s="619">
        <v>110.7634027834967</v>
      </c>
      <c r="E751" s="619">
        <v>104.4760002159711</v>
      </c>
      <c r="F751" s="619">
        <v>101.712172923777</v>
      </c>
      <c r="G751" s="627">
        <v>113.8162856469479</v>
      </c>
    </row>
    <row r="752" spans="2:7" x14ac:dyDescent="0.3">
      <c r="B752" s="624">
        <v>44876</v>
      </c>
      <c r="C752" s="616">
        <v>124.7483735071026</v>
      </c>
      <c r="D752" s="616">
        <v>109.6598863542782</v>
      </c>
      <c r="E752" s="616">
        <v>104.07105447869981</v>
      </c>
      <c r="F752" s="616">
        <v>101.4732650739477</v>
      </c>
      <c r="G752" s="625">
        <v>114.9151543719067</v>
      </c>
    </row>
    <row r="753" spans="2:7" x14ac:dyDescent="0.3">
      <c r="B753" s="626">
        <v>44879</v>
      </c>
      <c r="C753" s="619">
        <v>124.6599151214552</v>
      </c>
      <c r="D753" s="619">
        <v>109.6351807625793</v>
      </c>
      <c r="E753" s="619">
        <v>103.9063765455429</v>
      </c>
      <c r="F753" s="619">
        <v>101.4823663253697</v>
      </c>
      <c r="G753" s="627">
        <v>114.0089559274098</v>
      </c>
    </row>
    <row r="754" spans="2:7" x14ac:dyDescent="0.3">
      <c r="B754" s="624">
        <v>44880</v>
      </c>
      <c r="C754" s="616">
        <v>126.0389320660351</v>
      </c>
      <c r="D754" s="616">
        <v>109.6351807625793</v>
      </c>
      <c r="E754" s="616">
        <v>103.3691485340964</v>
      </c>
      <c r="F754" s="616">
        <v>100.9271899886234</v>
      </c>
      <c r="G754" s="625">
        <v>114.14565166156019</v>
      </c>
    </row>
    <row r="755" spans="2:7" x14ac:dyDescent="0.3">
      <c r="B755" s="626">
        <v>44881</v>
      </c>
      <c r="C755" s="619">
        <v>128.48126549967321</v>
      </c>
      <c r="D755" s="619">
        <v>111.02075269702711</v>
      </c>
      <c r="E755" s="619">
        <v>103.5581232114896</v>
      </c>
      <c r="F755" s="619">
        <v>103.6097838452787</v>
      </c>
      <c r="G755" s="627">
        <v>113.9270563280697</v>
      </c>
    </row>
    <row r="756" spans="2:7" x14ac:dyDescent="0.3">
      <c r="B756" s="624">
        <v>44882</v>
      </c>
      <c r="C756" s="616">
        <v>129.50333599659649</v>
      </c>
      <c r="D756" s="616">
        <v>111.29045540640701</v>
      </c>
      <c r="E756" s="616">
        <v>103.4231412990659</v>
      </c>
      <c r="F756" s="616">
        <v>104.7497155858931</v>
      </c>
      <c r="G756" s="625">
        <v>114.4213999528635</v>
      </c>
    </row>
    <row r="757" spans="2:7" x14ac:dyDescent="0.3">
      <c r="B757" s="626">
        <v>44883</v>
      </c>
      <c r="C757" s="619">
        <v>129.4039824432154</v>
      </c>
      <c r="D757" s="619">
        <v>110.7016388042494</v>
      </c>
      <c r="E757" s="619">
        <v>103.3826467253388</v>
      </c>
      <c r="F757" s="619">
        <v>107.0807736063709</v>
      </c>
      <c r="G757" s="627">
        <v>114.5504360122555</v>
      </c>
    </row>
    <row r="758" spans="2:7" x14ac:dyDescent="0.3">
      <c r="B758" s="624">
        <v>44886</v>
      </c>
      <c r="C758" s="616">
        <v>128.2939723781557</v>
      </c>
      <c r="D758" s="616">
        <v>109.30165527464381</v>
      </c>
      <c r="E758" s="616">
        <v>103.72010150639809</v>
      </c>
      <c r="F758" s="616">
        <v>107.1786120591581</v>
      </c>
      <c r="G758" s="625">
        <v>115.15260428941789</v>
      </c>
    </row>
    <row r="759" spans="2:7" x14ac:dyDescent="0.3">
      <c r="B759" s="626">
        <v>44887</v>
      </c>
      <c r="C759" s="619">
        <v>127.2469986406981</v>
      </c>
      <c r="D759" s="619">
        <v>110.427818496253</v>
      </c>
      <c r="E759" s="619">
        <v>103.9738675017548</v>
      </c>
      <c r="F759" s="619">
        <v>105.485779294653</v>
      </c>
      <c r="G759" s="627">
        <v>114.5469007777516</v>
      </c>
    </row>
    <row r="760" spans="2:7" x14ac:dyDescent="0.3">
      <c r="B760" s="624">
        <v>44888</v>
      </c>
      <c r="C760" s="616">
        <v>126.85606964606271</v>
      </c>
      <c r="D760" s="616">
        <v>110.1375277937907</v>
      </c>
      <c r="E760" s="616">
        <v>103.9873656929971</v>
      </c>
      <c r="F760" s="616">
        <v>104.1672354948805</v>
      </c>
      <c r="G760" s="625">
        <v>114.08732029224601</v>
      </c>
    </row>
    <row r="761" spans="2:7" x14ac:dyDescent="0.3">
      <c r="B761" s="626">
        <v>44889</v>
      </c>
      <c r="C761" s="619">
        <v>126.736222800992</v>
      </c>
      <c r="D761" s="619">
        <v>109.3675368525076</v>
      </c>
      <c r="E761" s="619">
        <v>103.9873656929971</v>
      </c>
      <c r="F761" s="619">
        <v>103.5836177474403</v>
      </c>
      <c r="G761" s="627">
        <v>114.1815932123498</v>
      </c>
    </row>
    <row r="762" spans="2:7" x14ac:dyDescent="0.3">
      <c r="B762" s="624">
        <v>44890</v>
      </c>
      <c r="C762" s="616">
        <v>126.2327104064416</v>
      </c>
      <c r="D762" s="616">
        <v>111.1483982541382</v>
      </c>
      <c r="E762" s="616">
        <v>104.1925381998812</v>
      </c>
      <c r="F762" s="616">
        <v>105.004550625711</v>
      </c>
      <c r="G762" s="625">
        <v>113.91055856705159</v>
      </c>
    </row>
    <row r="763" spans="2:7" x14ac:dyDescent="0.3">
      <c r="B763" s="626">
        <v>44893</v>
      </c>
      <c r="C763" s="619">
        <v>125.41142228632501</v>
      </c>
      <c r="D763" s="619">
        <v>110.4689944824179</v>
      </c>
      <c r="E763" s="619">
        <v>103.8793801630582</v>
      </c>
      <c r="F763" s="619">
        <v>103.9021615472127</v>
      </c>
      <c r="G763" s="627">
        <v>113.7438133396182</v>
      </c>
    </row>
    <row r="764" spans="2:7" x14ac:dyDescent="0.3">
      <c r="B764" s="624">
        <v>44894</v>
      </c>
      <c r="C764" s="616">
        <v>124.7631598061698</v>
      </c>
      <c r="D764" s="616">
        <v>108.7972494441242</v>
      </c>
      <c r="E764" s="616">
        <v>103.9495707575185</v>
      </c>
      <c r="F764" s="616">
        <v>102.8156996587031</v>
      </c>
      <c r="G764" s="625">
        <v>113.3207636106528</v>
      </c>
    </row>
    <row r="765" spans="2:7" x14ac:dyDescent="0.3">
      <c r="B765" s="626">
        <v>44895</v>
      </c>
      <c r="C765" s="619">
        <v>125.4046776586803</v>
      </c>
      <c r="D765" s="619">
        <v>106.8640368936836</v>
      </c>
      <c r="E765" s="619">
        <v>104.1007504994331</v>
      </c>
      <c r="F765" s="619">
        <v>101.7064846416382</v>
      </c>
      <c r="G765" s="627">
        <v>113.5328776808862</v>
      </c>
    </row>
    <row r="766" spans="2:7" x14ac:dyDescent="0.3">
      <c r="B766" s="624">
        <v>44896</v>
      </c>
      <c r="C766" s="616">
        <v>123.6277276830648</v>
      </c>
      <c r="D766" s="616">
        <v>106.88462488676601</v>
      </c>
      <c r="E766" s="616">
        <v>103.3421521516117</v>
      </c>
      <c r="F766" s="616">
        <v>100.11945392491469</v>
      </c>
      <c r="G766" s="625">
        <v>112.83820410087201</v>
      </c>
    </row>
    <row r="767" spans="2:7" x14ac:dyDescent="0.3">
      <c r="B767" s="626">
        <v>44897</v>
      </c>
      <c r="C767" s="619">
        <v>123.91048322662991</v>
      </c>
      <c r="D767" s="619">
        <v>107.44873589722479</v>
      </c>
      <c r="E767" s="619">
        <v>103.61211597645919</v>
      </c>
      <c r="F767" s="619">
        <v>100.5233219567691</v>
      </c>
      <c r="G767" s="627">
        <v>114.3065048314871</v>
      </c>
    </row>
    <row r="768" spans="2:7" x14ac:dyDescent="0.3">
      <c r="B768" s="624">
        <v>44900</v>
      </c>
      <c r="C768" s="616">
        <v>125.5499465617964</v>
      </c>
      <c r="D768" s="616">
        <v>108.7663674545005</v>
      </c>
      <c r="E768" s="616">
        <v>104.1250472436694</v>
      </c>
      <c r="F768" s="616">
        <v>101.92491467576789</v>
      </c>
      <c r="G768" s="625">
        <v>116.39641762903609</v>
      </c>
    </row>
    <row r="769" spans="2:7" x14ac:dyDescent="0.3">
      <c r="B769" s="626">
        <v>44901</v>
      </c>
      <c r="C769" s="619">
        <v>125.3981924397912</v>
      </c>
      <c r="D769" s="619">
        <v>107.8378489664827</v>
      </c>
      <c r="E769" s="619">
        <v>103.5311268290049</v>
      </c>
      <c r="F769" s="619">
        <v>100.0318543799772</v>
      </c>
      <c r="G769" s="627">
        <v>116.4918689606411</v>
      </c>
    </row>
    <row r="770" spans="2:7" x14ac:dyDescent="0.3">
      <c r="B770" s="624">
        <v>44902</v>
      </c>
      <c r="C770" s="616">
        <v>125.2422877776971</v>
      </c>
      <c r="D770" s="616">
        <v>107.3952071152104</v>
      </c>
      <c r="E770" s="616">
        <v>103.1909724096971</v>
      </c>
      <c r="F770" s="616">
        <v>98.596131968145613</v>
      </c>
      <c r="G770" s="625">
        <v>115.9344803205279</v>
      </c>
    </row>
    <row r="771" spans="2:7" x14ac:dyDescent="0.3">
      <c r="B771" s="626">
        <v>44903</v>
      </c>
      <c r="C771" s="619">
        <v>125.2422877776971</v>
      </c>
      <c r="D771" s="619">
        <v>107.4055011117516</v>
      </c>
      <c r="E771" s="619">
        <v>103.1909724096971</v>
      </c>
      <c r="F771" s="619">
        <v>98.596131968145613</v>
      </c>
      <c r="G771" s="627">
        <v>115.6616780579778</v>
      </c>
    </row>
    <row r="772" spans="2:7" x14ac:dyDescent="0.3">
      <c r="B772" s="624">
        <v>44904</v>
      </c>
      <c r="C772" s="616">
        <v>124.7652350762143</v>
      </c>
      <c r="D772" s="616">
        <v>108.02725850284109</v>
      </c>
      <c r="E772" s="616">
        <v>103.1909724096971</v>
      </c>
      <c r="F772" s="616">
        <v>98.038680318543797</v>
      </c>
      <c r="G772" s="625">
        <v>116.4576950271035</v>
      </c>
    </row>
    <row r="773" spans="2:7" x14ac:dyDescent="0.3">
      <c r="B773" s="626">
        <v>44907</v>
      </c>
      <c r="C773" s="619">
        <v>125.792493748249</v>
      </c>
      <c r="D773" s="619">
        <v>108.9598945894754</v>
      </c>
      <c r="E773" s="619">
        <v>103.6688083796771</v>
      </c>
      <c r="F773" s="619">
        <v>98.703071672354952</v>
      </c>
      <c r="G773" s="627">
        <v>116.9974074946971</v>
      </c>
    </row>
    <row r="774" spans="2:7" x14ac:dyDescent="0.3">
      <c r="B774" s="624">
        <v>44908</v>
      </c>
      <c r="C774" s="616">
        <v>123.5670260342627</v>
      </c>
      <c r="D774" s="616">
        <v>109.2131269043894</v>
      </c>
      <c r="E774" s="616">
        <v>103.35834998110251</v>
      </c>
      <c r="F774" s="616">
        <v>97.708759954493743</v>
      </c>
      <c r="G774" s="625">
        <v>115.0471364600518</v>
      </c>
    </row>
    <row r="775" spans="2:7" x14ac:dyDescent="0.3">
      <c r="B775" s="626">
        <v>44909</v>
      </c>
      <c r="C775" s="619">
        <v>124.0277359841449</v>
      </c>
      <c r="D775" s="619">
        <v>108.9084246067693</v>
      </c>
      <c r="E775" s="619">
        <v>103.46633551104151</v>
      </c>
      <c r="F775" s="619">
        <v>99.067121729237755</v>
      </c>
      <c r="G775" s="627">
        <v>115.7005656375206</v>
      </c>
    </row>
    <row r="776" spans="2:7" x14ac:dyDescent="0.3">
      <c r="B776" s="624">
        <v>44910</v>
      </c>
      <c r="C776" s="616">
        <v>124.3532939723782</v>
      </c>
      <c r="D776" s="616">
        <v>109.4087128386725</v>
      </c>
      <c r="E776" s="616">
        <v>103.7767939096161</v>
      </c>
      <c r="F776" s="616">
        <v>99.886234357224112</v>
      </c>
      <c r="G776" s="625">
        <v>116.4258779165684</v>
      </c>
    </row>
    <row r="777" spans="2:7" x14ac:dyDescent="0.3">
      <c r="B777" s="626">
        <v>44911</v>
      </c>
      <c r="C777" s="619">
        <v>124.19972398908411</v>
      </c>
      <c r="D777" s="619">
        <v>109.26665568640369</v>
      </c>
      <c r="E777" s="619">
        <v>103.61211597645919</v>
      </c>
      <c r="F777" s="619">
        <v>100.8987485779295</v>
      </c>
      <c r="G777" s="627">
        <v>116.54548668395</v>
      </c>
    </row>
    <row r="778" spans="2:7" x14ac:dyDescent="0.3">
      <c r="B778" s="624">
        <v>44914</v>
      </c>
      <c r="C778" s="616">
        <v>123.9226754381414</v>
      </c>
      <c r="D778" s="616">
        <v>109.099892942436</v>
      </c>
      <c r="E778" s="616">
        <v>103.57162140273201</v>
      </c>
      <c r="F778" s="616">
        <v>101.2172923777019</v>
      </c>
      <c r="G778" s="625">
        <v>116.62915390054209</v>
      </c>
    </row>
    <row r="779" spans="2:7" x14ac:dyDescent="0.3">
      <c r="B779" s="626">
        <v>44915</v>
      </c>
      <c r="C779" s="619">
        <v>123.71800193000109</v>
      </c>
      <c r="D779" s="619">
        <v>107.1255044058305</v>
      </c>
      <c r="E779" s="619">
        <v>103.35834998110251</v>
      </c>
      <c r="F779" s="619">
        <v>100.872582480091</v>
      </c>
      <c r="G779" s="627">
        <v>116.4388404430827</v>
      </c>
    </row>
    <row r="780" spans="2:7" x14ac:dyDescent="0.3">
      <c r="B780" s="624">
        <v>44916</v>
      </c>
      <c r="C780" s="616">
        <v>123.7403110829797</v>
      </c>
      <c r="D780" s="616">
        <v>107.10079881413159</v>
      </c>
      <c r="E780" s="616">
        <v>102.9102100318557</v>
      </c>
      <c r="F780" s="616">
        <v>98.990898748577933</v>
      </c>
      <c r="G780" s="625">
        <v>115.7877680886165</v>
      </c>
    </row>
    <row r="781" spans="2:7" x14ac:dyDescent="0.3">
      <c r="B781" s="626">
        <v>44917</v>
      </c>
      <c r="C781" s="619">
        <v>123.52474240710571</v>
      </c>
      <c r="D781" s="619">
        <v>106.50168821543279</v>
      </c>
      <c r="E781" s="619">
        <v>103.0856865180066</v>
      </c>
      <c r="F781" s="619">
        <v>99.374288964732642</v>
      </c>
      <c r="G781" s="627">
        <v>115.2563045015319</v>
      </c>
    </row>
    <row r="782" spans="2:7" x14ac:dyDescent="0.3">
      <c r="B782" s="624">
        <v>44918</v>
      </c>
      <c r="C782" s="616">
        <v>122.89956730619571</v>
      </c>
      <c r="D782" s="616">
        <v>106.275220291526</v>
      </c>
      <c r="E782" s="616">
        <v>103.07218832676421</v>
      </c>
      <c r="F782" s="616">
        <v>99.744027303754265</v>
      </c>
      <c r="G782" s="625">
        <v>114.15331133631859</v>
      </c>
    </row>
    <row r="783" spans="2:7" x14ac:dyDescent="0.3">
      <c r="B783" s="626">
        <v>44921</v>
      </c>
      <c r="C783" s="619">
        <v>123.0051466697104</v>
      </c>
      <c r="D783" s="619">
        <v>107.46726509099889</v>
      </c>
      <c r="E783" s="619">
        <v>102.7833270341774</v>
      </c>
      <c r="F783" s="619">
        <v>99.888509670079642</v>
      </c>
      <c r="G783" s="627">
        <v>114.3312514730144</v>
      </c>
    </row>
    <row r="784" spans="2:7" x14ac:dyDescent="0.3">
      <c r="B784" s="624">
        <v>44922</v>
      </c>
      <c r="C784" s="616">
        <v>123.62643063928689</v>
      </c>
      <c r="D784" s="616">
        <v>108.9784237832496</v>
      </c>
      <c r="E784" s="616">
        <v>103.04249230603099</v>
      </c>
      <c r="F784" s="616">
        <v>99.202502844141065</v>
      </c>
      <c r="G784" s="625">
        <v>114.8167570115484</v>
      </c>
    </row>
    <row r="785" spans="2:7" x14ac:dyDescent="0.3">
      <c r="B785" s="626">
        <v>44923</v>
      </c>
      <c r="C785" s="619">
        <v>123.8547103441835</v>
      </c>
      <c r="D785" s="619">
        <v>108.3607839907766</v>
      </c>
      <c r="E785" s="619">
        <v>102.93720641434049</v>
      </c>
      <c r="F785" s="619">
        <v>98.191126279863482</v>
      </c>
      <c r="G785" s="627">
        <v>114.4991751119491</v>
      </c>
    </row>
    <row r="786" spans="2:7" x14ac:dyDescent="0.3">
      <c r="B786" s="624">
        <v>44924</v>
      </c>
      <c r="C786" s="616">
        <v>125.8780986375852</v>
      </c>
      <c r="D786" s="616">
        <v>108.7128386724862</v>
      </c>
      <c r="E786" s="616">
        <v>102.8913125641164</v>
      </c>
      <c r="F786" s="616">
        <v>97.588168373151305</v>
      </c>
      <c r="G786" s="625">
        <v>114.7124675936837</v>
      </c>
    </row>
    <row r="787" spans="2:7" x14ac:dyDescent="0.3">
      <c r="B787" s="626">
        <v>44925</v>
      </c>
      <c r="C787" s="619">
        <v>125.8780986375852</v>
      </c>
      <c r="D787" s="619">
        <v>108.7128386724862</v>
      </c>
      <c r="E787" s="619">
        <v>102.75093137519571</v>
      </c>
      <c r="F787" s="619">
        <v>96.829351535836167</v>
      </c>
      <c r="G787" s="627">
        <v>114.89453217063399</v>
      </c>
    </row>
    <row r="788" spans="2:7" x14ac:dyDescent="0.3">
      <c r="B788" s="624">
        <v>44928</v>
      </c>
      <c r="C788" s="616">
        <v>125.8780986375852</v>
      </c>
      <c r="D788" s="616">
        <v>110.34546652392321</v>
      </c>
      <c r="E788" s="616">
        <v>102.75093137519571</v>
      </c>
      <c r="F788" s="616">
        <v>96.829351535836167</v>
      </c>
      <c r="G788" s="625">
        <v>114.7089323591798</v>
      </c>
    </row>
    <row r="789" spans="2:7" x14ac:dyDescent="0.3">
      <c r="B789" s="626">
        <v>44929</v>
      </c>
      <c r="C789" s="619">
        <v>127.0127525344235</v>
      </c>
      <c r="D789" s="619">
        <v>112.466029811414</v>
      </c>
      <c r="E789" s="619">
        <v>103.10728362399441</v>
      </c>
      <c r="F789" s="619">
        <v>97.781569965870304</v>
      </c>
      <c r="G789" s="627">
        <v>114.34716002828191</v>
      </c>
    </row>
    <row r="790" spans="2:7" x14ac:dyDescent="0.3">
      <c r="B790" s="624">
        <v>44930</v>
      </c>
      <c r="C790" s="616">
        <v>127.8799560042751</v>
      </c>
      <c r="D790" s="616">
        <v>111.8257432265503</v>
      </c>
      <c r="E790" s="616">
        <v>103.417742022569</v>
      </c>
      <c r="F790" s="616">
        <v>97.339021615472134</v>
      </c>
      <c r="G790" s="625">
        <v>114.2010370021211</v>
      </c>
    </row>
    <row r="791" spans="2:7" x14ac:dyDescent="0.3">
      <c r="B791" s="626">
        <v>44931</v>
      </c>
      <c r="C791" s="619">
        <v>128.84184366990749</v>
      </c>
      <c r="D791" s="619">
        <v>110.2054681709627</v>
      </c>
      <c r="E791" s="619">
        <v>102.9534042438313</v>
      </c>
      <c r="F791" s="619">
        <v>97.013651877133114</v>
      </c>
      <c r="G791" s="627">
        <v>113.86990337025691</v>
      </c>
    </row>
    <row r="792" spans="2:7" x14ac:dyDescent="0.3">
      <c r="B792" s="624">
        <v>44932</v>
      </c>
      <c r="C792" s="616">
        <v>125.95540244674341</v>
      </c>
      <c r="D792" s="616">
        <v>107.5722638557193</v>
      </c>
      <c r="E792" s="616">
        <v>102.4242751471303</v>
      </c>
      <c r="F792" s="616">
        <v>95.676905574516496</v>
      </c>
      <c r="G792" s="625">
        <v>112.84586377563041</v>
      </c>
    </row>
    <row r="793" spans="2:7" x14ac:dyDescent="0.3">
      <c r="B793" s="626">
        <v>44935</v>
      </c>
      <c r="C793" s="619">
        <v>125.95540244674341</v>
      </c>
      <c r="D793" s="619">
        <v>108.26196162398089</v>
      </c>
      <c r="E793" s="619">
        <v>102.61594946277199</v>
      </c>
      <c r="F793" s="619">
        <v>95.051194539249153</v>
      </c>
      <c r="G793" s="627">
        <v>112.84822059863301</v>
      </c>
    </row>
    <row r="794" spans="2:7" x14ac:dyDescent="0.3">
      <c r="B794" s="624">
        <v>44936</v>
      </c>
      <c r="C794" s="616">
        <v>124.19453581397281</v>
      </c>
      <c r="D794" s="616">
        <v>107.1419748002965</v>
      </c>
      <c r="E794" s="616">
        <v>102.451271529615</v>
      </c>
      <c r="F794" s="616">
        <v>94.232081911262782</v>
      </c>
      <c r="G794" s="625">
        <v>112.35328776808861</v>
      </c>
    </row>
    <row r="795" spans="2:7" x14ac:dyDescent="0.3">
      <c r="B795" s="626">
        <v>44937</v>
      </c>
      <c r="C795" s="619">
        <v>122.7807580961473</v>
      </c>
      <c r="D795" s="619">
        <v>106.3308078728486</v>
      </c>
      <c r="E795" s="619">
        <v>102.2353004697371</v>
      </c>
      <c r="F795" s="619">
        <v>93.686006825938563</v>
      </c>
      <c r="G795" s="627">
        <v>111.5337025689371</v>
      </c>
    </row>
    <row r="796" spans="2:7" x14ac:dyDescent="0.3">
      <c r="B796" s="624">
        <v>44938</v>
      </c>
      <c r="C796" s="616">
        <v>121.5340396169051</v>
      </c>
      <c r="D796" s="616">
        <v>105.0193527134975</v>
      </c>
      <c r="E796" s="616">
        <v>102.2083040872523</v>
      </c>
      <c r="F796" s="616">
        <v>93.117178612059163</v>
      </c>
      <c r="G796" s="625">
        <v>111.006363422107</v>
      </c>
    </row>
    <row r="797" spans="2:7" x14ac:dyDescent="0.3">
      <c r="B797" s="626">
        <v>44939</v>
      </c>
      <c r="C797" s="619">
        <v>121.62846440393059</v>
      </c>
      <c r="D797" s="619">
        <v>105.06876389689531</v>
      </c>
      <c r="E797" s="619">
        <v>102.9210085848496</v>
      </c>
      <c r="F797" s="619">
        <v>93.285551763367465</v>
      </c>
      <c r="G797" s="627">
        <v>110.5721187838793</v>
      </c>
    </row>
    <row r="798" spans="2:7" x14ac:dyDescent="0.3">
      <c r="B798" s="624">
        <v>44942</v>
      </c>
      <c r="C798" s="616">
        <v>121.4502505888579</v>
      </c>
      <c r="D798" s="616">
        <v>106.0837519558594</v>
      </c>
      <c r="E798" s="616">
        <v>103.3853463635873</v>
      </c>
      <c r="F798" s="616">
        <v>93.542662116040958</v>
      </c>
      <c r="G798" s="625">
        <v>110.64753711996229</v>
      </c>
    </row>
    <row r="799" spans="2:7" x14ac:dyDescent="0.3">
      <c r="B799" s="626">
        <v>44943</v>
      </c>
      <c r="C799" s="619">
        <v>122.811887146815</v>
      </c>
      <c r="D799" s="619">
        <v>105.1058222844437</v>
      </c>
      <c r="E799" s="619">
        <v>103.8118892068463</v>
      </c>
      <c r="F799" s="619">
        <v>92.784982935153593</v>
      </c>
      <c r="G799" s="627">
        <v>109.9522743341975</v>
      </c>
    </row>
    <row r="800" spans="2:7" x14ac:dyDescent="0.3">
      <c r="B800" s="624">
        <v>44944</v>
      </c>
      <c r="C800" s="616">
        <v>121.84169840100439</v>
      </c>
      <c r="D800" s="616">
        <v>106.67668615663349</v>
      </c>
      <c r="E800" s="616">
        <v>103.71740186814969</v>
      </c>
      <c r="F800" s="616">
        <v>93.672354948805463</v>
      </c>
      <c r="G800" s="625">
        <v>111.2991986801791</v>
      </c>
    </row>
    <row r="801" spans="2:7" x14ac:dyDescent="0.3">
      <c r="B801" s="626">
        <v>44945</v>
      </c>
      <c r="C801" s="619">
        <v>121.1433700310253</v>
      </c>
      <c r="D801" s="619">
        <v>106.57786378983781</v>
      </c>
      <c r="E801" s="619">
        <v>104.1952378381297</v>
      </c>
      <c r="F801" s="619">
        <v>93.971558589306028</v>
      </c>
      <c r="G801" s="627">
        <v>111.9190431298609</v>
      </c>
    </row>
    <row r="802" spans="2:7" x14ac:dyDescent="0.3">
      <c r="B802" s="624">
        <v>44946</v>
      </c>
      <c r="C802" s="616">
        <v>118.9539601340624</v>
      </c>
      <c r="D802" s="616">
        <v>107.2037387795438</v>
      </c>
      <c r="E802" s="616">
        <v>104.13854543491171</v>
      </c>
      <c r="F802" s="616">
        <v>92.736063708759957</v>
      </c>
      <c r="G802" s="625">
        <v>111.2008013198209</v>
      </c>
    </row>
    <row r="803" spans="2:7" x14ac:dyDescent="0.3">
      <c r="B803" s="626">
        <v>44949</v>
      </c>
      <c r="C803" s="619">
        <v>117.8896060099821</v>
      </c>
      <c r="D803" s="619">
        <v>106.9731532570205</v>
      </c>
      <c r="E803" s="619">
        <v>104.8836455914907</v>
      </c>
      <c r="F803" s="619">
        <v>92.627986348122874</v>
      </c>
      <c r="G803" s="627">
        <v>110.87379212821121</v>
      </c>
    </row>
    <row r="804" spans="2:7" x14ac:dyDescent="0.3">
      <c r="B804" s="624">
        <v>44950</v>
      </c>
      <c r="C804" s="616">
        <v>117.3095680325402</v>
      </c>
      <c r="D804" s="616">
        <v>105.869636827802</v>
      </c>
      <c r="E804" s="616">
        <v>105.1590086928352</v>
      </c>
      <c r="F804" s="616">
        <v>91.200227531285549</v>
      </c>
      <c r="G804" s="625">
        <v>110.7423992458166</v>
      </c>
    </row>
    <row r="805" spans="2:7" x14ac:dyDescent="0.3">
      <c r="B805" s="626">
        <v>44951</v>
      </c>
      <c r="C805" s="619">
        <v>117.7412242017993</v>
      </c>
      <c r="D805" s="619">
        <v>104.5190644815943</v>
      </c>
      <c r="E805" s="619">
        <v>105.03212569515691</v>
      </c>
      <c r="F805" s="619">
        <v>91.29579067121729</v>
      </c>
      <c r="G805" s="627">
        <v>110.6993872260193</v>
      </c>
    </row>
    <row r="806" spans="2:7" x14ac:dyDescent="0.3">
      <c r="B806" s="624">
        <v>44952</v>
      </c>
      <c r="C806" s="616">
        <v>117.22681663951521</v>
      </c>
      <c r="D806" s="616">
        <v>104.3852425265585</v>
      </c>
      <c r="E806" s="616">
        <v>103.57162140273201</v>
      </c>
      <c r="F806" s="616">
        <v>91.216154721274165</v>
      </c>
      <c r="G806" s="625">
        <v>110.7353287768089</v>
      </c>
    </row>
    <row r="807" spans="2:7" x14ac:dyDescent="0.3">
      <c r="B807" s="626">
        <v>44953</v>
      </c>
      <c r="C807" s="619">
        <v>118.7324250568105</v>
      </c>
      <c r="D807" s="619">
        <v>105.175821460924</v>
      </c>
      <c r="E807" s="619">
        <v>103.4042438313266</v>
      </c>
      <c r="F807" s="619">
        <v>91.715585893060293</v>
      </c>
      <c r="G807" s="627">
        <v>110.5756540183832</v>
      </c>
    </row>
    <row r="808" spans="2:7" x14ac:dyDescent="0.3">
      <c r="B808" s="624">
        <v>44956</v>
      </c>
      <c r="C808" s="616">
        <v>120.7521816276343</v>
      </c>
      <c r="D808" s="616">
        <v>105.43934777237919</v>
      </c>
      <c r="E808" s="616">
        <v>103.9387722045246</v>
      </c>
      <c r="F808" s="616">
        <v>91.883959044368595</v>
      </c>
      <c r="G808" s="625">
        <v>110.60747112891821</v>
      </c>
    </row>
    <row r="809" spans="2:7" x14ac:dyDescent="0.3">
      <c r="B809" s="626">
        <v>44957</v>
      </c>
      <c r="C809" s="619">
        <v>121.1661980015149</v>
      </c>
      <c r="D809" s="619">
        <v>104.4984764885119</v>
      </c>
      <c r="E809" s="619">
        <v>103.8280870363371</v>
      </c>
      <c r="F809" s="619">
        <v>90.728100113765635</v>
      </c>
      <c r="G809" s="627">
        <v>110.9975253358473</v>
      </c>
    </row>
    <row r="810" spans="2:7" x14ac:dyDescent="0.3">
      <c r="B810" s="624">
        <v>44958</v>
      </c>
      <c r="C810" s="616">
        <v>119.9827752586305</v>
      </c>
      <c r="D810" s="616">
        <v>104.01054105245819</v>
      </c>
      <c r="E810" s="616">
        <v>103.9873656929971</v>
      </c>
      <c r="F810" s="616">
        <v>90.038680318543811</v>
      </c>
      <c r="G810" s="625">
        <v>109.61878387933071</v>
      </c>
    </row>
    <row r="811" spans="2:7" x14ac:dyDescent="0.3">
      <c r="B811" s="626">
        <v>44959</v>
      </c>
      <c r="C811" s="619">
        <v>119.8380251730256</v>
      </c>
      <c r="D811" s="619">
        <v>103.83760191056579</v>
      </c>
      <c r="E811" s="619">
        <v>103.4501376815507</v>
      </c>
      <c r="F811" s="619">
        <v>88.657565415244591</v>
      </c>
      <c r="G811" s="627">
        <v>110.0106057035116</v>
      </c>
    </row>
    <row r="812" spans="2:7" x14ac:dyDescent="0.3">
      <c r="B812" s="624">
        <v>44960</v>
      </c>
      <c r="C812" s="616">
        <v>121.8642669627385</v>
      </c>
      <c r="D812" s="616">
        <v>105.6822860907519</v>
      </c>
      <c r="E812" s="616">
        <v>103.6391123589439</v>
      </c>
      <c r="F812" s="616">
        <v>90.546075085324233</v>
      </c>
      <c r="G812" s="625">
        <v>111.7652604289418</v>
      </c>
    </row>
    <row r="813" spans="2:7" x14ac:dyDescent="0.3">
      <c r="B813" s="626">
        <v>44963</v>
      </c>
      <c r="C813" s="619">
        <v>124.1722266609943</v>
      </c>
      <c r="D813" s="619">
        <v>106.0487523676192</v>
      </c>
      <c r="E813" s="619">
        <v>103.8496841423249</v>
      </c>
      <c r="F813" s="619">
        <v>91.425483503981795</v>
      </c>
      <c r="G813" s="627">
        <v>112.9430827244874</v>
      </c>
    </row>
    <row r="814" spans="2:7" x14ac:dyDescent="0.3">
      <c r="B814" s="624">
        <v>44964</v>
      </c>
      <c r="C814" s="616">
        <v>122.6354891930312</v>
      </c>
      <c r="D814" s="616">
        <v>107.15638639545421</v>
      </c>
      <c r="E814" s="616">
        <v>103.79029210085849</v>
      </c>
      <c r="F814" s="616">
        <v>90.589306029579063</v>
      </c>
      <c r="G814" s="625">
        <v>111.39936365778929</v>
      </c>
    </row>
    <row r="815" spans="2:7" x14ac:dyDescent="0.3">
      <c r="B815" s="626">
        <v>44965</v>
      </c>
      <c r="C815" s="619">
        <v>123.5050273416828</v>
      </c>
      <c r="D815" s="619">
        <v>107.0843284196656</v>
      </c>
      <c r="E815" s="619">
        <v>104.4733005777226</v>
      </c>
      <c r="F815" s="619">
        <v>91.063708759954494</v>
      </c>
      <c r="G815" s="627">
        <v>111.59085552674991</v>
      </c>
    </row>
    <row r="816" spans="2:7" x14ac:dyDescent="0.3">
      <c r="B816" s="624">
        <v>44966</v>
      </c>
      <c r="C816" s="616">
        <v>122.8575430877943</v>
      </c>
      <c r="D816" s="616">
        <v>108.60578110845751</v>
      </c>
      <c r="E816" s="616">
        <v>104.24923060309921</v>
      </c>
      <c r="F816" s="616">
        <v>91.274175199089868</v>
      </c>
      <c r="G816" s="625">
        <v>110.60098986566111</v>
      </c>
    </row>
    <row r="817" spans="2:7" x14ac:dyDescent="0.3">
      <c r="B817" s="626">
        <v>44967</v>
      </c>
      <c r="C817" s="619">
        <v>124.50764218193891</v>
      </c>
      <c r="D817" s="619">
        <v>107.3416783331961</v>
      </c>
      <c r="E817" s="619">
        <v>103.71740186814969</v>
      </c>
      <c r="F817" s="619">
        <v>90.696245733788388</v>
      </c>
      <c r="G817" s="627">
        <v>110.0070704690078</v>
      </c>
    </row>
    <row r="818" spans="2:7" x14ac:dyDescent="0.3">
      <c r="B818" s="624">
        <v>44970</v>
      </c>
      <c r="C818" s="616">
        <v>124.1984269453063</v>
      </c>
      <c r="D818" s="616">
        <v>106.4337478382607</v>
      </c>
      <c r="E818" s="616">
        <v>104.17634037039041</v>
      </c>
      <c r="F818" s="616">
        <v>90.204778156996582</v>
      </c>
      <c r="G818" s="625">
        <v>109.4231675701155</v>
      </c>
    </row>
    <row r="819" spans="2:7" x14ac:dyDescent="0.3">
      <c r="B819" s="626">
        <v>44971</v>
      </c>
      <c r="C819" s="619">
        <v>124.45238811700369</v>
      </c>
      <c r="D819" s="619">
        <v>106.81050811166929</v>
      </c>
      <c r="E819" s="619">
        <v>104.2627287943416</v>
      </c>
      <c r="F819" s="619">
        <v>89.374288964732656</v>
      </c>
      <c r="G819" s="627">
        <v>109.15920339382509</v>
      </c>
    </row>
    <row r="820" spans="2:7" x14ac:dyDescent="0.3">
      <c r="B820" s="624">
        <v>44972</v>
      </c>
      <c r="C820" s="616">
        <v>127.7590715241821</v>
      </c>
      <c r="D820" s="616">
        <v>107.39108951659389</v>
      </c>
      <c r="E820" s="616">
        <v>104.4085092597592</v>
      </c>
      <c r="F820" s="616">
        <v>90.273037542662109</v>
      </c>
      <c r="G820" s="625">
        <v>109.5074239924582</v>
      </c>
    </row>
    <row r="821" spans="2:7" x14ac:dyDescent="0.3">
      <c r="B821" s="626">
        <v>44973</v>
      </c>
      <c r="C821" s="619">
        <v>127.7362435536924</v>
      </c>
      <c r="D821" s="619">
        <v>107.46520629169071</v>
      </c>
      <c r="E821" s="619">
        <v>103.9171750985368</v>
      </c>
      <c r="F821" s="619">
        <v>90.127417519908988</v>
      </c>
      <c r="G821" s="627">
        <v>109.14447325005889</v>
      </c>
    </row>
    <row r="822" spans="2:7" x14ac:dyDescent="0.3">
      <c r="B822" s="624">
        <v>44974</v>
      </c>
      <c r="C822" s="616">
        <v>127.27631183007691</v>
      </c>
      <c r="D822" s="616">
        <v>106.28963188668369</v>
      </c>
      <c r="E822" s="616">
        <v>103.7821931861131</v>
      </c>
      <c r="F822" s="616">
        <v>89.761092150170654</v>
      </c>
      <c r="G822" s="625">
        <v>108.2471128918218</v>
      </c>
    </row>
    <row r="823" spans="2:7" x14ac:dyDescent="0.3">
      <c r="B823" s="626">
        <v>44977</v>
      </c>
      <c r="C823" s="619">
        <v>127.46671785666111</v>
      </c>
      <c r="D823" s="619">
        <v>106.28963188668369</v>
      </c>
      <c r="E823" s="619">
        <v>103.7039036769073</v>
      </c>
      <c r="F823" s="619">
        <v>90.813424345847551</v>
      </c>
      <c r="G823" s="627">
        <v>108.2948385576243</v>
      </c>
    </row>
    <row r="824" spans="2:7" x14ac:dyDescent="0.3">
      <c r="B824" s="624">
        <v>44978</v>
      </c>
      <c r="C824" s="616">
        <v>128.6654457161238</v>
      </c>
      <c r="D824" s="616">
        <v>106.28963188668369</v>
      </c>
      <c r="E824" s="616">
        <v>103.39074564008421</v>
      </c>
      <c r="F824" s="616">
        <v>91.271899886234351</v>
      </c>
      <c r="G824" s="625">
        <v>108.8162856469479</v>
      </c>
    </row>
    <row r="825" spans="2:7" x14ac:dyDescent="0.3">
      <c r="B825" s="626">
        <v>44979</v>
      </c>
      <c r="C825" s="619">
        <v>127.0117148994013</v>
      </c>
      <c r="D825" s="619">
        <v>106.2196327102034</v>
      </c>
      <c r="E825" s="619">
        <v>102.82922088440149</v>
      </c>
      <c r="F825" s="619">
        <v>90.87372013651877</v>
      </c>
      <c r="G825" s="627">
        <v>108.15578600047139</v>
      </c>
    </row>
    <row r="826" spans="2:7" x14ac:dyDescent="0.3">
      <c r="B826" s="624">
        <v>44980</v>
      </c>
      <c r="C826" s="616">
        <v>126.0046901103006</v>
      </c>
      <c r="D826" s="616">
        <v>105.65346290043649</v>
      </c>
      <c r="E826" s="616">
        <v>102.6294476540144</v>
      </c>
      <c r="F826" s="616">
        <v>91.854379977246865</v>
      </c>
      <c r="G826" s="625">
        <v>108.3301909026632</v>
      </c>
    </row>
    <row r="827" spans="2:7" x14ac:dyDescent="0.3">
      <c r="B827" s="626">
        <v>44981</v>
      </c>
      <c r="C827" s="619">
        <v>125.4793873802829</v>
      </c>
      <c r="D827" s="619">
        <v>107.0513876307338</v>
      </c>
      <c r="E827" s="619">
        <v>103.1693753037093</v>
      </c>
      <c r="F827" s="619">
        <v>93.941979522184312</v>
      </c>
      <c r="G827" s="627">
        <v>108.5199151543719</v>
      </c>
    </row>
    <row r="828" spans="2:7" x14ac:dyDescent="0.3">
      <c r="B828" s="624">
        <v>44984</v>
      </c>
      <c r="C828" s="616">
        <v>123.523964180839</v>
      </c>
      <c r="D828" s="616">
        <v>107.0699168245079</v>
      </c>
      <c r="E828" s="616">
        <v>102.8184223314076</v>
      </c>
      <c r="F828" s="616">
        <v>94.675767918088738</v>
      </c>
      <c r="G828" s="625">
        <v>108.2282583078011</v>
      </c>
    </row>
    <row r="829" spans="2:7" x14ac:dyDescent="0.3">
      <c r="B829" s="626">
        <v>44985</v>
      </c>
      <c r="C829" s="619">
        <v>126.14165793323851</v>
      </c>
      <c r="D829" s="619">
        <v>107.8069669768591</v>
      </c>
      <c r="E829" s="619">
        <v>102.4134765941364</v>
      </c>
      <c r="F829" s="619">
        <v>94.08987485779295</v>
      </c>
      <c r="G829" s="627">
        <v>107.85823709639411</v>
      </c>
    </row>
    <row r="830" spans="2:7" x14ac:dyDescent="0.3">
      <c r="B830" s="624">
        <v>44986</v>
      </c>
      <c r="C830" s="616">
        <v>125.3553899951231</v>
      </c>
      <c r="D830" s="616">
        <v>106.65609816355099</v>
      </c>
      <c r="E830" s="616">
        <v>102.00583121861671</v>
      </c>
      <c r="F830" s="616">
        <v>92.207053469852113</v>
      </c>
      <c r="G830" s="625">
        <v>106.7369785529107</v>
      </c>
    </row>
    <row r="831" spans="2:7" x14ac:dyDescent="0.3">
      <c r="B831" s="626">
        <v>44987</v>
      </c>
      <c r="C831" s="619">
        <v>124.6871530407894</v>
      </c>
      <c r="D831" s="619">
        <v>107.3005023470312</v>
      </c>
      <c r="E831" s="619">
        <v>102.2299011932401</v>
      </c>
      <c r="F831" s="619">
        <v>92.463026166097833</v>
      </c>
      <c r="G831" s="627">
        <v>106.7988451567287</v>
      </c>
    </row>
    <row r="832" spans="2:7" x14ac:dyDescent="0.3">
      <c r="B832" s="624">
        <v>44988</v>
      </c>
      <c r="C832" s="616">
        <v>124.1120438297033</v>
      </c>
      <c r="D832" s="616">
        <v>107.00403524664419</v>
      </c>
      <c r="E832" s="616">
        <v>102.1246153015496</v>
      </c>
      <c r="F832" s="616">
        <v>91.442548350398184</v>
      </c>
      <c r="G832" s="625">
        <v>105.803676643884</v>
      </c>
    </row>
    <row r="833" spans="2:7" x14ac:dyDescent="0.3">
      <c r="B833" s="626">
        <v>44991</v>
      </c>
      <c r="C833" s="619">
        <v>122.05078185798931</v>
      </c>
      <c r="D833" s="619">
        <v>106.2072799143539</v>
      </c>
      <c r="E833" s="619">
        <v>102.18400734301601</v>
      </c>
      <c r="F833" s="619">
        <v>90.822525597269632</v>
      </c>
      <c r="G833" s="627">
        <v>106.08178175819</v>
      </c>
    </row>
    <row r="834" spans="2:7" x14ac:dyDescent="0.3">
      <c r="B834" s="624">
        <v>44992</v>
      </c>
      <c r="C834" s="616">
        <v>123.6793500254221</v>
      </c>
      <c r="D834" s="616">
        <v>106.88874248538249</v>
      </c>
      <c r="E834" s="616">
        <v>102.4917661033421</v>
      </c>
      <c r="F834" s="616">
        <v>91.439135381114895</v>
      </c>
      <c r="G834" s="625">
        <v>106.6739335375913</v>
      </c>
    </row>
    <row r="835" spans="2:7" x14ac:dyDescent="0.3">
      <c r="B835" s="626">
        <v>44993</v>
      </c>
      <c r="C835" s="619">
        <v>123.9366835109418</v>
      </c>
      <c r="D835" s="619">
        <v>105.86346042987731</v>
      </c>
      <c r="E835" s="619">
        <v>102.559257059554</v>
      </c>
      <c r="F835" s="619">
        <v>91.464163822525606</v>
      </c>
      <c r="G835" s="627">
        <v>105.9380155550318</v>
      </c>
    </row>
    <row r="836" spans="2:7" x14ac:dyDescent="0.3">
      <c r="B836" s="624">
        <v>44994</v>
      </c>
      <c r="C836" s="616">
        <v>123.9366835109418</v>
      </c>
      <c r="D836" s="616">
        <v>106.3390430700815</v>
      </c>
      <c r="E836" s="616">
        <v>102.1300145780465</v>
      </c>
      <c r="F836" s="616">
        <v>90.521046643913522</v>
      </c>
      <c r="G836" s="625">
        <v>108.1887815225076</v>
      </c>
    </row>
    <row r="837" spans="2:7" x14ac:dyDescent="0.3">
      <c r="B837" s="626">
        <v>44995</v>
      </c>
      <c r="C837" s="619">
        <v>122.2710198914634</v>
      </c>
      <c r="D837" s="619">
        <v>107.3560899283538</v>
      </c>
      <c r="E837" s="619">
        <v>102.0895200043194</v>
      </c>
      <c r="F837" s="619">
        <v>90.659840728100122</v>
      </c>
      <c r="G837" s="627">
        <v>109.0319349516851</v>
      </c>
    </row>
    <row r="838" spans="2:7" x14ac:dyDescent="0.3">
      <c r="B838" s="624">
        <v>44998</v>
      </c>
      <c r="C838" s="616">
        <v>123.6905046019113</v>
      </c>
      <c r="D838" s="616">
        <v>108.0231409042247</v>
      </c>
      <c r="E838" s="616">
        <v>102.50796393283299</v>
      </c>
      <c r="F838" s="616">
        <v>91.609783845278727</v>
      </c>
      <c r="G838" s="625">
        <v>111.440018854584</v>
      </c>
    </row>
    <row r="839" spans="2:7" x14ac:dyDescent="0.3">
      <c r="B839" s="626">
        <v>44999</v>
      </c>
      <c r="C839" s="619">
        <v>122.9781681591317</v>
      </c>
      <c r="D839" s="619">
        <v>108.1734332537264</v>
      </c>
      <c r="E839" s="619">
        <v>102.1948058960099</v>
      </c>
      <c r="F839" s="619">
        <v>91.156996587030719</v>
      </c>
      <c r="G839" s="627">
        <v>109.5722366250294</v>
      </c>
    </row>
    <row r="840" spans="2:7" x14ac:dyDescent="0.3">
      <c r="B840" s="624">
        <v>45000</v>
      </c>
      <c r="C840" s="616">
        <v>125.65786060411109</v>
      </c>
      <c r="D840" s="616">
        <v>108.8878366136869</v>
      </c>
      <c r="E840" s="616">
        <v>102.7347335457049</v>
      </c>
      <c r="F840" s="616">
        <v>93.754266211604104</v>
      </c>
      <c r="G840" s="625">
        <v>111.8047372142352</v>
      </c>
    </row>
    <row r="841" spans="2:7" x14ac:dyDescent="0.3">
      <c r="B841" s="626">
        <v>45001</v>
      </c>
      <c r="C841" s="619">
        <v>126.51468772374</v>
      </c>
      <c r="D841" s="619">
        <v>107.69785061352221</v>
      </c>
      <c r="E841" s="619">
        <v>102.22180227849471</v>
      </c>
      <c r="F841" s="619">
        <v>93.850967007963604</v>
      </c>
      <c r="G841" s="627">
        <v>110.3211171341032</v>
      </c>
    </row>
    <row r="842" spans="2:7" x14ac:dyDescent="0.3">
      <c r="B842" s="624">
        <v>45002</v>
      </c>
      <c r="C842" s="616">
        <v>125.22309152978529</v>
      </c>
      <c r="D842" s="616">
        <v>108.6778390842461</v>
      </c>
      <c r="E842" s="616">
        <v>102.3702823821608</v>
      </c>
      <c r="F842" s="616">
        <v>94.368600682593865</v>
      </c>
      <c r="G842" s="625">
        <v>111.41821824181</v>
      </c>
    </row>
    <row r="843" spans="2:7" x14ac:dyDescent="0.3">
      <c r="B843" s="626">
        <v>45005</v>
      </c>
      <c r="C843" s="619">
        <v>125.22309152978529</v>
      </c>
      <c r="D843" s="619">
        <v>107.8378489664827</v>
      </c>
      <c r="E843" s="619">
        <v>101.9653366448896</v>
      </c>
      <c r="F843" s="619">
        <v>93.79408418657566</v>
      </c>
      <c r="G843" s="627">
        <v>110.9928116898421</v>
      </c>
    </row>
    <row r="844" spans="2:7" x14ac:dyDescent="0.3">
      <c r="B844" s="624">
        <v>45006</v>
      </c>
      <c r="C844" s="616">
        <v>124.5955817500752</v>
      </c>
      <c r="D844" s="616">
        <v>107.9449065305114</v>
      </c>
      <c r="E844" s="616">
        <v>101.8843474974353</v>
      </c>
      <c r="F844" s="616">
        <v>93.549488054607494</v>
      </c>
      <c r="G844" s="625">
        <v>109.5728258307801</v>
      </c>
    </row>
    <row r="845" spans="2:7" x14ac:dyDescent="0.3">
      <c r="B845" s="626">
        <v>45007</v>
      </c>
      <c r="C845" s="619">
        <v>123.687132288089</v>
      </c>
      <c r="D845" s="619">
        <v>107.8584369595652</v>
      </c>
      <c r="E845" s="619">
        <v>101.76286377625399</v>
      </c>
      <c r="F845" s="619">
        <v>92.093287827076225</v>
      </c>
      <c r="G845" s="627">
        <v>109.64353052085789</v>
      </c>
    </row>
    <row r="846" spans="2:7" x14ac:dyDescent="0.3">
      <c r="B846" s="624">
        <v>45008</v>
      </c>
      <c r="C846" s="616">
        <v>123.0344598590892</v>
      </c>
      <c r="D846" s="616">
        <v>109.1019517417442</v>
      </c>
      <c r="E846" s="616">
        <v>101.72506884077529</v>
      </c>
      <c r="F846" s="616">
        <v>91.740614334470976</v>
      </c>
      <c r="G846" s="625">
        <v>109.4779637049258</v>
      </c>
    </row>
    <row r="847" spans="2:7" x14ac:dyDescent="0.3">
      <c r="B847" s="626">
        <v>45009</v>
      </c>
      <c r="C847" s="619">
        <v>122.848204372594</v>
      </c>
      <c r="D847" s="619">
        <v>108.0169645062999</v>
      </c>
      <c r="E847" s="619">
        <v>101.8573511149506</v>
      </c>
      <c r="F847" s="619">
        <v>92.182025028441402</v>
      </c>
      <c r="G847" s="627">
        <v>108.6778222955456</v>
      </c>
    </row>
    <row r="848" spans="2:7" x14ac:dyDescent="0.3">
      <c r="B848" s="624">
        <v>45012</v>
      </c>
      <c r="C848" s="616">
        <v>121.6074522947298</v>
      </c>
      <c r="D848" s="616">
        <v>107.04109363419251</v>
      </c>
      <c r="E848" s="616">
        <v>101.7817612439933</v>
      </c>
      <c r="F848" s="616">
        <v>91.675767918088752</v>
      </c>
      <c r="G848" s="625">
        <v>108.10982795192081</v>
      </c>
    </row>
    <row r="849" spans="2:7" x14ac:dyDescent="0.3">
      <c r="B849" s="626">
        <v>45013</v>
      </c>
      <c r="C849" s="619">
        <v>121.10419930893509</v>
      </c>
      <c r="D849" s="619">
        <v>106.36374866178041</v>
      </c>
      <c r="E849" s="619">
        <v>101.61438367258791</v>
      </c>
      <c r="F849" s="619">
        <v>90.728100113765635</v>
      </c>
      <c r="G849" s="627">
        <v>107.4469714824417</v>
      </c>
    </row>
    <row r="850" spans="2:7" x14ac:dyDescent="0.3">
      <c r="B850" s="624">
        <v>45014</v>
      </c>
      <c r="C850" s="616">
        <v>119.6997603063098</v>
      </c>
      <c r="D850" s="616">
        <v>105.7378736720745</v>
      </c>
      <c r="E850" s="616">
        <v>101.2904270827709</v>
      </c>
      <c r="F850" s="616">
        <v>90.310580204778162</v>
      </c>
      <c r="G850" s="625">
        <v>106.579071411737</v>
      </c>
    </row>
    <row r="851" spans="2:7" x14ac:dyDescent="0.3">
      <c r="B851" s="626">
        <v>45015</v>
      </c>
      <c r="C851" s="619">
        <v>119.92700237618421</v>
      </c>
      <c r="D851" s="619">
        <v>104.8917071563864</v>
      </c>
      <c r="E851" s="619">
        <v>101.5333945251336</v>
      </c>
      <c r="F851" s="619">
        <v>89.855517633674637</v>
      </c>
      <c r="G851" s="627">
        <v>106.60499646476551</v>
      </c>
    </row>
    <row r="852" spans="2:7" x14ac:dyDescent="0.3">
      <c r="B852" s="624">
        <v>45016</v>
      </c>
      <c r="C852" s="616">
        <v>119.92700237618421</v>
      </c>
      <c r="D852" s="616">
        <v>104.23906777567321</v>
      </c>
      <c r="E852" s="616">
        <v>101.5900869283516</v>
      </c>
      <c r="F852" s="616">
        <v>90.497155858930611</v>
      </c>
      <c r="G852" s="625">
        <v>106.3292481734622</v>
      </c>
    </row>
    <row r="853" spans="2:7" x14ac:dyDescent="0.3">
      <c r="B853" s="626">
        <v>45019</v>
      </c>
      <c r="C853" s="619">
        <v>119.4517655359904</v>
      </c>
      <c r="D853" s="619">
        <v>104.2761261632216</v>
      </c>
      <c r="E853" s="619">
        <v>101.76556341450249</v>
      </c>
      <c r="F853" s="619">
        <v>92.022753128555181</v>
      </c>
      <c r="G853" s="627">
        <v>106.4264671223191</v>
      </c>
    </row>
    <row r="854" spans="2:7" x14ac:dyDescent="0.3">
      <c r="B854" s="624">
        <v>45020</v>
      </c>
      <c r="C854" s="616">
        <v>118.87017110601521</v>
      </c>
      <c r="D854" s="616">
        <v>104.4428889071893</v>
      </c>
      <c r="E854" s="616">
        <v>101.8519518384536</v>
      </c>
      <c r="F854" s="616">
        <v>91.982935153583611</v>
      </c>
      <c r="G854" s="625">
        <v>106.86130096629741</v>
      </c>
    </row>
    <row r="855" spans="2:7" x14ac:dyDescent="0.3">
      <c r="B855" s="626">
        <v>45021</v>
      </c>
      <c r="C855" s="619">
        <v>118.51218702333639</v>
      </c>
      <c r="D855" s="619">
        <v>103.6523099728239</v>
      </c>
      <c r="E855" s="619">
        <v>101.7493655850116</v>
      </c>
      <c r="F855" s="619">
        <v>92.210466439135374</v>
      </c>
      <c r="G855" s="627">
        <v>107.86884279990571</v>
      </c>
    </row>
    <row r="856" spans="2:7" x14ac:dyDescent="0.3">
      <c r="B856" s="624">
        <v>45022</v>
      </c>
      <c r="C856" s="616">
        <v>118.51218702333639</v>
      </c>
      <c r="D856" s="616">
        <v>104.12377501441161</v>
      </c>
      <c r="E856" s="616">
        <v>101.7493655850116</v>
      </c>
      <c r="F856" s="616">
        <v>93.161547212741752</v>
      </c>
      <c r="G856" s="625">
        <v>107.5106057035117</v>
      </c>
    </row>
    <row r="857" spans="2:7" x14ac:dyDescent="0.3">
      <c r="B857" s="626">
        <v>45023</v>
      </c>
      <c r="C857" s="619">
        <v>118.51218702333639</v>
      </c>
      <c r="D857" s="619">
        <v>104.12377501441161</v>
      </c>
      <c r="E857" s="619">
        <v>101.7493655850116</v>
      </c>
      <c r="F857" s="619">
        <v>93.13993174061433</v>
      </c>
      <c r="G857" s="627">
        <v>106.87190666980911</v>
      </c>
    </row>
    <row r="858" spans="2:7" x14ac:dyDescent="0.3">
      <c r="B858" s="624">
        <v>45026</v>
      </c>
      <c r="C858" s="616">
        <v>118.1954489327924</v>
      </c>
      <c r="D858" s="616">
        <v>104.31936094869469</v>
      </c>
      <c r="E858" s="616">
        <v>102.0868203660709</v>
      </c>
      <c r="F858" s="616">
        <v>93.145620022753121</v>
      </c>
      <c r="G858" s="625">
        <v>107.0321706339854</v>
      </c>
    </row>
    <row r="859" spans="2:7" x14ac:dyDescent="0.3">
      <c r="B859" s="626">
        <v>45027</v>
      </c>
      <c r="C859" s="619">
        <v>116.97934068670691</v>
      </c>
      <c r="D859" s="619">
        <v>103.07996376513221</v>
      </c>
      <c r="E859" s="619">
        <v>102.0733221748286</v>
      </c>
      <c r="F859" s="619">
        <v>91.706484641638227</v>
      </c>
      <c r="G859" s="627">
        <v>107.11937308508131</v>
      </c>
    </row>
    <row r="860" spans="2:7" x14ac:dyDescent="0.3">
      <c r="B860" s="624">
        <v>45028</v>
      </c>
      <c r="C860" s="616">
        <v>115.4488290288774</v>
      </c>
      <c r="D860" s="616">
        <v>101.2743967718027</v>
      </c>
      <c r="E860" s="616">
        <v>101.9329409859079</v>
      </c>
      <c r="F860" s="616">
        <v>91.425483503981795</v>
      </c>
      <c r="G860" s="625">
        <v>106.4954041951449</v>
      </c>
    </row>
    <row r="861" spans="2:7" x14ac:dyDescent="0.3">
      <c r="B861" s="626">
        <v>45029</v>
      </c>
      <c r="C861" s="619">
        <v>114.6241685949384</v>
      </c>
      <c r="D861" s="619">
        <v>101.4473359136951</v>
      </c>
      <c r="E861" s="619">
        <v>101.93834026240479</v>
      </c>
      <c r="F861" s="619">
        <v>90.443686006825942</v>
      </c>
      <c r="G861" s="627">
        <v>106.13363186424699</v>
      </c>
    </row>
    <row r="862" spans="2:7" x14ac:dyDescent="0.3">
      <c r="B862" s="624">
        <v>45030</v>
      </c>
      <c r="C862" s="616">
        <v>114.5271497203574</v>
      </c>
      <c r="D862" s="616">
        <v>101.0623404430536</v>
      </c>
      <c r="E862" s="616">
        <v>101.89784568867771</v>
      </c>
      <c r="F862" s="616">
        <v>90.629124004550619</v>
      </c>
      <c r="G862" s="625">
        <v>106.15189724251709</v>
      </c>
    </row>
    <row r="863" spans="2:7" x14ac:dyDescent="0.3">
      <c r="B863" s="626">
        <v>45033</v>
      </c>
      <c r="C863" s="619">
        <v>115.1115976466438</v>
      </c>
      <c r="D863" s="619">
        <v>101.7582146092399</v>
      </c>
      <c r="E863" s="619">
        <v>102.1273149397981</v>
      </c>
      <c r="F863" s="619">
        <v>91.075085324232077</v>
      </c>
      <c r="G863" s="627">
        <v>106.1772330897949</v>
      </c>
    </row>
    <row r="864" spans="2:7" x14ac:dyDescent="0.3">
      <c r="B864" s="624">
        <v>45034</v>
      </c>
      <c r="C864" s="616">
        <v>116.5103296566466</v>
      </c>
      <c r="D864" s="616">
        <v>102.6517335090175</v>
      </c>
      <c r="E864" s="616">
        <v>101.9653366448896</v>
      </c>
      <c r="F864" s="616">
        <v>90.49829351535837</v>
      </c>
      <c r="G864" s="625">
        <v>106.37461701626211</v>
      </c>
    </row>
    <row r="865" spans="2:7" x14ac:dyDescent="0.3">
      <c r="B865" s="626">
        <v>45035</v>
      </c>
      <c r="C865" s="619">
        <v>117.2758448943169</v>
      </c>
      <c r="D865" s="619">
        <v>104.5046528864366</v>
      </c>
      <c r="E865" s="619">
        <v>101.922142432914</v>
      </c>
      <c r="F865" s="619">
        <v>90.339021615472134</v>
      </c>
      <c r="G865" s="627">
        <v>106.33926467122321</v>
      </c>
    </row>
    <row r="866" spans="2:7" x14ac:dyDescent="0.3">
      <c r="B866" s="624">
        <v>45036</v>
      </c>
      <c r="C866" s="616">
        <v>117.7015346621979</v>
      </c>
      <c r="D866" s="616">
        <v>103.9570122704439</v>
      </c>
      <c r="E866" s="616">
        <v>101.6386804168241</v>
      </c>
      <c r="F866" s="616">
        <v>90.210466439135388</v>
      </c>
      <c r="G866" s="625">
        <v>106.0623379684186</v>
      </c>
    </row>
    <row r="867" spans="2:7" x14ac:dyDescent="0.3">
      <c r="B867" s="626">
        <v>45037</v>
      </c>
      <c r="C867" s="619">
        <v>117.1048945244</v>
      </c>
      <c r="D867" s="619">
        <v>103.9570122704439</v>
      </c>
      <c r="E867" s="619">
        <v>101.5333945251336</v>
      </c>
      <c r="F867" s="619">
        <v>91.306029579067129</v>
      </c>
      <c r="G867" s="627">
        <v>105.9880980438369</v>
      </c>
    </row>
    <row r="868" spans="2:7" x14ac:dyDescent="0.3">
      <c r="B868" s="624">
        <v>45040</v>
      </c>
      <c r="C868" s="616">
        <v>116.2804934992166</v>
      </c>
      <c r="D868" s="616">
        <v>103.6523099728239</v>
      </c>
      <c r="E868" s="616">
        <v>101.26343070028619</v>
      </c>
      <c r="F868" s="616">
        <v>92.500568828213886</v>
      </c>
      <c r="G868" s="625">
        <v>105.95451331605</v>
      </c>
    </row>
    <row r="869" spans="2:7" x14ac:dyDescent="0.3">
      <c r="B869" s="626">
        <v>45041</v>
      </c>
      <c r="C869" s="619">
        <v>116.1458603550787</v>
      </c>
      <c r="D869" s="619">
        <v>104.0187762496912</v>
      </c>
      <c r="E869" s="619">
        <v>101.3849144214675</v>
      </c>
      <c r="F869" s="619">
        <v>92.400455062571112</v>
      </c>
      <c r="G869" s="627">
        <v>106.5018854584021</v>
      </c>
    </row>
    <row r="870" spans="2:7" x14ac:dyDescent="0.3">
      <c r="B870" s="624">
        <v>45042</v>
      </c>
      <c r="C870" s="616">
        <v>117.6159297728617</v>
      </c>
      <c r="D870" s="616">
        <v>103.8808366960389</v>
      </c>
      <c r="E870" s="616">
        <v>101.04745964040821</v>
      </c>
      <c r="F870" s="616">
        <v>91.649601820250282</v>
      </c>
      <c r="G870" s="625">
        <v>106.937308508131</v>
      </c>
    </row>
    <row r="871" spans="2:7" x14ac:dyDescent="0.3">
      <c r="B871" s="626">
        <v>45043</v>
      </c>
      <c r="C871" s="619">
        <v>120.678509541054</v>
      </c>
      <c r="D871" s="619">
        <v>102.57761673392081</v>
      </c>
      <c r="E871" s="619">
        <v>100.4670374169861</v>
      </c>
      <c r="F871" s="619">
        <v>91.254835039817976</v>
      </c>
      <c r="G871" s="627">
        <v>106.2779872731558</v>
      </c>
    </row>
    <row r="872" spans="2:7" x14ac:dyDescent="0.3">
      <c r="B872" s="624">
        <v>45044</v>
      </c>
      <c r="C872" s="616">
        <v>121.7994147738475</v>
      </c>
      <c r="D872" s="616">
        <v>102.69290949518241</v>
      </c>
      <c r="E872" s="616">
        <v>100.102586253442</v>
      </c>
      <c r="F872" s="616">
        <v>91.83731513083049</v>
      </c>
      <c r="G872" s="625">
        <v>106.0588027339147</v>
      </c>
    </row>
    <row r="873" spans="2:7" x14ac:dyDescent="0.3">
      <c r="B873" s="626">
        <v>45047</v>
      </c>
      <c r="C873" s="619">
        <v>121.7994147738475</v>
      </c>
      <c r="D873" s="619">
        <v>102.69290949518241</v>
      </c>
      <c r="E873" s="619">
        <v>100.102586253442</v>
      </c>
      <c r="F873" s="619">
        <v>91.751990898748588</v>
      </c>
      <c r="G873" s="627">
        <v>105.6976196087674</v>
      </c>
    </row>
    <row r="874" spans="2:7" x14ac:dyDescent="0.3">
      <c r="B874" s="624">
        <v>45048</v>
      </c>
      <c r="C874" s="616">
        <v>121.7701015844687</v>
      </c>
      <c r="D874" s="616">
        <v>103.7820143292432</v>
      </c>
      <c r="E874" s="616">
        <v>100.2240699746234</v>
      </c>
      <c r="F874" s="616">
        <v>92.176336746302624</v>
      </c>
      <c r="G874" s="625">
        <v>105.9362479377799</v>
      </c>
    </row>
    <row r="875" spans="2:7" x14ac:dyDescent="0.3">
      <c r="B875" s="626">
        <v>45049</v>
      </c>
      <c r="C875" s="619">
        <v>120.9498510993743</v>
      </c>
      <c r="D875" s="619">
        <v>102.8267314502183</v>
      </c>
      <c r="E875" s="619">
        <v>100.1700772096539</v>
      </c>
      <c r="F875" s="619">
        <v>91.456200227531284</v>
      </c>
      <c r="G875" s="627">
        <v>105.62986094744279</v>
      </c>
    </row>
    <row r="876" spans="2:7" x14ac:dyDescent="0.3">
      <c r="B876" s="624">
        <v>45050</v>
      </c>
      <c r="C876" s="616">
        <v>119.4053313687443</v>
      </c>
      <c r="D876" s="616">
        <v>102.6105575228527</v>
      </c>
      <c r="E876" s="616">
        <v>100.37255007828951</v>
      </c>
      <c r="F876" s="616">
        <v>90.841865756541523</v>
      </c>
      <c r="G876" s="625">
        <v>105.5485505538534</v>
      </c>
    </row>
    <row r="877" spans="2:7" x14ac:dyDescent="0.3">
      <c r="B877" s="626">
        <v>45051</v>
      </c>
      <c r="C877" s="619">
        <v>117.3788301702759</v>
      </c>
      <c r="D877" s="619">
        <v>101.9311537511323</v>
      </c>
      <c r="E877" s="619">
        <v>100.15657901841151</v>
      </c>
      <c r="F877" s="619">
        <v>90.373151308304884</v>
      </c>
      <c r="G877" s="627">
        <v>104.65413622436949</v>
      </c>
    </row>
    <row r="878" spans="2:7" x14ac:dyDescent="0.3">
      <c r="B878" s="624">
        <v>45054</v>
      </c>
      <c r="C878" s="616">
        <v>116.9570315337283</v>
      </c>
      <c r="D878" s="616">
        <v>103.13966894507119</v>
      </c>
      <c r="E878" s="616">
        <v>100.0755898709573</v>
      </c>
      <c r="F878" s="616">
        <v>90.71103526734926</v>
      </c>
      <c r="G878" s="625">
        <v>104.86389347160031</v>
      </c>
    </row>
    <row r="879" spans="2:7" x14ac:dyDescent="0.3">
      <c r="B879" s="626">
        <v>45055</v>
      </c>
      <c r="C879" s="619">
        <v>118.1928548452367</v>
      </c>
      <c r="D879" s="619">
        <v>102.6599687062505</v>
      </c>
      <c r="E879" s="619">
        <v>99.643647751201328</v>
      </c>
      <c r="F879" s="619">
        <v>89.772468714448237</v>
      </c>
      <c r="G879" s="627">
        <v>104.7224840914447</v>
      </c>
    </row>
    <row r="880" spans="2:7" x14ac:dyDescent="0.3">
      <c r="B880" s="624">
        <v>45056</v>
      </c>
      <c r="C880" s="616">
        <v>117.9617216440289</v>
      </c>
      <c r="D880" s="616">
        <v>101.7993905954048</v>
      </c>
      <c r="E880" s="616">
        <v>99.052426974785362</v>
      </c>
      <c r="F880" s="616">
        <v>89.670079635949946</v>
      </c>
      <c r="G880" s="625">
        <v>103.40796606174879</v>
      </c>
    </row>
    <row r="881" spans="2:7" x14ac:dyDescent="0.3">
      <c r="B881" s="626">
        <v>45057</v>
      </c>
      <c r="C881" s="619">
        <v>118.4753509800463</v>
      </c>
      <c r="D881" s="619">
        <v>101.5296878860249</v>
      </c>
      <c r="E881" s="619">
        <v>98.88774904162841</v>
      </c>
      <c r="F881" s="619">
        <v>90.324232081911276</v>
      </c>
      <c r="G881" s="627">
        <v>103.5723544661796</v>
      </c>
    </row>
    <row r="882" spans="2:7" x14ac:dyDescent="0.3">
      <c r="B882" s="624">
        <v>45058</v>
      </c>
      <c r="C882" s="616">
        <v>118.1059529121227</v>
      </c>
      <c r="D882" s="616">
        <v>101.32174915589231</v>
      </c>
      <c r="E882" s="616">
        <v>98.801360617677233</v>
      </c>
      <c r="F882" s="616">
        <v>89.306029579067129</v>
      </c>
      <c r="G882" s="625">
        <v>103.6601461230261</v>
      </c>
    </row>
    <row r="883" spans="2:7" x14ac:dyDescent="0.3">
      <c r="B883" s="626">
        <v>45061</v>
      </c>
      <c r="C883" s="619">
        <v>116.53938343726981</v>
      </c>
      <c r="D883" s="619">
        <v>100.702050564111</v>
      </c>
      <c r="E883" s="619">
        <v>98.984936018573507</v>
      </c>
      <c r="F883" s="619">
        <v>89.46530147895335</v>
      </c>
      <c r="G883" s="627">
        <v>102.7185953334904</v>
      </c>
    </row>
    <row r="884" spans="2:7" x14ac:dyDescent="0.3">
      <c r="B884" s="624">
        <v>45062</v>
      </c>
      <c r="C884" s="616">
        <v>117.41307212601041</v>
      </c>
      <c r="D884" s="616">
        <v>101.7232150209998</v>
      </c>
      <c r="E884" s="616">
        <v>99.765131472382691</v>
      </c>
      <c r="F884" s="616">
        <v>90.936291240045506</v>
      </c>
      <c r="G884" s="625">
        <v>103.12161206693369</v>
      </c>
    </row>
    <row r="885" spans="2:7" x14ac:dyDescent="0.3">
      <c r="B885" s="626">
        <v>45063</v>
      </c>
      <c r="C885" s="619">
        <v>116.8831000383925</v>
      </c>
      <c r="D885" s="619">
        <v>101.65115704521121</v>
      </c>
      <c r="E885" s="619">
        <v>99.765131472382691</v>
      </c>
      <c r="F885" s="619">
        <v>90.28213879408419</v>
      </c>
      <c r="G885" s="627">
        <v>103.6766438840443</v>
      </c>
    </row>
    <row r="886" spans="2:7" x14ac:dyDescent="0.3">
      <c r="B886" s="624">
        <v>45064</v>
      </c>
      <c r="C886" s="616">
        <v>117.2633932740498</v>
      </c>
      <c r="D886" s="616">
        <v>102.2255620522112</v>
      </c>
      <c r="E886" s="616">
        <v>99.832622428594561</v>
      </c>
      <c r="F886" s="616">
        <v>90.518771331058019</v>
      </c>
      <c r="G886" s="625">
        <v>104.39783172283759</v>
      </c>
    </row>
    <row r="887" spans="2:7" x14ac:dyDescent="0.3">
      <c r="B887" s="626">
        <v>45065</v>
      </c>
      <c r="C887" s="619">
        <v>117.54303591254811</v>
      </c>
      <c r="D887" s="619">
        <v>102.9029070246232</v>
      </c>
      <c r="E887" s="619">
        <v>99.508665838777603</v>
      </c>
      <c r="F887" s="619">
        <v>90.857792946530154</v>
      </c>
      <c r="G887" s="627">
        <v>104.7955456045251</v>
      </c>
    </row>
    <row r="888" spans="2:7" x14ac:dyDescent="0.3">
      <c r="B888" s="624">
        <v>45068</v>
      </c>
      <c r="C888" s="616">
        <v>117.54303591254811</v>
      </c>
      <c r="D888" s="616">
        <v>102.2770320349173</v>
      </c>
      <c r="E888" s="616">
        <v>99.697640516170821</v>
      </c>
      <c r="F888" s="616">
        <v>90.558589306029575</v>
      </c>
      <c r="G888" s="625">
        <v>105.4578128682536</v>
      </c>
    </row>
    <row r="889" spans="2:7" x14ac:dyDescent="0.3">
      <c r="B889" s="626">
        <v>45069</v>
      </c>
      <c r="C889" s="619">
        <v>116.1697259605906</v>
      </c>
      <c r="D889" s="619">
        <v>102.36556040517171</v>
      </c>
      <c r="E889" s="619">
        <v>99.522164030019979</v>
      </c>
      <c r="F889" s="619">
        <v>91.319681456200229</v>
      </c>
      <c r="G889" s="627">
        <v>105.90678765024749</v>
      </c>
    </row>
    <row r="890" spans="2:7" x14ac:dyDescent="0.3">
      <c r="B890" s="624">
        <v>45070</v>
      </c>
      <c r="C890" s="616">
        <v>115.3844956574974</v>
      </c>
      <c r="D890" s="616">
        <v>102.1246808861072</v>
      </c>
      <c r="E890" s="616">
        <v>99.643647751201328</v>
      </c>
      <c r="F890" s="616">
        <v>91.843003412969281</v>
      </c>
      <c r="G890" s="625">
        <v>104.88864011312749</v>
      </c>
    </row>
    <row r="891" spans="2:7" x14ac:dyDescent="0.3">
      <c r="B891" s="626">
        <v>45071</v>
      </c>
      <c r="C891" s="619">
        <v>116.45196268664461</v>
      </c>
      <c r="D891" s="619">
        <v>103.79436712509261</v>
      </c>
      <c r="E891" s="619">
        <v>99.511365477026075</v>
      </c>
      <c r="F891" s="619">
        <v>91.980659840728094</v>
      </c>
      <c r="G891" s="627">
        <v>105.200919160971</v>
      </c>
    </row>
    <row r="892" spans="2:7" x14ac:dyDescent="0.3">
      <c r="B892" s="624">
        <v>45072</v>
      </c>
      <c r="C892" s="616">
        <v>115.3271663225177</v>
      </c>
      <c r="D892" s="616">
        <v>102.83084904883469</v>
      </c>
      <c r="E892" s="616">
        <v>99.238702013930137</v>
      </c>
      <c r="F892" s="616">
        <v>90.897610921501709</v>
      </c>
      <c r="G892" s="625">
        <v>103.85340560923871</v>
      </c>
    </row>
    <row r="893" spans="2:7" x14ac:dyDescent="0.3">
      <c r="B893" s="626">
        <v>45075</v>
      </c>
      <c r="C893" s="619">
        <v>114.9505048094383</v>
      </c>
      <c r="D893" s="619">
        <v>103.3043728897307</v>
      </c>
      <c r="E893" s="619">
        <v>99.165811781221308</v>
      </c>
      <c r="F893" s="619">
        <v>91.67121729237769</v>
      </c>
      <c r="G893" s="627">
        <v>103.63834551025219</v>
      </c>
    </row>
    <row r="894" spans="2:7" x14ac:dyDescent="0.3">
      <c r="B894" s="624">
        <v>45076</v>
      </c>
      <c r="C894" s="616">
        <v>113.9517811005157</v>
      </c>
      <c r="D894" s="616">
        <v>103.7140739520712</v>
      </c>
      <c r="E894" s="616">
        <v>99.187408887209116</v>
      </c>
      <c r="F894" s="616">
        <v>91.563139931740622</v>
      </c>
      <c r="G894" s="625">
        <v>104.0407730379449</v>
      </c>
    </row>
    <row r="895" spans="2:7" x14ac:dyDescent="0.3">
      <c r="B895" s="626">
        <v>45077</v>
      </c>
      <c r="C895" s="619">
        <v>115.4656905979891</v>
      </c>
      <c r="D895" s="619">
        <v>104.08465782755501</v>
      </c>
      <c r="E895" s="619">
        <v>99.076723719021643</v>
      </c>
      <c r="F895" s="619">
        <v>92.096700796359499</v>
      </c>
      <c r="G895" s="627">
        <v>104.2151779401367</v>
      </c>
    </row>
    <row r="896" spans="2:7" x14ac:dyDescent="0.3">
      <c r="B896" s="624">
        <v>45078</v>
      </c>
      <c r="C896" s="616">
        <v>114.0589169165638</v>
      </c>
      <c r="D896" s="616">
        <v>103.2240797167092</v>
      </c>
      <c r="E896" s="616">
        <v>99.784028940122028</v>
      </c>
      <c r="F896" s="616">
        <v>91.393629124004548</v>
      </c>
      <c r="G896" s="625">
        <v>103.4144473250059</v>
      </c>
    </row>
    <row r="897" spans="2:7" x14ac:dyDescent="0.3">
      <c r="B897" s="626">
        <v>45079</v>
      </c>
      <c r="C897" s="619">
        <v>112.83243232025571</v>
      </c>
      <c r="D897" s="619">
        <v>102.0876224985588</v>
      </c>
      <c r="E897" s="619">
        <v>99.549160412504719</v>
      </c>
      <c r="F897" s="619">
        <v>90.927189988623439</v>
      </c>
      <c r="G897" s="627">
        <v>103.4403723780344</v>
      </c>
    </row>
    <row r="898" spans="2:7" x14ac:dyDescent="0.3">
      <c r="B898" s="624">
        <v>45082</v>
      </c>
      <c r="C898" s="616">
        <v>111.05677938841789</v>
      </c>
      <c r="D898" s="616">
        <v>101.5626286749568</v>
      </c>
      <c r="E898" s="616">
        <v>99.362885373359973</v>
      </c>
      <c r="F898" s="616">
        <v>90.959044368600686</v>
      </c>
      <c r="G898" s="625">
        <v>102.9283525807212</v>
      </c>
    </row>
    <row r="899" spans="2:7" x14ac:dyDescent="0.3">
      <c r="B899" s="626">
        <v>45083</v>
      </c>
      <c r="C899" s="619">
        <v>109.6780218525936</v>
      </c>
      <c r="D899" s="619">
        <v>101.1179280243762</v>
      </c>
      <c r="E899" s="619">
        <v>99.557259327250151</v>
      </c>
      <c r="F899" s="619">
        <v>90.582480091012513</v>
      </c>
      <c r="G899" s="627">
        <v>102.4387226019326</v>
      </c>
    </row>
    <row r="900" spans="2:7" x14ac:dyDescent="0.3">
      <c r="B900" s="624">
        <v>45084</v>
      </c>
      <c r="C900" s="616">
        <v>109.19915328982179</v>
      </c>
      <c r="D900" s="616">
        <v>101.42263032199619</v>
      </c>
      <c r="E900" s="616">
        <v>98.906646509367732</v>
      </c>
      <c r="F900" s="616">
        <v>90.056882821387944</v>
      </c>
      <c r="G900" s="625">
        <v>102.3126325712939</v>
      </c>
    </row>
    <row r="901" spans="2:7" x14ac:dyDescent="0.3">
      <c r="B901" s="626">
        <v>45085</v>
      </c>
      <c r="C901" s="619">
        <v>108.1884967781433</v>
      </c>
      <c r="D901" s="619">
        <v>101.42263032199619</v>
      </c>
      <c r="E901" s="619">
        <v>98.617785216780945</v>
      </c>
      <c r="F901" s="619">
        <v>89.552901023890783</v>
      </c>
      <c r="G901" s="627">
        <v>102.40749469714829</v>
      </c>
    </row>
    <row r="902" spans="2:7" x14ac:dyDescent="0.3">
      <c r="B902" s="624">
        <v>45086</v>
      </c>
      <c r="C902" s="616">
        <v>108.1755263403651</v>
      </c>
      <c r="D902" s="616">
        <v>100.49205303467021</v>
      </c>
      <c r="E902" s="616">
        <v>98.542195345823657</v>
      </c>
      <c r="F902" s="616">
        <v>89.714448236632535</v>
      </c>
      <c r="G902" s="625">
        <v>101.8253594155079</v>
      </c>
    </row>
    <row r="903" spans="2:7" x14ac:dyDescent="0.3">
      <c r="B903" s="626">
        <v>45089</v>
      </c>
      <c r="C903" s="619">
        <v>108.1755263403651</v>
      </c>
      <c r="D903" s="619">
        <v>100.168821543276</v>
      </c>
      <c r="E903" s="619">
        <v>98.51789860158739</v>
      </c>
      <c r="F903" s="619">
        <v>91.88054607508532</v>
      </c>
      <c r="G903" s="627">
        <v>101.8288946500118</v>
      </c>
    </row>
    <row r="904" spans="2:7" x14ac:dyDescent="0.3">
      <c r="B904" s="624">
        <v>45090</v>
      </c>
      <c r="C904" s="616">
        <v>108.8232700030092</v>
      </c>
      <c r="D904" s="616">
        <v>100.12764555711109</v>
      </c>
      <c r="E904" s="616">
        <v>98.666378705253493</v>
      </c>
      <c r="F904" s="616">
        <v>91.419795221843003</v>
      </c>
      <c r="G904" s="625">
        <v>101.4794956398774</v>
      </c>
    </row>
    <row r="905" spans="2:7" x14ac:dyDescent="0.3">
      <c r="B905" s="626">
        <v>45091</v>
      </c>
      <c r="C905" s="619">
        <v>108.2385626679672</v>
      </c>
      <c r="D905" s="619">
        <v>99.04883471959154</v>
      </c>
      <c r="E905" s="619">
        <v>98.779763511689424</v>
      </c>
      <c r="F905" s="619">
        <v>91.154721274175202</v>
      </c>
      <c r="G905" s="627">
        <v>100.8072118783879</v>
      </c>
    </row>
    <row r="906" spans="2:7" x14ac:dyDescent="0.3">
      <c r="B906" s="624">
        <v>45092</v>
      </c>
      <c r="C906" s="616">
        <v>107.7417949010615</v>
      </c>
      <c r="D906" s="616">
        <v>99.104422300914109</v>
      </c>
      <c r="E906" s="616">
        <v>98.415312348145349</v>
      </c>
      <c r="F906" s="616">
        <v>90.312855517633679</v>
      </c>
      <c r="G906" s="625">
        <v>100.88380862597219</v>
      </c>
    </row>
    <row r="907" spans="2:7" x14ac:dyDescent="0.3">
      <c r="B907" s="626">
        <v>45093</v>
      </c>
      <c r="C907" s="619">
        <v>107.9724092847582</v>
      </c>
      <c r="D907" s="619">
        <v>99.30000823519724</v>
      </c>
      <c r="E907" s="619">
        <v>97.929377463419897</v>
      </c>
      <c r="F907" s="619">
        <v>90.386803185437998</v>
      </c>
      <c r="G907" s="627">
        <v>100.6870139052557</v>
      </c>
    </row>
    <row r="908" spans="2:7" x14ac:dyDescent="0.3">
      <c r="B908" s="624">
        <v>45096</v>
      </c>
      <c r="C908" s="616">
        <v>107.9724092847582</v>
      </c>
      <c r="D908" s="616">
        <v>98.361195750638231</v>
      </c>
      <c r="E908" s="616">
        <v>98.131850332055492</v>
      </c>
      <c r="F908" s="616">
        <v>90.483503981797497</v>
      </c>
      <c r="G908" s="625">
        <v>100.64635870846099</v>
      </c>
    </row>
    <row r="909" spans="2:7" x14ac:dyDescent="0.3">
      <c r="B909" s="626">
        <v>45097</v>
      </c>
      <c r="C909" s="619">
        <v>107.94283668662381</v>
      </c>
      <c r="D909" s="619">
        <v>98.577369678003791</v>
      </c>
      <c r="E909" s="619">
        <v>98.347821391933479</v>
      </c>
      <c r="F909" s="619">
        <v>91.450511945392492</v>
      </c>
      <c r="G909" s="627">
        <v>101.4282347395711</v>
      </c>
    </row>
    <row r="910" spans="2:7" x14ac:dyDescent="0.3">
      <c r="B910" s="624">
        <v>45098</v>
      </c>
      <c r="C910" s="616">
        <v>107.5633216772332</v>
      </c>
      <c r="D910" s="616">
        <v>98.077081446100635</v>
      </c>
      <c r="E910" s="616">
        <v>98.164245991037205</v>
      </c>
      <c r="F910" s="616">
        <v>91.464163822525606</v>
      </c>
      <c r="G910" s="625">
        <v>100.87202451095921</v>
      </c>
    </row>
    <row r="911" spans="2:7" x14ac:dyDescent="0.3">
      <c r="B911" s="626">
        <v>45099</v>
      </c>
      <c r="C911" s="619">
        <v>106.39520405092711</v>
      </c>
      <c r="D911" s="619">
        <v>98.198550605287011</v>
      </c>
      <c r="E911" s="619">
        <v>97.929377463419897</v>
      </c>
      <c r="F911" s="619">
        <v>91.518771331058019</v>
      </c>
      <c r="G911" s="627">
        <v>101.2202451095922</v>
      </c>
    </row>
    <row r="912" spans="2:7" x14ac:dyDescent="0.3">
      <c r="B912" s="624">
        <v>45100</v>
      </c>
      <c r="C912" s="616">
        <v>108.6268975750469</v>
      </c>
      <c r="D912" s="616">
        <v>98.511488100140014</v>
      </c>
      <c r="E912" s="616">
        <v>98.145348523297869</v>
      </c>
      <c r="F912" s="616">
        <v>91.763367463026171</v>
      </c>
      <c r="G912" s="625">
        <v>101.1937308508131</v>
      </c>
    </row>
    <row r="913" spans="2:7" x14ac:dyDescent="0.3">
      <c r="B913" s="626">
        <v>45103</v>
      </c>
      <c r="C913" s="619">
        <v>108.24660433938971</v>
      </c>
      <c r="D913" s="619">
        <v>98.180021411512811</v>
      </c>
      <c r="E913" s="619">
        <v>98.396414880406027</v>
      </c>
      <c r="F913" s="619">
        <v>91.72468714448236</v>
      </c>
      <c r="G913" s="627">
        <v>100.9757247230733</v>
      </c>
    </row>
    <row r="914" spans="2:7" x14ac:dyDescent="0.3">
      <c r="B914" s="624">
        <v>45104</v>
      </c>
      <c r="C914" s="616">
        <v>108.1734510703205</v>
      </c>
      <c r="D914" s="616">
        <v>99.079716709215191</v>
      </c>
      <c r="E914" s="616">
        <v>98.069758652340582</v>
      </c>
      <c r="F914" s="616">
        <v>90.758816837315123</v>
      </c>
      <c r="G914" s="625">
        <v>100.65696441197269</v>
      </c>
    </row>
    <row r="915" spans="2:7" x14ac:dyDescent="0.3">
      <c r="B915" s="626">
        <v>45105</v>
      </c>
      <c r="C915" s="619">
        <v>107.5664345823</v>
      </c>
      <c r="D915" s="619">
        <v>99.849707650498232</v>
      </c>
      <c r="E915" s="619">
        <v>98.067059014092109</v>
      </c>
      <c r="F915" s="619">
        <v>91.063708759954494</v>
      </c>
      <c r="G915" s="627">
        <v>100.709992929531</v>
      </c>
    </row>
    <row r="916" spans="2:7" x14ac:dyDescent="0.3">
      <c r="B916" s="624">
        <v>45106</v>
      </c>
      <c r="C916" s="616">
        <v>108.0699469768504</v>
      </c>
      <c r="D916" s="616">
        <v>99.983529605534045</v>
      </c>
      <c r="E916" s="616">
        <v>98.067059014092109</v>
      </c>
      <c r="F916" s="616">
        <v>91.405005688282145</v>
      </c>
      <c r="G916" s="625">
        <v>100.90737685599809</v>
      </c>
    </row>
    <row r="917" spans="2:7" x14ac:dyDescent="0.3">
      <c r="B917" s="626">
        <v>45107</v>
      </c>
      <c r="C917" s="619">
        <v>108.2175505587664</v>
      </c>
      <c r="D917" s="619">
        <v>98.521782096681221</v>
      </c>
      <c r="E917" s="619">
        <v>97.861886507208027</v>
      </c>
      <c r="F917" s="619">
        <v>91.26848691695109</v>
      </c>
      <c r="G917" s="627">
        <v>100.90030638699029</v>
      </c>
    </row>
    <row r="918" spans="2:7" x14ac:dyDescent="0.3">
      <c r="B918" s="624">
        <v>45110</v>
      </c>
      <c r="C918" s="616">
        <v>108.2175505587664</v>
      </c>
      <c r="D918" s="616">
        <v>99.036481923742073</v>
      </c>
      <c r="E918" s="616">
        <v>98.121051779061602</v>
      </c>
      <c r="F918" s="616">
        <v>90.802047781569968</v>
      </c>
      <c r="G918" s="625">
        <v>100.5432477020976</v>
      </c>
    </row>
    <row r="919" spans="2:7" x14ac:dyDescent="0.3">
      <c r="B919" s="626">
        <v>45111</v>
      </c>
      <c r="C919" s="619">
        <v>107.3952248036276</v>
      </c>
      <c r="D919" s="619">
        <v>99.656180515523346</v>
      </c>
      <c r="E919" s="619">
        <v>97.91587927217752</v>
      </c>
      <c r="F919" s="619">
        <v>90.854379977246865</v>
      </c>
      <c r="G919" s="627">
        <v>100.4896299787886</v>
      </c>
    </row>
    <row r="920" spans="2:7" x14ac:dyDescent="0.3">
      <c r="B920" s="624">
        <v>45112</v>
      </c>
      <c r="C920" s="616">
        <v>107.3337449285588</v>
      </c>
      <c r="D920" s="616">
        <v>99.847648851190002</v>
      </c>
      <c r="E920" s="616">
        <v>98.077857567085999</v>
      </c>
      <c r="F920" s="616">
        <v>90.663253697383382</v>
      </c>
      <c r="G920" s="625">
        <v>100.2044543954749</v>
      </c>
    </row>
    <row r="921" spans="2:7" x14ac:dyDescent="0.3">
      <c r="B921" s="626">
        <v>45113</v>
      </c>
      <c r="C921" s="619">
        <v>108.6505037718033</v>
      </c>
      <c r="D921" s="619">
        <v>101.2496911801038</v>
      </c>
      <c r="E921" s="619">
        <v>98.472004751363315</v>
      </c>
      <c r="F921" s="619">
        <v>91.357224118316253</v>
      </c>
      <c r="G921" s="627">
        <v>101.59439076125381</v>
      </c>
    </row>
    <row r="922" spans="2:7" x14ac:dyDescent="0.3">
      <c r="B922" s="624">
        <v>45114</v>
      </c>
      <c r="C922" s="616">
        <v>107.784337936974</v>
      </c>
      <c r="D922" s="616">
        <v>100.3026434983118</v>
      </c>
      <c r="E922" s="616">
        <v>98.307326818206363</v>
      </c>
      <c r="F922" s="616">
        <v>91.965870307167236</v>
      </c>
      <c r="G922" s="625">
        <v>101.0305208578836</v>
      </c>
    </row>
    <row r="923" spans="2:7" x14ac:dyDescent="0.3">
      <c r="B923" s="626">
        <v>45117</v>
      </c>
      <c r="C923" s="619">
        <v>107.9918649414255</v>
      </c>
      <c r="D923" s="619">
        <v>100.862636910154</v>
      </c>
      <c r="E923" s="619">
        <v>98.158846714540246</v>
      </c>
      <c r="F923" s="619">
        <v>92.53469852104665</v>
      </c>
      <c r="G923" s="627">
        <v>100.4760782465237</v>
      </c>
    </row>
    <row r="924" spans="2:7" x14ac:dyDescent="0.3">
      <c r="B924" s="624">
        <v>45118</v>
      </c>
      <c r="C924" s="616">
        <v>108.5267657953991</v>
      </c>
      <c r="D924" s="616">
        <v>99.93000082351972</v>
      </c>
      <c r="E924" s="616">
        <v>97.791695912747684</v>
      </c>
      <c r="F924" s="616">
        <v>92.802047781569968</v>
      </c>
      <c r="G924" s="625">
        <v>100.4224605232147</v>
      </c>
    </row>
    <row r="925" spans="2:7" x14ac:dyDescent="0.3">
      <c r="B925" s="626">
        <v>45119</v>
      </c>
      <c r="C925" s="619">
        <v>107.0792649393502</v>
      </c>
      <c r="D925" s="619">
        <v>99.24442065387467</v>
      </c>
      <c r="E925" s="619">
        <v>96.687543869121541</v>
      </c>
      <c r="F925" s="619">
        <v>92.335608646188845</v>
      </c>
      <c r="G925" s="627">
        <v>99.583431534291762</v>
      </c>
    </row>
    <row r="926" spans="2:7" x14ac:dyDescent="0.3">
      <c r="B926" s="624">
        <v>45120</v>
      </c>
      <c r="C926" s="616">
        <v>106.2582362279892</v>
      </c>
      <c r="D926" s="616">
        <v>98.859425183233142</v>
      </c>
      <c r="E926" s="616">
        <v>96.4445764267588</v>
      </c>
      <c r="F926" s="616">
        <v>92.240045506257104</v>
      </c>
      <c r="G926" s="625">
        <v>99.224016026396399</v>
      </c>
    </row>
    <row r="927" spans="2:7" x14ac:dyDescent="0.3">
      <c r="B927" s="626">
        <v>45121</v>
      </c>
      <c r="C927" s="619">
        <v>105.6187936455231</v>
      </c>
      <c r="D927" s="619">
        <v>98.591781273161502</v>
      </c>
      <c r="E927" s="619">
        <v>96.026132498245232</v>
      </c>
      <c r="F927" s="619">
        <v>92.684869169510804</v>
      </c>
      <c r="G927" s="627">
        <v>98.709050200329955</v>
      </c>
    </row>
    <row r="928" spans="2:7" x14ac:dyDescent="0.3">
      <c r="B928" s="624">
        <v>45124</v>
      </c>
      <c r="C928" s="616">
        <v>104.7780498687392</v>
      </c>
      <c r="D928" s="616">
        <v>99.011776332043155</v>
      </c>
      <c r="E928" s="616">
        <v>96.053128880729972</v>
      </c>
      <c r="F928" s="616">
        <v>93.018202502844133</v>
      </c>
      <c r="G928" s="625">
        <v>98.556445910912089</v>
      </c>
    </row>
    <row r="929" spans="2:7" x14ac:dyDescent="0.3">
      <c r="B929" s="626">
        <v>45125</v>
      </c>
      <c r="C929" s="619">
        <v>103.6714121175018</v>
      </c>
      <c r="D929" s="619">
        <v>99.098245902989376</v>
      </c>
      <c r="E929" s="619">
        <v>96.395982938286267</v>
      </c>
      <c r="F929" s="619">
        <v>92.679180887372013</v>
      </c>
      <c r="G929" s="627">
        <v>98.697266085316997</v>
      </c>
    </row>
    <row r="930" spans="2:7" x14ac:dyDescent="0.3">
      <c r="B930" s="624">
        <v>45126</v>
      </c>
      <c r="C930" s="616">
        <v>103.1668620879292</v>
      </c>
      <c r="D930" s="616">
        <v>98.659721650333523</v>
      </c>
      <c r="E930" s="616">
        <v>96.674045677879164</v>
      </c>
      <c r="F930" s="616">
        <v>91.858930602957912</v>
      </c>
      <c r="G930" s="625">
        <v>98.493990101343385</v>
      </c>
    </row>
    <row r="931" spans="2:7" x14ac:dyDescent="0.3">
      <c r="B931" s="626">
        <v>45127</v>
      </c>
      <c r="C931" s="619">
        <v>103.1668620879292</v>
      </c>
      <c r="D931" s="619">
        <v>98.772955612286921</v>
      </c>
      <c r="E931" s="619">
        <v>96.749635548836451</v>
      </c>
      <c r="F931" s="619">
        <v>92.770193401592721</v>
      </c>
      <c r="G931" s="627">
        <v>99.485623379684171</v>
      </c>
    </row>
    <row r="932" spans="2:7" x14ac:dyDescent="0.3">
      <c r="B932" s="624">
        <v>45128</v>
      </c>
      <c r="C932" s="616">
        <v>102.601351000799</v>
      </c>
      <c r="D932" s="616">
        <v>98.460018117433918</v>
      </c>
      <c r="E932" s="616">
        <v>96.895416014254081</v>
      </c>
      <c r="F932" s="616">
        <v>93.606370875995452</v>
      </c>
      <c r="G932" s="625">
        <v>100.09662974310631</v>
      </c>
    </row>
    <row r="933" spans="2:7" x14ac:dyDescent="0.3">
      <c r="B933" s="626">
        <v>45131</v>
      </c>
      <c r="C933" s="619">
        <v>102.448299835016</v>
      </c>
      <c r="D933" s="619">
        <v>97.379148480606119</v>
      </c>
      <c r="E933" s="619">
        <v>96.957507693969006</v>
      </c>
      <c r="F933" s="619">
        <v>94.283276450511948</v>
      </c>
      <c r="G933" s="627">
        <v>99.185717652604282</v>
      </c>
    </row>
    <row r="934" spans="2:7" x14ac:dyDescent="0.3">
      <c r="B934" s="624">
        <v>45132</v>
      </c>
      <c r="C934" s="616">
        <v>102.7092650431137</v>
      </c>
      <c r="D934" s="616">
        <v>97.869142715968067</v>
      </c>
      <c r="E934" s="616">
        <v>97.281464283785965</v>
      </c>
      <c r="F934" s="616">
        <v>94.275312855517626</v>
      </c>
      <c r="G934" s="625">
        <v>99.770209757247216</v>
      </c>
    </row>
    <row r="935" spans="2:7" x14ac:dyDescent="0.3">
      <c r="B935" s="626">
        <v>45133</v>
      </c>
      <c r="C935" s="619">
        <v>102.30951615078909</v>
      </c>
      <c r="D935" s="619">
        <v>97.550028823190317</v>
      </c>
      <c r="E935" s="619">
        <v>97.168079477350034</v>
      </c>
      <c r="F935" s="619">
        <v>93.672354948805463</v>
      </c>
      <c r="G935" s="627">
        <v>99.231086495404185</v>
      </c>
    </row>
    <row r="936" spans="2:7" x14ac:dyDescent="0.3">
      <c r="B936" s="624">
        <v>45134</v>
      </c>
      <c r="C936" s="616">
        <v>102.06826600811431</v>
      </c>
      <c r="D936" s="616">
        <v>97.661203985835471</v>
      </c>
      <c r="E936" s="616">
        <v>97.095189244641205</v>
      </c>
      <c r="F936" s="616">
        <v>94.400455062571098</v>
      </c>
      <c r="G936" s="625">
        <v>99.419043129860938</v>
      </c>
    </row>
    <row r="937" spans="2:7" x14ac:dyDescent="0.3">
      <c r="B937" s="626">
        <v>45135</v>
      </c>
      <c r="C937" s="619">
        <v>101.58446867898689</v>
      </c>
      <c r="D937" s="619">
        <v>97.426500864695711</v>
      </c>
      <c r="E937" s="619">
        <v>97.095189244641205</v>
      </c>
      <c r="F937" s="619">
        <v>94.340159271899878</v>
      </c>
      <c r="G937" s="627">
        <v>98.320763610652833</v>
      </c>
    </row>
    <row r="938" spans="2:7" x14ac:dyDescent="0.3">
      <c r="B938" s="624">
        <v>45138</v>
      </c>
      <c r="C938" s="616">
        <v>100.9411349651873</v>
      </c>
      <c r="D938" s="616">
        <v>97.296796508276387</v>
      </c>
      <c r="E938" s="616">
        <v>97.55682738513039</v>
      </c>
      <c r="F938" s="616">
        <v>95.420932878270762</v>
      </c>
      <c r="G938" s="625">
        <v>98.65189724251708</v>
      </c>
    </row>
    <row r="939" spans="2:7" x14ac:dyDescent="0.3">
      <c r="B939" s="626">
        <v>45139</v>
      </c>
      <c r="C939" s="619">
        <v>102.6179531611551</v>
      </c>
      <c r="D939" s="619">
        <v>98.649427653792316</v>
      </c>
      <c r="E939" s="619">
        <v>98.374817774418219</v>
      </c>
      <c r="F939" s="619">
        <v>95.631399317406135</v>
      </c>
      <c r="G939" s="627">
        <v>99.467947207164727</v>
      </c>
    </row>
    <row r="940" spans="2:7" x14ac:dyDescent="0.3">
      <c r="B940" s="624">
        <v>45140</v>
      </c>
      <c r="C940" s="616">
        <v>105.2434291762216</v>
      </c>
      <c r="D940" s="616">
        <v>99.036481923742073</v>
      </c>
      <c r="E940" s="616">
        <v>98.779763511689424</v>
      </c>
      <c r="F940" s="616">
        <v>96.640500568828216</v>
      </c>
      <c r="G940" s="625">
        <v>100.3187603111006</v>
      </c>
    </row>
    <row r="941" spans="2:7" x14ac:dyDescent="0.3">
      <c r="B941" s="626">
        <v>45141</v>
      </c>
      <c r="C941" s="619">
        <v>107.81676403141959</v>
      </c>
      <c r="D941" s="619">
        <v>101.2126327925554</v>
      </c>
      <c r="E941" s="619">
        <v>99.894714108309472</v>
      </c>
      <c r="F941" s="619">
        <v>96.899886234357226</v>
      </c>
      <c r="G941" s="627">
        <v>102.09698326655671</v>
      </c>
    </row>
    <row r="942" spans="2:7" x14ac:dyDescent="0.3">
      <c r="B942" s="624">
        <v>45142</v>
      </c>
      <c r="C942" s="616">
        <v>105.46314839218449</v>
      </c>
      <c r="D942" s="616">
        <v>100.37881907271679</v>
      </c>
      <c r="E942" s="616">
        <v>99.462771988553527</v>
      </c>
      <c r="F942" s="616">
        <v>96.947667804323089</v>
      </c>
      <c r="G942" s="625">
        <v>100.63752062220129</v>
      </c>
    </row>
    <row r="943" spans="2:7" x14ac:dyDescent="0.3">
      <c r="B943" s="626">
        <v>45145</v>
      </c>
      <c r="C943" s="619">
        <v>105.46314839218449</v>
      </c>
      <c r="D943" s="619">
        <v>100.86057811084579</v>
      </c>
      <c r="E943" s="619">
        <v>99.694940877922349</v>
      </c>
      <c r="F943" s="619">
        <v>97.736063708759957</v>
      </c>
      <c r="G943" s="627">
        <v>100.5473721423521</v>
      </c>
    </row>
    <row r="944" spans="2:7" x14ac:dyDescent="0.3">
      <c r="B944" s="624">
        <v>45146</v>
      </c>
      <c r="C944" s="616">
        <v>105.8003797744181</v>
      </c>
      <c r="D944" s="616">
        <v>100.8482253149963</v>
      </c>
      <c r="E944" s="616">
        <v>99.913611576048808</v>
      </c>
      <c r="F944" s="616">
        <v>98.154721274175188</v>
      </c>
      <c r="G944" s="625">
        <v>100.8231204336554</v>
      </c>
    </row>
    <row r="945" spans="2:7" x14ac:dyDescent="0.3">
      <c r="B945" s="626">
        <v>45147</v>
      </c>
      <c r="C945" s="619">
        <v>104.184522636008</v>
      </c>
      <c r="D945" s="619">
        <v>100.9676356748744</v>
      </c>
      <c r="E945" s="619">
        <v>99.740834728146424</v>
      </c>
      <c r="F945" s="619">
        <v>98.042093287827072</v>
      </c>
      <c r="G945" s="627">
        <v>100.5096629743106</v>
      </c>
    </row>
    <row r="946" spans="2:7" x14ac:dyDescent="0.3">
      <c r="B946" s="624">
        <v>45148</v>
      </c>
      <c r="C946" s="616">
        <v>102.5178213815073</v>
      </c>
      <c r="D946" s="616">
        <v>100.72675615580999</v>
      </c>
      <c r="E946" s="616">
        <v>98.898547594622315</v>
      </c>
      <c r="F946" s="616">
        <v>96.240045506257104</v>
      </c>
      <c r="G946" s="625">
        <v>100.9486212585435</v>
      </c>
    </row>
    <row r="947" spans="2:7" x14ac:dyDescent="0.3">
      <c r="B947" s="626">
        <v>45149</v>
      </c>
      <c r="C947" s="619">
        <v>102.956222178411</v>
      </c>
      <c r="D947" s="619">
        <v>101.0417524499712</v>
      </c>
      <c r="E947" s="619">
        <v>99.484369094541321</v>
      </c>
      <c r="F947" s="619">
        <v>97.764505119453929</v>
      </c>
      <c r="G947" s="627">
        <v>100.2115248644827</v>
      </c>
    </row>
    <row r="948" spans="2:7" x14ac:dyDescent="0.3">
      <c r="B948" s="624">
        <v>45152</v>
      </c>
      <c r="C948" s="616">
        <v>104.6740269577579</v>
      </c>
      <c r="D948" s="616">
        <v>102.1473276784979</v>
      </c>
      <c r="E948" s="616">
        <v>100.09178770044809</v>
      </c>
      <c r="F948" s="616">
        <v>97.224118316268488</v>
      </c>
      <c r="G948" s="625">
        <v>100.4919868017912</v>
      </c>
    </row>
    <row r="949" spans="2:7" x14ac:dyDescent="0.3">
      <c r="B949" s="626">
        <v>45153</v>
      </c>
      <c r="C949" s="619">
        <v>106.0367011507372</v>
      </c>
      <c r="D949" s="619">
        <v>102.6043811249279</v>
      </c>
      <c r="E949" s="619">
        <v>100.2726634630959</v>
      </c>
      <c r="F949" s="619">
        <v>97.514220705346986</v>
      </c>
      <c r="G949" s="627">
        <v>101.0340560923875</v>
      </c>
    </row>
    <row r="950" spans="2:7" x14ac:dyDescent="0.3">
      <c r="B950" s="624">
        <v>45154</v>
      </c>
      <c r="C950" s="616">
        <v>107.17420854388671</v>
      </c>
      <c r="D950" s="616">
        <v>102.7690850695874</v>
      </c>
      <c r="E950" s="616">
        <v>100.4940337994709</v>
      </c>
      <c r="F950" s="616">
        <v>98.905574516496017</v>
      </c>
      <c r="G950" s="625">
        <v>100.9833843978317</v>
      </c>
    </row>
    <row r="951" spans="2:7" x14ac:dyDescent="0.3">
      <c r="B951" s="626">
        <v>45155</v>
      </c>
      <c r="C951" s="619">
        <v>106.3630373652372</v>
      </c>
      <c r="D951" s="619">
        <v>102.4582063740427</v>
      </c>
      <c r="E951" s="619">
        <v>100.3482533340532</v>
      </c>
      <c r="F951" s="619">
        <v>98.73151308304891</v>
      </c>
      <c r="G951" s="627">
        <v>100.7948385576243</v>
      </c>
    </row>
    <row r="952" spans="2:7" x14ac:dyDescent="0.3">
      <c r="B952" s="624">
        <v>45156</v>
      </c>
      <c r="C952" s="616">
        <v>107.15760638353071</v>
      </c>
      <c r="D952" s="616">
        <v>102.32850201762329</v>
      </c>
      <c r="E952" s="616">
        <v>100.1808757626478</v>
      </c>
      <c r="F952" s="616">
        <v>98.850967007963604</v>
      </c>
      <c r="G952" s="625">
        <v>100.4943436247938</v>
      </c>
    </row>
    <row r="953" spans="2:7" x14ac:dyDescent="0.3">
      <c r="B953" s="626">
        <v>45159</v>
      </c>
      <c r="C953" s="619">
        <v>107.15760638353071</v>
      </c>
      <c r="D953" s="619">
        <v>102.49938236020751</v>
      </c>
      <c r="E953" s="619">
        <v>100.58852113816749</v>
      </c>
      <c r="F953" s="619">
        <v>98.985210466439142</v>
      </c>
      <c r="G953" s="627">
        <v>100.2839971718124</v>
      </c>
    </row>
    <row r="954" spans="2:7" x14ac:dyDescent="0.3">
      <c r="B954" s="624">
        <v>45160</v>
      </c>
      <c r="C954" s="616">
        <v>106.6268560696461</v>
      </c>
      <c r="D954" s="616">
        <v>101.6676274396772</v>
      </c>
      <c r="E954" s="616">
        <v>100.51023162896171</v>
      </c>
      <c r="F954" s="616">
        <v>98.877133105802045</v>
      </c>
      <c r="G954" s="625">
        <v>99.637049257600736</v>
      </c>
    </row>
    <row r="955" spans="2:7" x14ac:dyDescent="0.3">
      <c r="B955" s="626">
        <v>45161</v>
      </c>
      <c r="C955" s="619">
        <v>105.9744430494018</v>
      </c>
      <c r="D955" s="619">
        <v>100.00823519723301</v>
      </c>
      <c r="E955" s="619">
        <v>100.19707359213869</v>
      </c>
      <c r="F955" s="619">
        <v>97.379977246871448</v>
      </c>
      <c r="G955" s="627">
        <v>98.932359179825596</v>
      </c>
    </row>
    <row r="956" spans="2:7" x14ac:dyDescent="0.3">
      <c r="B956" s="624">
        <v>45162</v>
      </c>
      <c r="C956" s="616">
        <v>106.045780457182</v>
      </c>
      <c r="D956" s="616">
        <v>100.5373466194516</v>
      </c>
      <c r="E956" s="616">
        <v>99.576156794989473</v>
      </c>
      <c r="F956" s="616">
        <v>96.052332195676911</v>
      </c>
      <c r="G956" s="625">
        <v>99.173344331840681</v>
      </c>
    </row>
    <row r="957" spans="2:7" x14ac:dyDescent="0.3">
      <c r="B957" s="626">
        <v>45163</v>
      </c>
      <c r="C957" s="619">
        <v>107.0730391292167</v>
      </c>
      <c r="D957" s="619">
        <v>100.3541134810179</v>
      </c>
      <c r="E957" s="619">
        <v>99.649047027698273</v>
      </c>
      <c r="F957" s="619">
        <v>96.154721274175202</v>
      </c>
      <c r="G957" s="627">
        <v>98.677822295545596</v>
      </c>
    </row>
    <row r="958" spans="2:7" x14ac:dyDescent="0.3">
      <c r="B958" s="624">
        <v>45166</v>
      </c>
      <c r="C958" s="616">
        <v>106.6398265074243</v>
      </c>
      <c r="D958" s="616">
        <v>100.3314666886272</v>
      </c>
      <c r="E958" s="616">
        <v>99.724636898655575</v>
      </c>
      <c r="F958" s="616">
        <v>97.326507394766779</v>
      </c>
      <c r="G958" s="625">
        <v>98.938840443082711</v>
      </c>
    </row>
    <row r="959" spans="2:7" x14ac:dyDescent="0.3">
      <c r="B959" s="626">
        <v>45167</v>
      </c>
      <c r="C959" s="619">
        <v>106.354217467548</v>
      </c>
      <c r="D959" s="619">
        <v>99.954706415218666</v>
      </c>
      <c r="E959" s="619">
        <v>99.514065115274548</v>
      </c>
      <c r="F959" s="619">
        <v>97.62798634812286</v>
      </c>
      <c r="G959" s="627">
        <v>98.962997878859284</v>
      </c>
    </row>
    <row r="960" spans="2:7" x14ac:dyDescent="0.3">
      <c r="B960" s="624">
        <v>45168</v>
      </c>
      <c r="C960" s="616">
        <v>106.1430587405186</v>
      </c>
      <c r="D960" s="616">
        <v>100.64440418348021</v>
      </c>
      <c r="E960" s="616">
        <v>99.514065115274548</v>
      </c>
      <c r="F960" s="616">
        <v>96.919226393629117</v>
      </c>
      <c r="G960" s="625">
        <v>98.633631864246993</v>
      </c>
    </row>
    <row r="961" spans="2:7" x14ac:dyDescent="0.3">
      <c r="B961" s="626">
        <v>45169</v>
      </c>
      <c r="C961" s="619">
        <v>106.2488975127889</v>
      </c>
      <c r="D961" s="619">
        <v>102.0135057234621</v>
      </c>
      <c r="E961" s="619">
        <v>99.616651368716589</v>
      </c>
      <c r="F961" s="619">
        <v>96.961319681456189</v>
      </c>
      <c r="G961" s="627">
        <v>100.38769738392649</v>
      </c>
    </row>
    <row r="962" spans="2:7" x14ac:dyDescent="0.3">
      <c r="B962" s="624">
        <v>45170</v>
      </c>
      <c r="C962" s="616">
        <v>105.42371826133881</v>
      </c>
      <c r="D962" s="616">
        <v>101.90438936012519</v>
      </c>
      <c r="E962" s="616">
        <v>99.716537983910158</v>
      </c>
      <c r="F962" s="616">
        <v>96.891922639362903</v>
      </c>
      <c r="G962" s="625">
        <v>100.6905491397596</v>
      </c>
    </row>
    <row r="963" spans="2:7" x14ac:dyDescent="0.3">
      <c r="B963" s="626">
        <v>45173</v>
      </c>
      <c r="C963" s="619">
        <v>105.1318834113289</v>
      </c>
      <c r="D963" s="619">
        <v>101.6635098410607</v>
      </c>
      <c r="E963" s="619">
        <v>99.686841963176931</v>
      </c>
      <c r="F963" s="619">
        <v>97.67690557451651</v>
      </c>
      <c r="G963" s="627">
        <v>101.2343860476078</v>
      </c>
    </row>
    <row r="964" spans="2:7" x14ac:dyDescent="0.3">
      <c r="B964" s="624">
        <v>45174</v>
      </c>
      <c r="C964" s="616">
        <v>105.94253577246739</v>
      </c>
      <c r="D964" s="616">
        <v>102.342913612781</v>
      </c>
      <c r="E964" s="616">
        <v>99.765131472382691</v>
      </c>
      <c r="F964" s="616">
        <v>99.497155858930611</v>
      </c>
      <c r="G964" s="625">
        <v>102.62137638463351</v>
      </c>
    </row>
    <row r="965" spans="2:7" x14ac:dyDescent="0.3">
      <c r="B965" s="626">
        <v>45175</v>
      </c>
      <c r="C965" s="619">
        <v>105.6935033671256</v>
      </c>
      <c r="D965" s="619">
        <v>102.50144115951581</v>
      </c>
      <c r="E965" s="619">
        <v>100.04859348847251</v>
      </c>
      <c r="F965" s="619">
        <v>99.33219567690557</v>
      </c>
      <c r="G965" s="627">
        <v>103.5694084374263</v>
      </c>
    </row>
    <row r="966" spans="2:7" x14ac:dyDescent="0.3">
      <c r="B966" s="624">
        <v>45176</v>
      </c>
      <c r="C966" s="616">
        <v>104.773380511139</v>
      </c>
      <c r="D966" s="616">
        <v>102.50144115951581</v>
      </c>
      <c r="E966" s="616">
        <v>100.1430808271691</v>
      </c>
      <c r="F966" s="616">
        <v>100.641638225256</v>
      </c>
      <c r="G966" s="625">
        <v>103.7019797313222</v>
      </c>
    </row>
    <row r="967" spans="2:7" x14ac:dyDescent="0.3">
      <c r="B967" s="626">
        <v>45177</v>
      </c>
      <c r="C967" s="619">
        <v>104.37311280130329</v>
      </c>
      <c r="D967" s="619">
        <v>102.6434983117846</v>
      </c>
      <c r="E967" s="619">
        <v>100.3077587603261</v>
      </c>
      <c r="F967" s="619">
        <v>101.962457337884</v>
      </c>
      <c r="G967" s="627">
        <v>103.6683950035352</v>
      </c>
    </row>
    <row r="968" spans="2:7" x14ac:dyDescent="0.3">
      <c r="B968" s="624">
        <v>45180</v>
      </c>
      <c r="C968" s="616">
        <v>103.4939765286958</v>
      </c>
      <c r="D968" s="616">
        <v>101.51733509017539</v>
      </c>
      <c r="E968" s="616">
        <v>99.881215917067109</v>
      </c>
      <c r="F968" s="616">
        <v>101.5176336746303</v>
      </c>
      <c r="G968" s="625">
        <v>101.7935423049729</v>
      </c>
    </row>
    <row r="969" spans="2:7" x14ac:dyDescent="0.3">
      <c r="B969" s="626">
        <v>45181</v>
      </c>
      <c r="C969" s="619">
        <v>103.3417035891795</v>
      </c>
      <c r="D969" s="619">
        <v>101.8735073705015</v>
      </c>
      <c r="E969" s="619">
        <v>100.1349819124237</v>
      </c>
      <c r="F969" s="619">
        <v>101.7315130830489</v>
      </c>
      <c r="G969" s="627">
        <v>101.4847984916333</v>
      </c>
    </row>
    <row r="970" spans="2:7" x14ac:dyDescent="0.3">
      <c r="B970" s="624">
        <v>45182</v>
      </c>
      <c r="C970" s="616">
        <v>102.4724248492835</v>
      </c>
      <c r="D970" s="616">
        <v>101.2167503911719</v>
      </c>
      <c r="E970" s="616">
        <v>100.0350952972302</v>
      </c>
      <c r="F970" s="616">
        <v>100.415244596132</v>
      </c>
      <c r="G970" s="625">
        <v>101.0635163799199</v>
      </c>
    </row>
    <row r="971" spans="2:7" x14ac:dyDescent="0.3">
      <c r="B971" s="626">
        <v>45183</v>
      </c>
      <c r="C971" s="619">
        <v>101.70224025401301</v>
      </c>
      <c r="D971" s="619">
        <v>100.27793790661291</v>
      </c>
      <c r="E971" s="619">
        <v>100.2591652718536</v>
      </c>
      <c r="F971" s="619">
        <v>101.1433447098976</v>
      </c>
      <c r="G971" s="627">
        <v>100.8142823473957</v>
      </c>
    </row>
    <row r="972" spans="2:7" x14ac:dyDescent="0.3">
      <c r="B972" s="624">
        <v>45184</v>
      </c>
      <c r="C972" s="616">
        <v>101.7964056322829</v>
      </c>
      <c r="D972" s="616">
        <v>100.1544099481183</v>
      </c>
      <c r="E972" s="616">
        <v>100.34015441930779</v>
      </c>
      <c r="F972" s="616">
        <v>100.6427758816837</v>
      </c>
      <c r="G972" s="625">
        <v>100.62691491868959</v>
      </c>
    </row>
    <row r="973" spans="2:7" x14ac:dyDescent="0.3">
      <c r="B973" s="626">
        <v>45187</v>
      </c>
      <c r="C973" s="619">
        <v>101.85295674099589</v>
      </c>
      <c r="D973" s="619">
        <v>99.952647615910408</v>
      </c>
      <c r="E973" s="619">
        <v>100.12958263592679</v>
      </c>
      <c r="F973" s="619">
        <v>100.641638225256</v>
      </c>
      <c r="G973" s="627">
        <v>100.9633514023097</v>
      </c>
    </row>
    <row r="974" spans="2:7" x14ac:dyDescent="0.3">
      <c r="B974" s="624">
        <v>45188</v>
      </c>
      <c r="C974" s="616">
        <v>101.46099011133821</v>
      </c>
      <c r="D974" s="616">
        <v>100.20176233220781</v>
      </c>
      <c r="E974" s="616">
        <v>100.2375681658658</v>
      </c>
      <c r="F974" s="616">
        <v>100.641638225256</v>
      </c>
      <c r="G974" s="625">
        <v>100.65637520622199</v>
      </c>
    </row>
    <row r="975" spans="2:7" x14ac:dyDescent="0.3">
      <c r="B975" s="626">
        <v>45189</v>
      </c>
      <c r="C975" s="619">
        <v>101.60444315316531</v>
      </c>
      <c r="D975" s="619">
        <v>100.465288643663</v>
      </c>
      <c r="E975" s="619">
        <v>100.4994330759678</v>
      </c>
      <c r="F975" s="619">
        <v>100.3503981797497</v>
      </c>
      <c r="G975" s="627">
        <v>100.7129389582842</v>
      </c>
    </row>
    <row r="976" spans="2:7" x14ac:dyDescent="0.3">
      <c r="B976" s="624">
        <v>45190</v>
      </c>
      <c r="C976" s="616">
        <v>101.7919956834383</v>
      </c>
      <c r="D976" s="616">
        <v>101.6038046611216</v>
      </c>
      <c r="E976" s="616">
        <v>100.966470492954</v>
      </c>
      <c r="F976" s="616">
        <v>101.0853242320819</v>
      </c>
      <c r="G976" s="625">
        <v>101.5384162149423</v>
      </c>
    </row>
    <row r="977" spans="2:7" x14ac:dyDescent="0.3">
      <c r="B977" s="626">
        <v>45191</v>
      </c>
      <c r="C977" s="619">
        <v>103.21459329895301</v>
      </c>
      <c r="D977" s="619">
        <v>101.6367454500535</v>
      </c>
      <c r="E977" s="619">
        <v>101.1851411910804</v>
      </c>
      <c r="F977" s="619">
        <v>101.6222980659841</v>
      </c>
      <c r="G977" s="627">
        <v>101.35163799198681</v>
      </c>
    </row>
    <row r="978" spans="2:7" x14ac:dyDescent="0.3">
      <c r="B978" s="624">
        <v>45194</v>
      </c>
      <c r="C978" s="616">
        <v>105.1145030247061</v>
      </c>
      <c r="D978" s="616">
        <v>102.19056246397101</v>
      </c>
      <c r="E978" s="616">
        <v>101.97883483613199</v>
      </c>
      <c r="F978" s="616">
        <v>102.63367463026169</v>
      </c>
      <c r="G978" s="625">
        <v>102.4935187367429</v>
      </c>
    </row>
    <row r="979" spans="2:7" x14ac:dyDescent="0.3">
      <c r="B979" s="626">
        <v>45195</v>
      </c>
      <c r="C979" s="619">
        <v>105.42890643645001</v>
      </c>
      <c r="D979" s="619">
        <v>102.7464382771967</v>
      </c>
      <c r="E979" s="619">
        <v>102.1813077047676</v>
      </c>
      <c r="F979" s="619">
        <v>102.8327645051194</v>
      </c>
      <c r="G979" s="627">
        <v>103.38911147772799</v>
      </c>
    </row>
    <row r="980" spans="2:7" x14ac:dyDescent="0.3">
      <c r="B980" s="624">
        <v>45196</v>
      </c>
      <c r="C980" s="616">
        <v>106.19545930914261</v>
      </c>
      <c r="D980" s="616">
        <v>103.8499547064152</v>
      </c>
      <c r="E980" s="616">
        <v>102.8805140111225</v>
      </c>
      <c r="F980" s="616">
        <v>103.6120591581343</v>
      </c>
      <c r="G980" s="625">
        <v>104.11501296252651</v>
      </c>
    </row>
    <row r="981" spans="2:7" x14ac:dyDescent="0.3">
      <c r="B981" s="626">
        <v>45197</v>
      </c>
      <c r="C981" s="619">
        <v>105.729042366638</v>
      </c>
      <c r="D981" s="619">
        <v>103.619369183892</v>
      </c>
      <c r="E981" s="619">
        <v>102.61324982452351</v>
      </c>
      <c r="F981" s="619">
        <v>103.1569965870307</v>
      </c>
      <c r="G981" s="627">
        <v>103.35375913268911</v>
      </c>
    </row>
    <row r="982" spans="2:7" x14ac:dyDescent="0.3">
      <c r="B982" s="624">
        <v>45198</v>
      </c>
      <c r="C982" s="616">
        <v>105.5243688584977</v>
      </c>
      <c r="D982" s="616">
        <v>103.64201597628259</v>
      </c>
      <c r="E982" s="616">
        <v>102.1786080665191</v>
      </c>
      <c r="F982" s="616">
        <v>101.42548350398179</v>
      </c>
      <c r="G982" s="625">
        <v>102.65555031817109</v>
      </c>
    </row>
    <row r="983" spans="2:7" x14ac:dyDescent="0.3">
      <c r="B983" s="626">
        <v>45201</v>
      </c>
      <c r="C983" s="619">
        <v>107.8816162203107</v>
      </c>
      <c r="D983" s="619">
        <v>104.22053858189901</v>
      </c>
      <c r="E983" s="619">
        <v>102.4890664650937</v>
      </c>
      <c r="F983" s="619">
        <v>103.3572241183163</v>
      </c>
      <c r="G983" s="627">
        <v>104.14270563280699</v>
      </c>
    </row>
    <row r="984" spans="2:7" x14ac:dyDescent="0.3">
      <c r="B984" s="624">
        <v>45202</v>
      </c>
      <c r="C984" s="616">
        <v>109.405642659251</v>
      </c>
      <c r="D984" s="616">
        <v>106.3925718520959</v>
      </c>
      <c r="E984" s="616">
        <v>103.18017385670321</v>
      </c>
      <c r="F984" s="616">
        <v>104.320819112628</v>
      </c>
      <c r="G984" s="625">
        <v>106.4877445203865</v>
      </c>
    </row>
    <row r="985" spans="2:7" x14ac:dyDescent="0.3">
      <c r="B985" s="626">
        <v>45203</v>
      </c>
      <c r="C985" s="619">
        <v>110.6183785915142</v>
      </c>
      <c r="D985" s="619">
        <v>106.19080951988801</v>
      </c>
      <c r="E985" s="619">
        <v>102.9237082230981</v>
      </c>
      <c r="F985" s="619">
        <v>104.1296928327645</v>
      </c>
      <c r="G985" s="627">
        <v>105.7948385576243</v>
      </c>
    </row>
    <row r="986" spans="2:7" x14ac:dyDescent="0.3">
      <c r="B986" s="624">
        <v>45204</v>
      </c>
      <c r="C986" s="616">
        <v>112.8298382327</v>
      </c>
      <c r="D986" s="616">
        <v>106.40492464794529</v>
      </c>
      <c r="E986" s="616">
        <v>103.1936720479456</v>
      </c>
      <c r="F986" s="616">
        <v>103.95335608646189</v>
      </c>
      <c r="G986" s="625">
        <v>107.59662974310631</v>
      </c>
    </row>
    <row r="987" spans="2:7" x14ac:dyDescent="0.3">
      <c r="B987" s="626">
        <v>45205</v>
      </c>
      <c r="C987" s="619">
        <v>112.5678353895801</v>
      </c>
      <c r="D987" s="619">
        <v>105.945812402207</v>
      </c>
      <c r="E987" s="619">
        <v>103.3151557691269</v>
      </c>
      <c r="F987" s="619">
        <v>104.52104664391349</v>
      </c>
      <c r="G987" s="627">
        <v>107.0321706339854</v>
      </c>
    </row>
    <row r="988" spans="2:7" x14ac:dyDescent="0.3">
      <c r="B988" s="624">
        <v>45208</v>
      </c>
      <c r="C988" s="616">
        <v>112.00232430244991</v>
      </c>
      <c r="D988" s="616">
        <v>105.7708144610064</v>
      </c>
      <c r="E988" s="616">
        <v>103.5851195939744</v>
      </c>
      <c r="F988" s="616">
        <v>104.52104664391349</v>
      </c>
      <c r="G988" s="625">
        <v>107.2867075182654</v>
      </c>
    </row>
    <row r="989" spans="2:7" x14ac:dyDescent="0.3">
      <c r="B989" s="626">
        <v>45209</v>
      </c>
      <c r="C989" s="619">
        <v>109.7153767133948</v>
      </c>
      <c r="D989" s="619">
        <v>104.0599522358561</v>
      </c>
      <c r="E989" s="619">
        <v>103.1666756654608</v>
      </c>
      <c r="F989" s="619">
        <v>105.85551763367459</v>
      </c>
      <c r="G989" s="627">
        <v>105.7170633985388</v>
      </c>
    </row>
    <row r="990" spans="2:7" x14ac:dyDescent="0.3">
      <c r="B990" s="624">
        <v>45210</v>
      </c>
      <c r="C990" s="616">
        <v>109.7210837060172</v>
      </c>
      <c r="D990" s="616">
        <v>103.9776002635263</v>
      </c>
      <c r="E990" s="616">
        <v>103.54192538199879</v>
      </c>
      <c r="F990" s="616">
        <v>105.63367463026169</v>
      </c>
      <c r="G990" s="625">
        <v>105.0830780108414</v>
      </c>
    </row>
    <row r="991" spans="2:7" x14ac:dyDescent="0.3">
      <c r="B991" s="626">
        <v>45211</v>
      </c>
      <c r="C991" s="619">
        <v>109.5942328245463</v>
      </c>
      <c r="D991" s="619">
        <v>103.9776002635263</v>
      </c>
      <c r="E991" s="619">
        <v>103.61211597645919</v>
      </c>
      <c r="F991" s="619">
        <v>106.8202502844141</v>
      </c>
      <c r="G991" s="627">
        <v>105.9539241102993</v>
      </c>
    </row>
    <row r="992" spans="2:7" x14ac:dyDescent="0.3">
      <c r="B992" s="624">
        <v>45212</v>
      </c>
      <c r="C992" s="616">
        <v>109.9156402726905</v>
      </c>
      <c r="D992" s="616">
        <v>104.558181668451</v>
      </c>
      <c r="E992" s="616">
        <v>104.17904000863891</v>
      </c>
      <c r="F992" s="616">
        <v>106.9397042093288</v>
      </c>
      <c r="G992" s="625">
        <v>106.5843742634928</v>
      </c>
    </row>
    <row r="993" spans="2:7" x14ac:dyDescent="0.3">
      <c r="B993" s="626">
        <v>45215</v>
      </c>
      <c r="C993" s="619">
        <v>109.9156402726905</v>
      </c>
      <c r="D993" s="619">
        <v>103.7840731285514</v>
      </c>
      <c r="E993" s="619">
        <v>104.21143566762051</v>
      </c>
      <c r="F993" s="619">
        <v>107.6370875995449</v>
      </c>
      <c r="G993" s="627">
        <v>105.38003770916799</v>
      </c>
    </row>
    <row r="994" spans="2:7" x14ac:dyDescent="0.3">
      <c r="B994" s="624">
        <v>45216</v>
      </c>
      <c r="C994" s="616">
        <v>108.744150332562</v>
      </c>
      <c r="D994" s="616">
        <v>103.73672074446181</v>
      </c>
      <c r="E994" s="616">
        <v>104.0197613519788</v>
      </c>
      <c r="F994" s="616">
        <v>106.6780432309443</v>
      </c>
      <c r="G994" s="625">
        <v>106.15071883101579</v>
      </c>
    </row>
    <row r="995" spans="2:7" x14ac:dyDescent="0.3">
      <c r="B995" s="626">
        <v>45217</v>
      </c>
      <c r="C995" s="619">
        <v>109.9037074699345</v>
      </c>
      <c r="D995" s="619">
        <v>104.1567158033435</v>
      </c>
      <c r="E995" s="619">
        <v>104.4490038334863</v>
      </c>
      <c r="F995" s="619">
        <v>107.2536973833902</v>
      </c>
      <c r="G995" s="627">
        <v>107.5271034645298</v>
      </c>
    </row>
    <row r="996" spans="2:7" x14ac:dyDescent="0.3">
      <c r="B996" s="624">
        <v>45218</v>
      </c>
      <c r="C996" s="616">
        <v>109.724196611084</v>
      </c>
      <c r="D996" s="616">
        <v>104.2843613604546</v>
      </c>
      <c r="E996" s="616">
        <v>104.53809189568599</v>
      </c>
      <c r="F996" s="616">
        <v>106.92263936291241</v>
      </c>
      <c r="G996" s="625">
        <v>107.9695969832666</v>
      </c>
    </row>
    <row r="997" spans="2:7" x14ac:dyDescent="0.3">
      <c r="B997" s="626">
        <v>45219</v>
      </c>
      <c r="C997" s="619">
        <v>109.6074626710801</v>
      </c>
      <c r="D997" s="619">
        <v>103.6461335748991</v>
      </c>
      <c r="E997" s="619">
        <v>104.6946709140975</v>
      </c>
      <c r="F997" s="619">
        <v>107.1478953356086</v>
      </c>
      <c r="G997" s="627">
        <v>107.458166391704</v>
      </c>
    </row>
    <row r="998" spans="2:7" x14ac:dyDescent="0.3">
      <c r="B998" s="624">
        <v>45222</v>
      </c>
      <c r="C998" s="616">
        <v>109.6009774521909</v>
      </c>
      <c r="D998" s="616">
        <v>103.2014329243185</v>
      </c>
      <c r="E998" s="616">
        <v>104.327520112305</v>
      </c>
      <c r="F998" s="616">
        <v>106.25711035267349</v>
      </c>
      <c r="G998" s="625">
        <v>106.90549139759599</v>
      </c>
    </row>
    <row r="999" spans="2:7" x14ac:dyDescent="0.3">
      <c r="B999" s="626">
        <v>45223</v>
      </c>
      <c r="C999" s="619">
        <v>109.4007138928953</v>
      </c>
      <c r="D999" s="619">
        <v>102.7773202668204</v>
      </c>
      <c r="E999" s="619">
        <v>104.3140219210626</v>
      </c>
      <c r="F999" s="619">
        <v>105.58930602957911</v>
      </c>
      <c r="G999" s="627">
        <v>107.5577421635635</v>
      </c>
    </row>
    <row r="1000" spans="2:7" x14ac:dyDescent="0.3">
      <c r="B1000" s="624">
        <v>45224</v>
      </c>
      <c r="C1000" s="616">
        <v>108.8292364043871</v>
      </c>
      <c r="D1000" s="616">
        <v>102.84731944330071</v>
      </c>
      <c r="E1000" s="616">
        <v>104.6514767021219</v>
      </c>
      <c r="F1000" s="616">
        <v>105.2753128555176</v>
      </c>
      <c r="G1000" s="625">
        <v>107.9866839500353</v>
      </c>
    </row>
    <row r="1001" spans="2:7" x14ac:dyDescent="0.3">
      <c r="B1001" s="626">
        <v>45225</v>
      </c>
      <c r="C1001" s="619">
        <v>107.1010552748176</v>
      </c>
      <c r="D1001" s="619">
        <v>102.6908506958742</v>
      </c>
      <c r="E1001" s="619">
        <v>104.4112088980077</v>
      </c>
      <c r="F1001" s="619">
        <v>106.1638225255973</v>
      </c>
      <c r="G1001" s="627">
        <v>106.9638227669102</v>
      </c>
    </row>
    <row r="1002" spans="2:7" x14ac:dyDescent="0.3">
      <c r="B1002" s="624">
        <v>45226</v>
      </c>
      <c r="C1002" s="616">
        <v>106.5726396397331</v>
      </c>
      <c r="D1002" s="616">
        <v>103.23437371325041</v>
      </c>
      <c r="E1002" s="616">
        <v>104.0845526699422</v>
      </c>
      <c r="F1002" s="616">
        <v>106.1638225255973</v>
      </c>
      <c r="G1002" s="625">
        <v>106.7299080839029</v>
      </c>
    </row>
    <row r="1003" spans="2:7" x14ac:dyDescent="0.3">
      <c r="B1003" s="626">
        <v>45229</v>
      </c>
      <c r="C1003" s="619">
        <v>105.47663764747389</v>
      </c>
      <c r="D1003" s="619">
        <v>103.8623075022647</v>
      </c>
      <c r="E1003" s="619">
        <v>103.5581232114896</v>
      </c>
      <c r="F1003" s="619">
        <v>103.24232081911261</v>
      </c>
      <c r="G1003" s="627">
        <v>106.34987037473491</v>
      </c>
    </row>
    <row r="1004" spans="2:7" x14ac:dyDescent="0.3">
      <c r="B1004" s="624">
        <v>45230</v>
      </c>
      <c r="C1004" s="616">
        <v>106.85695163583161</v>
      </c>
      <c r="D1004" s="616">
        <v>103.7243679486124</v>
      </c>
      <c r="E1004" s="616">
        <v>103.6391123589439</v>
      </c>
      <c r="F1004" s="616">
        <v>102.09101251422069</v>
      </c>
      <c r="G1004" s="625">
        <v>106.34162149422581</v>
      </c>
    </row>
    <row r="1005" spans="2:7" x14ac:dyDescent="0.3">
      <c r="B1005" s="626">
        <v>45231</v>
      </c>
      <c r="C1005" s="619">
        <v>106.50130223195291</v>
      </c>
      <c r="D1005" s="619">
        <v>102.0237997200033</v>
      </c>
      <c r="E1005" s="619">
        <v>103.6391123589439</v>
      </c>
      <c r="F1005" s="619">
        <v>101.8202502844141</v>
      </c>
      <c r="G1005" s="627">
        <v>104.6859533349045</v>
      </c>
    </row>
    <row r="1006" spans="2:7" x14ac:dyDescent="0.3">
      <c r="B1006" s="624">
        <v>45232</v>
      </c>
      <c r="C1006" s="616">
        <v>104.9697529391012</v>
      </c>
      <c r="D1006" s="616">
        <v>102.0237997200033</v>
      </c>
      <c r="E1006" s="616">
        <v>101.7493655850116</v>
      </c>
      <c r="F1006" s="616">
        <v>101.0819112627986</v>
      </c>
      <c r="G1006" s="625">
        <v>103.1993872260193</v>
      </c>
    </row>
    <row r="1007" spans="2:7" x14ac:dyDescent="0.3">
      <c r="B1007" s="626">
        <v>45233</v>
      </c>
      <c r="C1007" s="619">
        <v>103.1767196206406</v>
      </c>
      <c r="D1007" s="619">
        <v>100.947047681792</v>
      </c>
      <c r="E1007" s="619">
        <v>101.006965066681</v>
      </c>
      <c r="F1007" s="619">
        <v>99.57110352673493</v>
      </c>
      <c r="G1007" s="627">
        <v>102.90596276219659</v>
      </c>
    </row>
    <row r="1008" spans="2:7" x14ac:dyDescent="0.3">
      <c r="B1008" s="624">
        <v>45236</v>
      </c>
      <c r="C1008" s="616">
        <v>103.1767196206406</v>
      </c>
      <c r="D1008" s="616">
        <v>100.6135221938565</v>
      </c>
      <c r="E1008" s="616">
        <v>101.5333945251336</v>
      </c>
      <c r="F1008" s="616">
        <v>100.3378839590444</v>
      </c>
      <c r="G1008" s="625">
        <v>103.39087909497999</v>
      </c>
    </row>
    <row r="1009" spans="2:7" x14ac:dyDescent="0.3">
      <c r="B1009" s="626">
        <v>45237</v>
      </c>
      <c r="C1009" s="619">
        <v>104.13912610378431</v>
      </c>
      <c r="D1009" s="619">
        <v>100.4508770485053</v>
      </c>
      <c r="E1009" s="619">
        <v>102.00583121861671</v>
      </c>
      <c r="F1009" s="619">
        <v>100.82821387940839</v>
      </c>
      <c r="G1009" s="627">
        <v>102.9760782465237</v>
      </c>
    </row>
    <row r="1010" spans="2:7" x14ac:dyDescent="0.3">
      <c r="B1010" s="624">
        <v>45238</v>
      </c>
      <c r="C1010" s="616">
        <v>105.8517427080199</v>
      </c>
      <c r="D1010" s="616">
        <v>101.0788108375196</v>
      </c>
      <c r="E1010" s="616">
        <v>102.50526429458451</v>
      </c>
      <c r="F1010" s="616">
        <v>102.7906712172924</v>
      </c>
      <c r="G1010" s="625">
        <v>103.3284232854112</v>
      </c>
    </row>
    <row r="1011" spans="2:7" x14ac:dyDescent="0.3">
      <c r="B1011" s="626">
        <v>45239</v>
      </c>
      <c r="C1011" s="619">
        <v>104.4299233187719</v>
      </c>
      <c r="D1011" s="619">
        <v>101.6943918306843</v>
      </c>
      <c r="E1011" s="619">
        <v>102.667242589493</v>
      </c>
      <c r="F1011" s="619">
        <v>103.8145620022753</v>
      </c>
      <c r="G1011" s="627">
        <v>104.9829130332312</v>
      </c>
    </row>
    <row r="1012" spans="2:7" x14ac:dyDescent="0.3">
      <c r="B1012" s="624">
        <v>45240</v>
      </c>
      <c r="C1012" s="616">
        <v>104.6714328702022</v>
      </c>
      <c r="D1012" s="616">
        <v>101.0767520382113</v>
      </c>
      <c r="E1012" s="616">
        <v>102.7482317369472</v>
      </c>
      <c r="F1012" s="616">
        <v>103.89647326507389</v>
      </c>
      <c r="G1012" s="625">
        <v>103.9741927881216</v>
      </c>
    </row>
    <row r="1013" spans="2:7" x14ac:dyDescent="0.3">
      <c r="B1013" s="626">
        <v>45243</v>
      </c>
      <c r="C1013" s="619">
        <v>104.6714328702022</v>
      </c>
      <c r="D1013" s="619">
        <v>101.09322243267729</v>
      </c>
      <c r="E1013" s="619">
        <v>102.83192052264999</v>
      </c>
      <c r="F1013" s="619">
        <v>105.04891922639359</v>
      </c>
      <c r="G1013" s="627">
        <v>103.7485269856234</v>
      </c>
    </row>
    <row r="1014" spans="2:7" x14ac:dyDescent="0.3">
      <c r="B1014" s="624">
        <v>45244</v>
      </c>
      <c r="C1014" s="616">
        <v>102.9528498645886</v>
      </c>
      <c r="D1014" s="616">
        <v>100.1585275467347</v>
      </c>
      <c r="E1014" s="616">
        <v>101.61438367258791</v>
      </c>
      <c r="F1014" s="616">
        <v>101.42320819112631</v>
      </c>
      <c r="G1014" s="625">
        <v>102.1953806269149</v>
      </c>
    </row>
    <row r="1015" spans="2:7" x14ac:dyDescent="0.3">
      <c r="B1015" s="626">
        <v>45245</v>
      </c>
      <c r="C1015" s="619">
        <v>104.34717192574681</v>
      </c>
      <c r="D1015" s="619">
        <v>100.1585275467347</v>
      </c>
      <c r="E1015" s="619">
        <v>101.8519518384536</v>
      </c>
      <c r="F1015" s="619">
        <v>100.995449374289</v>
      </c>
      <c r="G1015" s="627">
        <v>101.9137402781051</v>
      </c>
    </row>
    <row r="1016" spans="2:7" x14ac:dyDescent="0.3">
      <c r="B1016" s="624">
        <v>45246</v>
      </c>
      <c r="C1016" s="616">
        <v>106.1311259377626</v>
      </c>
      <c r="D1016" s="616">
        <v>100.2326443218315</v>
      </c>
      <c r="E1016" s="616">
        <v>101.90594460342309</v>
      </c>
      <c r="F1016" s="616">
        <v>100.25597269624571</v>
      </c>
      <c r="G1016" s="625">
        <v>101.5083667216592</v>
      </c>
    </row>
    <row r="1017" spans="2:7" x14ac:dyDescent="0.3">
      <c r="B1017" s="626">
        <v>45247</v>
      </c>
      <c r="C1017" s="619">
        <v>106.1625143971859</v>
      </c>
      <c r="D1017" s="619">
        <v>101.082928436136</v>
      </c>
      <c r="E1017" s="619">
        <v>101.57928837535771</v>
      </c>
      <c r="F1017" s="619">
        <v>100.6825938566553</v>
      </c>
      <c r="G1017" s="627">
        <v>101.5313457459345</v>
      </c>
    </row>
    <row r="1018" spans="2:7" x14ac:dyDescent="0.3">
      <c r="B1018" s="624">
        <v>45250</v>
      </c>
      <c r="C1018" s="616">
        <v>104.7010054683366</v>
      </c>
      <c r="D1018" s="616">
        <v>99.9423536193692</v>
      </c>
      <c r="E1018" s="616">
        <v>100.7585983478214</v>
      </c>
      <c r="F1018" s="616">
        <v>99.641638225255974</v>
      </c>
      <c r="G1018" s="625">
        <v>100.89146830073059</v>
      </c>
    </row>
    <row r="1019" spans="2:7" x14ac:dyDescent="0.3">
      <c r="B1019" s="626">
        <v>45251</v>
      </c>
      <c r="C1019" s="619">
        <v>105.64421570356841</v>
      </c>
      <c r="D1019" s="619">
        <v>100.8646957094623</v>
      </c>
      <c r="E1019" s="619">
        <v>100.9124777279844</v>
      </c>
      <c r="F1019" s="619">
        <v>98.990898748577933</v>
      </c>
      <c r="G1019" s="627">
        <v>101.3151072354466</v>
      </c>
    </row>
    <row r="1020" spans="2:7" x14ac:dyDescent="0.3">
      <c r="B1020" s="624">
        <v>45252</v>
      </c>
      <c r="C1020" s="616">
        <v>105.58584873356649</v>
      </c>
      <c r="D1020" s="616">
        <v>101.05204644651241</v>
      </c>
      <c r="E1020" s="616">
        <v>100.95567193996</v>
      </c>
      <c r="F1020" s="616">
        <v>99.531285551763375</v>
      </c>
      <c r="G1020" s="625">
        <v>101.35222719773741</v>
      </c>
    </row>
    <row r="1021" spans="2:7" x14ac:dyDescent="0.3">
      <c r="B1021" s="626">
        <v>45253</v>
      </c>
      <c r="C1021" s="619">
        <v>105.5106201944528</v>
      </c>
      <c r="D1021" s="619">
        <v>100.95940047764149</v>
      </c>
      <c r="E1021" s="619">
        <v>100.9016791749906</v>
      </c>
      <c r="F1021" s="619">
        <v>99.67463026166098</v>
      </c>
      <c r="G1021" s="627">
        <v>101.2738628329012</v>
      </c>
    </row>
    <row r="1022" spans="2:7" x14ac:dyDescent="0.3">
      <c r="B1022" s="624">
        <v>45254</v>
      </c>
      <c r="C1022" s="616">
        <v>104.79127971527291</v>
      </c>
      <c r="D1022" s="616">
        <v>100.9244008894013</v>
      </c>
      <c r="E1022" s="616">
        <v>100.76399762431831</v>
      </c>
      <c r="F1022" s="616">
        <v>98.868031854379964</v>
      </c>
      <c r="G1022" s="625">
        <v>100.8343153429178</v>
      </c>
    </row>
    <row r="1023" spans="2:7" x14ac:dyDescent="0.3">
      <c r="B1023" s="626">
        <v>45257</v>
      </c>
      <c r="C1023" s="619">
        <v>103.1653056353958</v>
      </c>
      <c r="D1023" s="619">
        <v>100.8564605122293</v>
      </c>
      <c r="E1023" s="619">
        <v>100.4940337994709</v>
      </c>
      <c r="F1023" s="619">
        <v>99.220705346985199</v>
      </c>
      <c r="G1023" s="627">
        <v>101.14070233325479</v>
      </c>
    </row>
    <row r="1024" spans="2:7" x14ac:dyDescent="0.3">
      <c r="B1024" s="624">
        <v>45258</v>
      </c>
      <c r="C1024" s="616">
        <v>102.56970313262011</v>
      </c>
      <c r="D1024" s="616">
        <v>100.2861731038458</v>
      </c>
      <c r="E1024" s="616">
        <v>100.642513903137</v>
      </c>
      <c r="F1024" s="616">
        <v>98.786120591581351</v>
      </c>
      <c r="G1024" s="625">
        <v>100.994579307094</v>
      </c>
    </row>
    <row r="1025" spans="2:7" x14ac:dyDescent="0.3">
      <c r="B1025" s="626">
        <v>45259</v>
      </c>
      <c r="C1025" s="619">
        <v>103.5642763014537</v>
      </c>
      <c r="D1025" s="619">
        <v>101.0046940624228</v>
      </c>
      <c r="E1025" s="619">
        <v>100.6830084768641</v>
      </c>
      <c r="F1025" s="619">
        <v>98.746302616609782</v>
      </c>
      <c r="G1025" s="627">
        <v>101.8365543247702</v>
      </c>
    </row>
    <row r="1026" spans="2:7" x14ac:dyDescent="0.3">
      <c r="B1026" s="624">
        <v>45260</v>
      </c>
      <c r="C1026" s="616">
        <v>104.6838844904693</v>
      </c>
      <c r="D1026" s="616">
        <v>101.28263196903571</v>
      </c>
      <c r="E1026" s="616">
        <v>100.9178770044814</v>
      </c>
      <c r="F1026" s="616">
        <v>98.944254835039828</v>
      </c>
      <c r="G1026" s="625">
        <v>102.4304737214235</v>
      </c>
    </row>
    <row r="1027" spans="2:7" x14ac:dyDescent="0.3">
      <c r="B1027" s="626">
        <v>45261</v>
      </c>
      <c r="C1027" s="619">
        <v>102.92950307658781</v>
      </c>
      <c r="D1027" s="619">
        <v>100.5270526229103</v>
      </c>
      <c r="E1027" s="619">
        <v>100.7774958155607</v>
      </c>
      <c r="F1027" s="619">
        <v>97.326507394766779</v>
      </c>
      <c r="G1027" s="627">
        <v>101.2732736271506</v>
      </c>
    </row>
    <row r="1028" spans="2:7" x14ac:dyDescent="0.3">
      <c r="B1028" s="624">
        <v>45264</v>
      </c>
      <c r="C1028" s="616">
        <v>104.2231745405871</v>
      </c>
      <c r="D1028" s="616">
        <v>101.80556699332951</v>
      </c>
      <c r="E1028" s="616">
        <v>101.3039252740133</v>
      </c>
      <c r="F1028" s="616">
        <v>98.970420932878284</v>
      </c>
      <c r="G1028" s="625">
        <v>102.88121612066929</v>
      </c>
    </row>
    <row r="1029" spans="2:7" x14ac:dyDescent="0.3">
      <c r="B1029" s="626">
        <v>45265</v>
      </c>
      <c r="C1029" s="619">
        <v>103.71680864972561</v>
      </c>
      <c r="D1029" s="619">
        <v>101.4720415053941</v>
      </c>
      <c r="E1029" s="619">
        <v>101.5198963338912</v>
      </c>
      <c r="F1029" s="619">
        <v>100.1535836177474</v>
      </c>
      <c r="G1029" s="627">
        <v>102.4192788121612</v>
      </c>
    </row>
    <row r="1030" spans="2:7" x14ac:dyDescent="0.3">
      <c r="B1030" s="624">
        <v>45266</v>
      </c>
      <c r="C1030" s="616">
        <v>103.77387857594969</v>
      </c>
      <c r="D1030" s="616">
        <v>100.93469488594251</v>
      </c>
      <c r="E1030" s="616">
        <v>101.3174234652557</v>
      </c>
      <c r="F1030" s="616">
        <v>99.263936291240043</v>
      </c>
      <c r="G1030" s="625">
        <v>101.801791185482</v>
      </c>
    </row>
    <row r="1031" spans="2:7" x14ac:dyDescent="0.3">
      <c r="B1031" s="626">
        <v>45267</v>
      </c>
      <c r="C1031" s="619">
        <v>103.53989187843069</v>
      </c>
      <c r="D1031" s="619">
        <v>100.99645886518979</v>
      </c>
      <c r="E1031" s="619">
        <v>101.37141623022509</v>
      </c>
      <c r="F1031" s="619">
        <v>99.058020477815703</v>
      </c>
      <c r="G1031" s="627">
        <v>102.9495639877445</v>
      </c>
    </row>
    <row r="1032" spans="2:7" x14ac:dyDescent="0.3">
      <c r="B1032" s="624">
        <v>45268</v>
      </c>
      <c r="C1032" s="616">
        <v>103.53989187843069</v>
      </c>
      <c r="D1032" s="616">
        <v>101.5070410936342</v>
      </c>
      <c r="E1032" s="616">
        <v>101.37141623022509</v>
      </c>
      <c r="F1032" s="616">
        <v>99.548350398179736</v>
      </c>
      <c r="G1032" s="625">
        <v>102.2101107706811</v>
      </c>
    </row>
    <row r="1033" spans="2:7" x14ac:dyDescent="0.3">
      <c r="B1033" s="626">
        <v>45271</v>
      </c>
      <c r="C1033" s="619">
        <v>103.393844749048</v>
      </c>
      <c r="D1033" s="619">
        <v>101.6799802355266</v>
      </c>
      <c r="E1033" s="619">
        <v>101.8951460504292</v>
      </c>
      <c r="F1033" s="619">
        <v>100.35608646188849</v>
      </c>
      <c r="G1033" s="627">
        <v>102.4251708696677</v>
      </c>
    </row>
    <row r="1034" spans="2:7" x14ac:dyDescent="0.3">
      <c r="B1034" s="624">
        <v>45272</v>
      </c>
      <c r="C1034" s="616">
        <v>103.6646674898571</v>
      </c>
      <c r="D1034" s="616">
        <v>102.2461500452936</v>
      </c>
      <c r="E1034" s="616">
        <v>101.9275417094109</v>
      </c>
      <c r="F1034" s="616">
        <v>99.639362912400458</v>
      </c>
      <c r="G1034" s="625">
        <v>101.9761960876738</v>
      </c>
    </row>
    <row r="1035" spans="2:7" x14ac:dyDescent="0.3">
      <c r="B1035" s="626">
        <v>45273</v>
      </c>
      <c r="C1035" s="619">
        <v>103.72510972990359</v>
      </c>
      <c r="D1035" s="619">
        <v>101.2579263773367</v>
      </c>
      <c r="E1035" s="619">
        <v>102.3567841909184</v>
      </c>
      <c r="F1035" s="619">
        <v>99.721274175199085</v>
      </c>
      <c r="G1035" s="627">
        <v>101.5867310864954</v>
      </c>
    </row>
    <row r="1036" spans="2:7" x14ac:dyDescent="0.3">
      <c r="B1036" s="624">
        <v>45274</v>
      </c>
      <c r="C1036" s="616">
        <v>102.9074533323649</v>
      </c>
      <c r="D1036" s="616">
        <v>101.13233961953389</v>
      </c>
      <c r="E1036" s="616">
        <v>101.61438367258791</v>
      </c>
      <c r="F1036" s="616">
        <v>98.526734926052328</v>
      </c>
      <c r="G1036" s="625">
        <v>101.2986094744285</v>
      </c>
    </row>
    <row r="1037" spans="2:7" x14ac:dyDescent="0.3">
      <c r="B1037" s="626">
        <v>45275</v>
      </c>
      <c r="C1037" s="619">
        <v>102.1551679412283</v>
      </c>
      <c r="D1037" s="619">
        <v>101.7829202009388</v>
      </c>
      <c r="E1037" s="619">
        <v>101.47940176016409</v>
      </c>
      <c r="F1037" s="619">
        <v>99.579067121729238</v>
      </c>
      <c r="G1037" s="627">
        <v>101.37933066226729</v>
      </c>
    </row>
    <row r="1038" spans="2:7" x14ac:dyDescent="0.3">
      <c r="B1038" s="624">
        <v>45278</v>
      </c>
      <c r="C1038" s="616">
        <v>102.0903157523373</v>
      </c>
      <c r="D1038" s="616">
        <v>100.95528287902491</v>
      </c>
      <c r="E1038" s="616">
        <v>100.9016791749906</v>
      </c>
      <c r="F1038" s="616">
        <v>99.167235494880543</v>
      </c>
      <c r="G1038" s="625">
        <v>101.13009662974309</v>
      </c>
    </row>
    <row r="1039" spans="2:7" x14ac:dyDescent="0.3">
      <c r="B1039" s="626">
        <v>45279</v>
      </c>
      <c r="C1039" s="619">
        <v>102.08383053344819</v>
      </c>
      <c r="D1039" s="619">
        <v>100.14411595157711</v>
      </c>
      <c r="E1039" s="619">
        <v>100.426542843259</v>
      </c>
      <c r="F1039" s="619">
        <v>98.031854379977261</v>
      </c>
      <c r="G1039" s="627">
        <v>100.5774216356352</v>
      </c>
    </row>
    <row r="1040" spans="2:7" x14ac:dyDescent="0.3">
      <c r="B1040" s="624">
        <v>45280</v>
      </c>
      <c r="C1040" s="616">
        <v>102.2490739107426</v>
      </c>
      <c r="D1040" s="616">
        <v>101.1817508029317</v>
      </c>
      <c r="E1040" s="616">
        <v>99.970303979266774</v>
      </c>
      <c r="F1040" s="616">
        <v>99.175199089874852</v>
      </c>
      <c r="G1040" s="625">
        <v>101.0269856233797</v>
      </c>
    </row>
    <row r="1041" spans="2:7" x14ac:dyDescent="0.3">
      <c r="B1041" s="626">
        <v>45281</v>
      </c>
      <c r="C1041" s="619">
        <v>102.42080250692619</v>
      </c>
      <c r="D1041" s="619">
        <v>100.49411183397839</v>
      </c>
      <c r="E1041" s="619">
        <v>99.659845580692192</v>
      </c>
      <c r="F1041" s="619">
        <v>100.1285551763367</v>
      </c>
      <c r="G1041" s="627">
        <v>100.35293424463821</v>
      </c>
    </row>
    <row r="1042" spans="2:7" x14ac:dyDescent="0.3">
      <c r="B1042" s="624">
        <v>45282</v>
      </c>
      <c r="C1042" s="616">
        <v>101.3144241644444</v>
      </c>
      <c r="D1042" s="616">
        <v>100.0782343737133</v>
      </c>
      <c r="E1042" s="616">
        <v>99.449273797311164</v>
      </c>
      <c r="F1042" s="616">
        <v>101.1376564277588</v>
      </c>
      <c r="G1042" s="625">
        <v>100.0194437897714</v>
      </c>
    </row>
    <row r="1043" spans="2:7" x14ac:dyDescent="0.3">
      <c r="B1043" s="626">
        <v>45285</v>
      </c>
      <c r="C1043" s="619">
        <v>101.3144241644444</v>
      </c>
      <c r="D1043" s="619">
        <v>100.0782343737133</v>
      </c>
      <c r="E1043" s="619">
        <v>99.449273797311164</v>
      </c>
      <c r="F1043" s="619">
        <v>101.1376564277588</v>
      </c>
      <c r="G1043" s="627">
        <v>100.2333254772567</v>
      </c>
    </row>
    <row r="1044" spans="2:7" x14ac:dyDescent="0.3">
      <c r="B1044" s="624">
        <v>45286</v>
      </c>
      <c r="C1044" s="616">
        <v>100.0915712907142</v>
      </c>
      <c r="D1044" s="616">
        <v>99.262949847648855</v>
      </c>
      <c r="E1044" s="616">
        <v>99.657145942443705</v>
      </c>
      <c r="F1044" s="616">
        <v>101.5836177474403</v>
      </c>
      <c r="G1044" s="625">
        <v>100.0506716945557</v>
      </c>
    </row>
    <row r="1045" spans="2:7" x14ac:dyDescent="0.3">
      <c r="B1045" s="626">
        <v>45287</v>
      </c>
      <c r="C1045" s="619">
        <v>99.334357133221957</v>
      </c>
      <c r="D1045" s="619">
        <v>99.501770567405103</v>
      </c>
      <c r="E1045" s="619">
        <v>99.716537983910158</v>
      </c>
      <c r="F1045" s="619">
        <v>100.4266211604096</v>
      </c>
      <c r="G1045" s="627">
        <v>99.695969832665568</v>
      </c>
    </row>
    <row r="1046" spans="2:7" x14ac:dyDescent="0.3">
      <c r="B1046" s="624">
        <v>45288</v>
      </c>
      <c r="C1046" s="616">
        <v>100</v>
      </c>
      <c r="D1046" s="616">
        <v>100</v>
      </c>
      <c r="E1046" s="616">
        <v>100</v>
      </c>
      <c r="F1046" s="616">
        <v>100.6939704209329</v>
      </c>
      <c r="G1046" s="625">
        <v>99.896299787885923</v>
      </c>
    </row>
    <row r="1047" spans="2:7" x14ac:dyDescent="0.3">
      <c r="B1047" s="626">
        <v>45289</v>
      </c>
      <c r="C1047" s="619">
        <v>100</v>
      </c>
      <c r="D1047" s="619">
        <v>100</v>
      </c>
      <c r="E1047" s="619">
        <v>100</v>
      </c>
      <c r="F1047" s="619">
        <v>100</v>
      </c>
      <c r="G1047" s="627">
        <v>100</v>
      </c>
    </row>
    <row r="1048" spans="2:7" x14ac:dyDescent="0.3">
      <c r="B1048" s="624">
        <v>45292</v>
      </c>
      <c r="C1048" s="616">
        <v>100</v>
      </c>
      <c r="D1048" s="616">
        <v>100</v>
      </c>
      <c r="E1048" s="616">
        <v>100</v>
      </c>
      <c r="F1048" s="616">
        <v>100</v>
      </c>
      <c r="G1048" s="625">
        <v>100</v>
      </c>
    </row>
    <row r="1049" spans="2:7" x14ac:dyDescent="0.3">
      <c r="B1049" s="626">
        <v>45293</v>
      </c>
      <c r="C1049" s="619">
        <v>100.6895084722899</v>
      </c>
      <c r="D1049" s="619">
        <v>101.2373383842543</v>
      </c>
      <c r="E1049" s="619">
        <v>100</v>
      </c>
      <c r="F1049" s="619">
        <v>100.7110352673493</v>
      </c>
      <c r="G1049" s="627">
        <v>100.3169926938487</v>
      </c>
    </row>
    <row r="1050" spans="2:7" x14ac:dyDescent="0.3">
      <c r="B1050" s="624">
        <v>45294</v>
      </c>
      <c r="C1050" s="616">
        <v>101.69808971392401</v>
      </c>
      <c r="D1050" s="616">
        <v>101.2743967718027</v>
      </c>
      <c r="E1050" s="616">
        <v>100.6803088386156</v>
      </c>
      <c r="F1050" s="616">
        <v>100.1342434584755</v>
      </c>
      <c r="G1050" s="625">
        <v>100.2592505302851</v>
      </c>
    </row>
    <row r="1051" spans="2:7" x14ac:dyDescent="0.3">
      <c r="B1051" s="626">
        <v>45295</v>
      </c>
      <c r="C1051" s="619">
        <v>102.0384340012244</v>
      </c>
      <c r="D1051" s="619">
        <v>100.9038128963189</v>
      </c>
      <c r="E1051" s="619">
        <v>100.5993196911614</v>
      </c>
      <c r="F1051" s="619">
        <v>101.17519908987489</v>
      </c>
      <c r="G1051" s="627">
        <v>100.2510016497761</v>
      </c>
    </row>
    <row r="1052" spans="2:7" x14ac:dyDescent="0.3">
      <c r="B1052" s="624">
        <v>45296</v>
      </c>
      <c r="C1052" s="616">
        <v>100.5867826050865</v>
      </c>
      <c r="D1052" s="616">
        <v>100.3849954706415</v>
      </c>
      <c r="E1052" s="616">
        <v>100.37255007828951</v>
      </c>
      <c r="F1052" s="616">
        <v>101.2662116040956</v>
      </c>
      <c r="G1052" s="625">
        <v>99.45321706339854</v>
      </c>
    </row>
    <row r="1053" spans="2:7" x14ac:dyDescent="0.3">
      <c r="B1053" s="626">
        <v>45299</v>
      </c>
      <c r="C1053" s="619">
        <v>100.5867826050865</v>
      </c>
      <c r="D1053" s="619">
        <v>100.3458782837849</v>
      </c>
      <c r="E1053" s="619">
        <v>99.789428216618973</v>
      </c>
      <c r="F1053" s="619">
        <v>102.9442548350398</v>
      </c>
      <c r="G1053" s="627">
        <v>99.207518265378255</v>
      </c>
    </row>
    <row r="1054" spans="2:7" x14ac:dyDescent="0.3">
      <c r="B1054" s="624">
        <v>45300</v>
      </c>
      <c r="C1054" s="616">
        <v>102.1891504882073</v>
      </c>
      <c r="D1054" s="616">
        <v>101.0293996541217</v>
      </c>
      <c r="E1054" s="616">
        <v>100.102586253442</v>
      </c>
      <c r="F1054" s="616">
        <v>104.4061433447099</v>
      </c>
      <c r="G1054" s="625">
        <v>99.962880037709141</v>
      </c>
    </row>
    <row r="1055" spans="2:7" x14ac:dyDescent="0.3">
      <c r="B1055" s="626">
        <v>45301</v>
      </c>
      <c r="C1055" s="619">
        <v>102.2394757867868</v>
      </c>
      <c r="D1055" s="619">
        <v>100.7370501523511</v>
      </c>
      <c r="E1055" s="619">
        <v>99.827223152097616</v>
      </c>
      <c r="F1055" s="619">
        <v>104.1558589306029</v>
      </c>
      <c r="G1055" s="627">
        <v>100.0123733207636</v>
      </c>
    </row>
    <row r="1056" spans="2:7" x14ac:dyDescent="0.3">
      <c r="B1056" s="624">
        <v>45302</v>
      </c>
      <c r="C1056" s="616">
        <v>101.8109325225945</v>
      </c>
      <c r="D1056" s="616">
        <v>100.2882319031541</v>
      </c>
      <c r="E1056" s="616">
        <v>99.913611576048808</v>
      </c>
      <c r="F1056" s="616">
        <v>103.6405005688282</v>
      </c>
      <c r="G1056" s="625">
        <v>99.651779401366952</v>
      </c>
    </row>
    <row r="1057" spans="2:7" x14ac:dyDescent="0.3">
      <c r="B1057" s="626">
        <v>45303</v>
      </c>
      <c r="C1057" s="619">
        <v>101.494453840806</v>
      </c>
      <c r="D1057" s="619">
        <v>99.9423536193692</v>
      </c>
      <c r="E1057" s="619">
        <v>99.762431834134219</v>
      </c>
      <c r="F1057" s="619">
        <v>103.43913538111489</v>
      </c>
      <c r="G1057" s="627">
        <v>99.388993636577894</v>
      </c>
    </row>
    <row r="1058" spans="2:7" x14ac:dyDescent="0.3">
      <c r="B1058" s="624">
        <v>45306</v>
      </c>
      <c r="C1058" s="616">
        <v>101.3315451423116</v>
      </c>
      <c r="D1058" s="616">
        <v>100.1729391418924</v>
      </c>
      <c r="E1058" s="616">
        <v>99.786728578370486</v>
      </c>
      <c r="F1058" s="616">
        <v>103.6837315130831</v>
      </c>
      <c r="G1058" s="625">
        <v>99.470304030167327</v>
      </c>
    </row>
    <row r="1059" spans="2:7" x14ac:dyDescent="0.3">
      <c r="B1059" s="626">
        <v>45307</v>
      </c>
      <c r="C1059" s="619">
        <v>102.276830647588</v>
      </c>
      <c r="D1059" s="619">
        <v>101.43704191715391</v>
      </c>
      <c r="E1059" s="619">
        <v>100.4616381404892</v>
      </c>
      <c r="F1059" s="619">
        <v>105.2332195676906</v>
      </c>
      <c r="G1059" s="627">
        <v>101.4323591798256</v>
      </c>
    </row>
    <row r="1060" spans="2:7" x14ac:dyDescent="0.3">
      <c r="B1060" s="624">
        <v>45308</v>
      </c>
      <c r="C1060" s="616">
        <v>102.8843659531197</v>
      </c>
      <c r="D1060" s="616">
        <v>101.5255702874084</v>
      </c>
      <c r="E1060" s="616">
        <v>101.0744560228929</v>
      </c>
      <c r="F1060" s="616">
        <v>104.9886234357224</v>
      </c>
      <c r="G1060" s="625">
        <v>101.3274805562102</v>
      </c>
    </row>
    <row r="1061" spans="2:7" x14ac:dyDescent="0.3">
      <c r="B1061" s="626">
        <v>45309</v>
      </c>
      <c r="C1061" s="619">
        <v>101.6446515102778</v>
      </c>
      <c r="D1061" s="619">
        <v>101.49674709709301</v>
      </c>
      <c r="E1061" s="619">
        <v>101.1284487878624</v>
      </c>
      <c r="F1061" s="619">
        <v>104.4436860068259</v>
      </c>
      <c r="G1061" s="627">
        <v>101.12125854348341</v>
      </c>
    </row>
    <row r="1062" spans="2:7" x14ac:dyDescent="0.3">
      <c r="B1062" s="624">
        <v>45310</v>
      </c>
      <c r="C1062" s="616">
        <v>101.4454255860044</v>
      </c>
      <c r="D1062" s="616">
        <v>101.49674709709301</v>
      </c>
      <c r="E1062" s="616">
        <v>101.006965066681</v>
      </c>
      <c r="F1062" s="616">
        <v>103.5824800910125</v>
      </c>
      <c r="G1062" s="625">
        <v>100.6640348809804</v>
      </c>
    </row>
    <row r="1063" spans="2:7" x14ac:dyDescent="0.3">
      <c r="B1063" s="626">
        <v>45313</v>
      </c>
      <c r="C1063" s="619">
        <v>101.2052130783518</v>
      </c>
      <c r="D1063" s="619">
        <v>102.63526311455161</v>
      </c>
      <c r="E1063" s="619">
        <v>100.966470492954</v>
      </c>
      <c r="F1063" s="619">
        <v>103.4846416382253</v>
      </c>
      <c r="G1063" s="627">
        <v>101.2485269856234</v>
      </c>
    </row>
    <row r="1064" spans="2:7" x14ac:dyDescent="0.3">
      <c r="B1064" s="624">
        <v>45314</v>
      </c>
      <c r="C1064" s="616">
        <v>102.5523227459973</v>
      </c>
      <c r="D1064" s="616">
        <v>101.9167421559746</v>
      </c>
      <c r="E1064" s="616">
        <v>101.71966956427841</v>
      </c>
      <c r="F1064" s="616">
        <v>103.9135381114903</v>
      </c>
      <c r="G1064" s="625">
        <v>101.9756068819232</v>
      </c>
    </row>
    <row r="1065" spans="2:7" x14ac:dyDescent="0.3">
      <c r="B1065" s="626">
        <v>45315</v>
      </c>
      <c r="C1065" s="619">
        <v>101.61378186836561</v>
      </c>
      <c r="D1065" s="619">
        <v>101.55645227703209</v>
      </c>
      <c r="E1065" s="619">
        <v>101.50639814264891</v>
      </c>
      <c r="F1065" s="619">
        <v>103.5551763367463</v>
      </c>
      <c r="G1065" s="627">
        <v>101.4918689606411</v>
      </c>
    </row>
    <row r="1066" spans="2:7" x14ac:dyDescent="0.3">
      <c r="B1066" s="624">
        <v>45316</v>
      </c>
      <c r="C1066" s="616">
        <v>102.23765992549779</v>
      </c>
      <c r="D1066" s="616">
        <v>101.2229267890966</v>
      </c>
      <c r="E1066" s="616">
        <v>101.6413800550726</v>
      </c>
      <c r="F1066" s="616">
        <v>103.46416382252561</v>
      </c>
      <c r="G1066" s="625">
        <v>101.36047607824651</v>
      </c>
    </row>
    <row r="1067" spans="2:7" x14ac:dyDescent="0.3">
      <c r="B1067" s="626">
        <v>45317</v>
      </c>
      <c r="C1067" s="619">
        <v>101.49626970209501</v>
      </c>
      <c r="D1067" s="619">
        <v>101.1055752285267</v>
      </c>
      <c r="E1067" s="619">
        <v>102.4107769558879</v>
      </c>
      <c r="F1067" s="619">
        <v>104.9488054607508</v>
      </c>
      <c r="G1067" s="627">
        <v>101.11654489747821</v>
      </c>
    </row>
    <row r="1068" spans="2:7" x14ac:dyDescent="0.3">
      <c r="B1068" s="624">
        <v>45320</v>
      </c>
      <c r="C1068" s="616">
        <v>101.94764093677691</v>
      </c>
      <c r="D1068" s="616">
        <v>101.869389771885</v>
      </c>
      <c r="E1068" s="616">
        <v>102.85891690513471</v>
      </c>
      <c r="F1068" s="616">
        <v>105.81342434584759</v>
      </c>
      <c r="G1068" s="625">
        <v>101.4918689606411</v>
      </c>
    </row>
    <row r="1069" spans="2:7" x14ac:dyDescent="0.3">
      <c r="B1069" s="626">
        <v>45321</v>
      </c>
      <c r="C1069" s="619">
        <v>101.55852780343039</v>
      </c>
      <c r="D1069" s="619">
        <v>101.9126245573581</v>
      </c>
      <c r="E1069" s="619">
        <v>102.8022245019167</v>
      </c>
      <c r="F1069" s="619">
        <v>105.96700796359499</v>
      </c>
      <c r="G1069" s="627">
        <v>101.0670516144237</v>
      </c>
    </row>
    <row r="1070" spans="2:7" x14ac:dyDescent="0.3">
      <c r="B1070" s="624">
        <v>45322</v>
      </c>
      <c r="C1070" s="616">
        <v>101.5559337158748</v>
      </c>
      <c r="D1070" s="616">
        <v>102.02174092069509</v>
      </c>
      <c r="E1070" s="616">
        <v>102.8157226931591</v>
      </c>
      <c r="F1070" s="616">
        <v>105.6973833902161</v>
      </c>
      <c r="G1070" s="625">
        <v>101.4217534763139</v>
      </c>
    </row>
    <row r="1071" spans="2:7" x14ac:dyDescent="0.3">
      <c r="B1071" s="626">
        <v>45323</v>
      </c>
      <c r="C1071" s="619">
        <v>100.8646093822959</v>
      </c>
      <c r="D1071" s="619">
        <v>101.1426336160751</v>
      </c>
      <c r="E1071" s="619">
        <v>102.883213649371</v>
      </c>
      <c r="F1071" s="619">
        <v>106.09215017064849</v>
      </c>
      <c r="G1071" s="627">
        <v>100.63634221069999</v>
      </c>
    </row>
    <row r="1072" spans="2:7" x14ac:dyDescent="0.3">
      <c r="B1072" s="624">
        <v>45324</v>
      </c>
      <c r="C1072" s="616">
        <v>102.0980980150042</v>
      </c>
      <c r="D1072" s="616">
        <v>102.33056081693159</v>
      </c>
      <c r="E1072" s="616">
        <v>103.4231412990659</v>
      </c>
      <c r="F1072" s="616">
        <v>107.79863481228671</v>
      </c>
      <c r="G1072" s="625">
        <v>101.0157907141174</v>
      </c>
    </row>
    <row r="1073" spans="2:7" x14ac:dyDescent="0.3">
      <c r="B1073" s="626">
        <v>45327</v>
      </c>
      <c r="C1073" s="619">
        <v>102.8968175733867</v>
      </c>
      <c r="D1073" s="619">
        <v>102.57761673392081</v>
      </c>
      <c r="E1073" s="619">
        <v>104.2735273473354</v>
      </c>
      <c r="F1073" s="619">
        <v>108.7599544937429</v>
      </c>
      <c r="G1073" s="627">
        <v>100.84551025218001</v>
      </c>
    </row>
    <row r="1074" spans="2:7" x14ac:dyDescent="0.3">
      <c r="B1074" s="624">
        <v>45328</v>
      </c>
      <c r="C1074" s="616">
        <v>102.55725151235301</v>
      </c>
      <c r="D1074" s="616">
        <v>102.09791649510009</v>
      </c>
      <c r="E1074" s="616">
        <v>104.2546298795961</v>
      </c>
      <c r="F1074" s="616">
        <v>107.9613196814562</v>
      </c>
      <c r="G1074" s="625">
        <v>100.38475135517319</v>
      </c>
    </row>
    <row r="1075" spans="2:7" x14ac:dyDescent="0.3">
      <c r="B1075" s="626">
        <v>45329</v>
      </c>
      <c r="C1075" s="619">
        <v>102.68410239382401</v>
      </c>
      <c r="D1075" s="619">
        <v>102.3573252079387</v>
      </c>
      <c r="E1075" s="619">
        <v>103.71200259165271</v>
      </c>
      <c r="F1075" s="619">
        <v>108.54721274175201</v>
      </c>
      <c r="G1075" s="627">
        <v>100.4666509545133</v>
      </c>
    </row>
    <row r="1076" spans="2:7" x14ac:dyDescent="0.3">
      <c r="B1076" s="624">
        <v>45330</v>
      </c>
      <c r="C1076" s="616">
        <v>102.4278065433265</v>
      </c>
      <c r="D1076" s="616">
        <v>102.8823190315408</v>
      </c>
      <c r="E1076" s="616">
        <v>104.2222342206144</v>
      </c>
      <c r="F1076" s="616">
        <v>109.84072810011379</v>
      </c>
      <c r="G1076" s="625">
        <v>101.026396417629</v>
      </c>
    </row>
    <row r="1077" spans="2:7" x14ac:dyDescent="0.3">
      <c r="B1077" s="626">
        <v>45331</v>
      </c>
      <c r="C1077" s="619">
        <v>101.74893383001459</v>
      </c>
      <c r="D1077" s="619">
        <v>102.00115292761259</v>
      </c>
      <c r="E1077" s="619">
        <v>104.28702553857779</v>
      </c>
      <c r="F1077" s="619">
        <v>110.38339021615469</v>
      </c>
      <c r="G1077" s="627">
        <v>100.6834786707518</v>
      </c>
    </row>
    <row r="1078" spans="2:7" x14ac:dyDescent="0.3">
      <c r="B1078" s="624">
        <v>45334</v>
      </c>
      <c r="C1078" s="616">
        <v>101.5686447448974</v>
      </c>
      <c r="D1078" s="616">
        <v>102.00115292761259</v>
      </c>
      <c r="E1078" s="616">
        <v>104.4112088980077</v>
      </c>
      <c r="F1078" s="616">
        <v>110.4209328782708</v>
      </c>
      <c r="G1078" s="625">
        <v>100.5756540183832</v>
      </c>
    </row>
    <row r="1079" spans="2:7" x14ac:dyDescent="0.3">
      <c r="B1079" s="626">
        <v>45335</v>
      </c>
      <c r="C1079" s="619">
        <v>101.823124734106</v>
      </c>
      <c r="D1079" s="619">
        <v>102.00115292761259</v>
      </c>
      <c r="E1079" s="619">
        <v>104.8404513795151</v>
      </c>
      <c r="F1079" s="619">
        <v>110.391353811149</v>
      </c>
      <c r="G1079" s="627">
        <v>101.3304265849635</v>
      </c>
    </row>
    <row r="1080" spans="2:7" x14ac:dyDescent="0.3">
      <c r="B1080" s="624">
        <v>45336</v>
      </c>
      <c r="C1080" s="616">
        <v>101.6233799923215</v>
      </c>
      <c r="D1080" s="616">
        <v>102.40467759202831</v>
      </c>
      <c r="E1080" s="616">
        <v>104.5974839371524</v>
      </c>
      <c r="F1080" s="616">
        <v>109.004550625711</v>
      </c>
      <c r="G1080" s="625">
        <v>100.6811218477492</v>
      </c>
    </row>
    <row r="1081" spans="2:7" x14ac:dyDescent="0.3">
      <c r="B1081" s="626">
        <v>45337</v>
      </c>
      <c r="C1081" s="619">
        <v>101.41585298787</v>
      </c>
      <c r="D1081" s="619">
        <v>102.40261879272011</v>
      </c>
      <c r="E1081" s="619">
        <v>103.6688083796771</v>
      </c>
      <c r="F1081" s="619">
        <v>110.0819112627986</v>
      </c>
      <c r="G1081" s="627">
        <v>100.4165684657082</v>
      </c>
    </row>
    <row r="1082" spans="2:7" x14ac:dyDescent="0.3">
      <c r="B1082" s="624">
        <v>45338</v>
      </c>
      <c r="C1082" s="616">
        <v>101.3909497473359</v>
      </c>
      <c r="D1082" s="616">
        <v>102.2420324466771</v>
      </c>
      <c r="E1082" s="616">
        <v>103.1018843474974</v>
      </c>
      <c r="F1082" s="616">
        <v>110.5688282138794</v>
      </c>
      <c r="G1082" s="625">
        <v>100.4961112420457</v>
      </c>
    </row>
    <row r="1083" spans="2:7" x14ac:dyDescent="0.3">
      <c r="B1083" s="626">
        <v>45341</v>
      </c>
      <c r="C1083" s="619">
        <v>101.4988637896506</v>
      </c>
      <c r="D1083" s="619">
        <v>102.1287984847237</v>
      </c>
      <c r="E1083" s="619">
        <v>102.4944657415906</v>
      </c>
      <c r="F1083" s="619">
        <v>109.96359499431171</v>
      </c>
      <c r="G1083" s="627">
        <v>100.4148008484563</v>
      </c>
    </row>
    <row r="1084" spans="2:7" x14ac:dyDescent="0.3">
      <c r="B1084" s="624">
        <v>45342</v>
      </c>
      <c r="C1084" s="616">
        <v>101.73751984476981</v>
      </c>
      <c r="D1084" s="616">
        <v>101.43704191715391</v>
      </c>
      <c r="E1084" s="616">
        <v>102.11651638680419</v>
      </c>
      <c r="F1084" s="616">
        <v>109.5119453924915</v>
      </c>
      <c r="G1084" s="625">
        <v>100.5267499410794</v>
      </c>
    </row>
    <row r="1085" spans="2:7" x14ac:dyDescent="0.3">
      <c r="B1085" s="626">
        <v>45343</v>
      </c>
      <c r="C1085" s="619">
        <v>101.8303881792618</v>
      </c>
      <c r="D1085" s="619">
        <v>101.6676274396772</v>
      </c>
      <c r="E1085" s="619">
        <v>102.4782679120998</v>
      </c>
      <c r="F1085" s="619">
        <v>110.4425483503982</v>
      </c>
      <c r="G1085" s="627">
        <v>100.413622436955</v>
      </c>
    </row>
    <row r="1086" spans="2:7" x14ac:dyDescent="0.3">
      <c r="B1086" s="624">
        <v>45344</v>
      </c>
      <c r="C1086" s="616">
        <v>101.9222188787316</v>
      </c>
      <c r="D1086" s="616">
        <v>102.207032858437</v>
      </c>
      <c r="E1086" s="616">
        <v>102.2487986609794</v>
      </c>
      <c r="F1086" s="616">
        <v>111.419795221843</v>
      </c>
      <c r="G1086" s="625">
        <v>100.7989629978788</v>
      </c>
    </row>
    <row r="1087" spans="2:7" x14ac:dyDescent="0.3">
      <c r="B1087" s="626">
        <v>45345</v>
      </c>
      <c r="C1087" s="619">
        <v>102.8314465669845</v>
      </c>
      <c r="D1087" s="619">
        <v>102.8226138516017</v>
      </c>
      <c r="E1087" s="619">
        <v>102.4782679120998</v>
      </c>
      <c r="F1087" s="619">
        <v>111.5108077360637</v>
      </c>
      <c r="G1087" s="627">
        <v>100.85199151543721</v>
      </c>
    </row>
    <row r="1088" spans="2:7" x14ac:dyDescent="0.3">
      <c r="B1088" s="624">
        <v>45348</v>
      </c>
      <c r="C1088" s="616">
        <v>102.69655401409111</v>
      </c>
      <c r="D1088" s="616">
        <v>102.5467347442971</v>
      </c>
      <c r="E1088" s="616">
        <v>102.5322606770693</v>
      </c>
      <c r="F1088" s="616">
        <v>112.48009101251419</v>
      </c>
      <c r="G1088" s="625">
        <v>100.7471128918218</v>
      </c>
    </row>
    <row r="1089" spans="2:7" x14ac:dyDescent="0.3">
      <c r="B1089" s="626">
        <v>45349</v>
      </c>
      <c r="C1089" s="619">
        <v>102.02650119846849</v>
      </c>
      <c r="D1089" s="619">
        <v>101.5852754673474</v>
      </c>
      <c r="E1089" s="619">
        <v>102.2487986609794</v>
      </c>
      <c r="F1089" s="619">
        <v>111.6359499431172</v>
      </c>
      <c r="G1089" s="627">
        <v>100.539123261843</v>
      </c>
    </row>
    <row r="1090" spans="2:7" x14ac:dyDescent="0.3">
      <c r="B1090" s="624">
        <v>45350</v>
      </c>
      <c r="C1090" s="616">
        <v>101.8179365589947</v>
      </c>
      <c r="D1090" s="616">
        <v>102.3367372148563</v>
      </c>
      <c r="E1090" s="616">
        <v>102.43237406187571</v>
      </c>
      <c r="F1090" s="616">
        <v>111.16040955631399</v>
      </c>
      <c r="G1090" s="625">
        <v>100.7141173697855</v>
      </c>
    </row>
    <row r="1091" spans="2:7" x14ac:dyDescent="0.3">
      <c r="B1091" s="626">
        <v>45351</v>
      </c>
      <c r="C1091" s="619">
        <v>101.8376516244176</v>
      </c>
      <c r="D1091" s="619">
        <v>102.3387960141645</v>
      </c>
      <c r="E1091" s="619">
        <v>102.04902543059229</v>
      </c>
      <c r="F1091" s="619">
        <v>109.9544937428896</v>
      </c>
      <c r="G1091" s="627">
        <v>100.4843271270328</v>
      </c>
    </row>
    <row r="1092" spans="2:7" x14ac:dyDescent="0.3">
      <c r="B1092" s="624">
        <v>45352</v>
      </c>
      <c r="C1092" s="616">
        <v>102.4044597553257</v>
      </c>
      <c r="D1092" s="616">
        <v>102.0135057234621</v>
      </c>
      <c r="E1092" s="616">
        <v>101.7088710112845</v>
      </c>
      <c r="F1092" s="616">
        <v>109.89761092150169</v>
      </c>
      <c r="G1092" s="625">
        <v>100.2580721187839</v>
      </c>
    </row>
    <row r="1093" spans="2:7" x14ac:dyDescent="0.3">
      <c r="B1093" s="626">
        <v>45355</v>
      </c>
      <c r="C1093" s="619">
        <v>102.2578938084318</v>
      </c>
      <c r="D1093" s="619">
        <v>101.8714485711933</v>
      </c>
      <c r="E1093" s="619">
        <v>101.7763619674964</v>
      </c>
      <c r="F1093" s="619">
        <v>110.97838452787261</v>
      </c>
      <c r="G1093" s="627">
        <v>99.89099693613008</v>
      </c>
    </row>
    <row r="1094" spans="2:7" x14ac:dyDescent="0.3">
      <c r="B1094" s="624">
        <v>45356</v>
      </c>
      <c r="C1094" s="616">
        <v>102.3372728876345</v>
      </c>
      <c r="D1094" s="616">
        <v>102.0814461006341</v>
      </c>
      <c r="E1094" s="616">
        <v>101.1284487878624</v>
      </c>
      <c r="F1094" s="616">
        <v>111.5324232081911</v>
      </c>
      <c r="G1094" s="625">
        <v>99.852698562337963</v>
      </c>
    </row>
    <row r="1095" spans="2:7" x14ac:dyDescent="0.3">
      <c r="B1095" s="626">
        <v>45357</v>
      </c>
      <c r="C1095" s="619">
        <v>101.7211770931693</v>
      </c>
      <c r="D1095" s="619">
        <v>101.817919789179</v>
      </c>
      <c r="E1095" s="619">
        <v>100.8179903892878</v>
      </c>
      <c r="F1095" s="619">
        <v>112.01934015927191</v>
      </c>
      <c r="G1095" s="627">
        <v>99.476785293424456</v>
      </c>
    </row>
    <row r="1096" spans="2:7" x14ac:dyDescent="0.3">
      <c r="B1096" s="624">
        <v>45358</v>
      </c>
      <c r="C1096" s="616">
        <v>101.6026272918763</v>
      </c>
      <c r="D1096" s="616">
        <v>101.6017458618134</v>
      </c>
      <c r="E1096" s="616">
        <v>100.15927865666001</v>
      </c>
      <c r="F1096" s="616">
        <v>111.67349260523321</v>
      </c>
      <c r="G1096" s="625">
        <v>99.433773273627139</v>
      </c>
    </row>
    <row r="1097" spans="2:7" x14ac:dyDescent="0.3">
      <c r="B1097" s="626">
        <v>45359</v>
      </c>
      <c r="C1097" s="619">
        <v>101.2148112023077</v>
      </c>
      <c r="D1097" s="619">
        <v>102.59614592769501</v>
      </c>
      <c r="E1097" s="619">
        <v>99.562658603747096</v>
      </c>
      <c r="F1097" s="619">
        <v>109.4027303754266</v>
      </c>
      <c r="G1097" s="627">
        <v>99.060216827716232</v>
      </c>
    </row>
    <row r="1098" spans="2:7" x14ac:dyDescent="0.3">
      <c r="B1098" s="624">
        <v>45362</v>
      </c>
      <c r="C1098" s="616">
        <v>101.5613812997416</v>
      </c>
      <c r="D1098" s="616">
        <v>102.48497076504979</v>
      </c>
      <c r="E1098" s="616">
        <v>99.549160412504719</v>
      </c>
      <c r="F1098" s="616">
        <v>109.99203640500571</v>
      </c>
      <c r="G1098" s="625">
        <v>98.97006834786707</v>
      </c>
    </row>
    <row r="1099" spans="2:7" x14ac:dyDescent="0.3">
      <c r="B1099" s="626">
        <v>45363</v>
      </c>
      <c r="C1099" s="619">
        <v>101.80185321614979</v>
      </c>
      <c r="D1099" s="619">
        <v>102.3635016058635</v>
      </c>
      <c r="E1099" s="619">
        <v>99.400680308838602</v>
      </c>
      <c r="F1099" s="619">
        <v>109.1843003412969</v>
      </c>
      <c r="G1099" s="627">
        <v>98.986566108885228</v>
      </c>
    </row>
    <row r="1100" spans="2:7" x14ac:dyDescent="0.3">
      <c r="B1100" s="624">
        <v>45364</v>
      </c>
      <c r="C1100" s="616">
        <v>101.2817386612433</v>
      </c>
      <c r="D1100" s="616">
        <v>102.3635016058635</v>
      </c>
      <c r="E1100" s="616">
        <v>99.15771286647589</v>
      </c>
      <c r="F1100" s="616">
        <v>107.5654152445961</v>
      </c>
      <c r="G1100" s="625">
        <v>98.199976431769969</v>
      </c>
    </row>
    <row r="1101" spans="2:7" x14ac:dyDescent="0.3">
      <c r="B1101" s="626">
        <v>45365</v>
      </c>
      <c r="C1101" s="619">
        <v>101.0088406503896</v>
      </c>
      <c r="D1101" s="619">
        <v>102.7299678827308</v>
      </c>
      <c r="E1101" s="619">
        <v>99.522164030019979</v>
      </c>
      <c r="F1101" s="619">
        <v>107.0113765642776</v>
      </c>
      <c r="G1101" s="627">
        <v>98.403841621494209</v>
      </c>
    </row>
    <row r="1102" spans="2:7" x14ac:dyDescent="0.3">
      <c r="B1102" s="624">
        <v>45366</v>
      </c>
      <c r="C1102" s="616">
        <v>100.72556628931341</v>
      </c>
      <c r="D1102" s="616">
        <v>102.8555546405336</v>
      </c>
      <c r="E1102" s="616">
        <v>99.535662221262342</v>
      </c>
      <c r="F1102" s="616">
        <v>107.2753128555176</v>
      </c>
      <c r="G1102" s="625">
        <v>98.482205986330428</v>
      </c>
    </row>
    <row r="1103" spans="2:7" x14ac:dyDescent="0.3">
      <c r="B1103" s="626">
        <v>45369</v>
      </c>
      <c r="C1103" s="619">
        <v>101.0786216056364</v>
      </c>
      <c r="D1103" s="619">
        <v>103.4649592357737</v>
      </c>
      <c r="E1103" s="619">
        <v>100.0080989147454</v>
      </c>
      <c r="F1103" s="619">
        <v>107.9351535836177</v>
      </c>
      <c r="G1103" s="627">
        <v>99.166273862832895</v>
      </c>
    </row>
    <row r="1104" spans="2:7" x14ac:dyDescent="0.3">
      <c r="B1104" s="624">
        <v>45370</v>
      </c>
      <c r="C1104" s="616">
        <v>100.6428148962884</v>
      </c>
      <c r="D1104" s="616">
        <v>103.5720167998024</v>
      </c>
      <c r="E1104" s="616">
        <v>99.900113384806431</v>
      </c>
      <c r="F1104" s="616">
        <v>109.86916951080769</v>
      </c>
      <c r="G1104" s="625">
        <v>99.02604289417863</v>
      </c>
    </row>
    <row r="1105" spans="2:7" x14ac:dyDescent="0.3">
      <c r="B1105" s="626">
        <v>45371</v>
      </c>
      <c r="C1105" s="619">
        <v>101.0067653803451</v>
      </c>
      <c r="D1105" s="619">
        <v>102.283208432842</v>
      </c>
      <c r="E1105" s="619">
        <v>99.697640516170821</v>
      </c>
      <c r="F1105" s="619">
        <v>110.0432309442548</v>
      </c>
      <c r="G1105" s="627">
        <v>98.282465236860688</v>
      </c>
    </row>
    <row r="1106" spans="2:7" x14ac:dyDescent="0.3">
      <c r="B1106" s="624">
        <v>45372</v>
      </c>
      <c r="C1106" s="616">
        <v>101.2218152387079</v>
      </c>
      <c r="D1106" s="616">
        <v>102.5076175574405</v>
      </c>
      <c r="E1106" s="616">
        <v>99.549160412504719</v>
      </c>
      <c r="F1106" s="616">
        <v>110.6712172923777</v>
      </c>
      <c r="G1106" s="625">
        <v>98.633631864246993</v>
      </c>
    </row>
    <row r="1107" spans="2:7" x14ac:dyDescent="0.3">
      <c r="B1107" s="626">
        <v>45373</v>
      </c>
      <c r="C1107" s="619">
        <v>101.0251834019902</v>
      </c>
      <c r="D1107" s="619">
        <v>102.9708474017953</v>
      </c>
      <c r="E1107" s="619">
        <v>99.997300361751513</v>
      </c>
      <c r="F1107" s="619">
        <v>111.8179749715586</v>
      </c>
      <c r="G1107" s="627">
        <v>98.777398067405144</v>
      </c>
    </row>
    <row r="1108" spans="2:7" x14ac:dyDescent="0.3">
      <c r="B1108" s="624">
        <v>45376</v>
      </c>
      <c r="C1108" s="616">
        <v>101.0251834019902</v>
      </c>
      <c r="D1108" s="616">
        <v>102.4293831837273</v>
      </c>
      <c r="E1108" s="616">
        <v>100.0647913179634</v>
      </c>
      <c r="F1108" s="616">
        <v>111.3424345847554</v>
      </c>
      <c r="G1108" s="625">
        <v>98.242399245816642</v>
      </c>
    </row>
    <row r="1109" spans="2:7" x14ac:dyDescent="0.3">
      <c r="B1109" s="626">
        <v>45377</v>
      </c>
      <c r="C1109" s="619">
        <v>100.0508441160906</v>
      </c>
      <c r="D1109" s="619">
        <v>102.56114633945479</v>
      </c>
      <c r="E1109" s="619">
        <v>100.3860482695319</v>
      </c>
      <c r="F1109" s="619">
        <v>111.5529010238908</v>
      </c>
      <c r="G1109" s="627">
        <v>98.060334668866361</v>
      </c>
    </row>
    <row r="1110" spans="2:7" x14ac:dyDescent="0.3">
      <c r="B1110" s="624">
        <v>45378</v>
      </c>
      <c r="C1110" s="616">
        <v>99.932294314797716</v>
      </c>
      <c r="D1110" s="616">
        <v>102.63526311455161</v>
      </c>
      <c r="E1110" s="616">
        <v>100.3617515252956</v>
      </c>
      <c r="F1110" s="616">
        <v>111.51877133105801</v>
      </c>
      <c r="G1110" s="625">
        <v>97.470539712467584</v>
      </c>
    </row>
    <row r="1111" spans="2:7" x14ac:dyDescent="0.3">
      <c r="B1111" s="626">
        <v>45379</v>
      </c>
      <c r="C1111" s="619">
        <v>99.932294314797716</v>
      </c>
      <c r="D1111" s="619">
        <v>103.2302561146339</v>
      </c>
      <c r="E1111" s="619">
        <v>100.3617515252956</v>
      </c>
      <c r="F1111" s="619">
        <v>111.4175199089875</v>
      </c>
      <c r="G1111" s="627">
        <v>97.95604525100164</v>
      </c>
    </row>
    <row r="1112" spans="2:7" x14ac:dyDescent="0.3">
      <c r="B1112" s="624">
        <v>45380</v>
      </c>
      <c r="C1112" s="616">
        <v>99.932294314797716</v>
      </c>
      <c r="D1112" s="616">
        <v>103.2302561146339</v>
      </c>
      <c r="E1112" s="616">
        <v>100.3617515252956</v>
      </c>
      <c r="F1112" s="616">
        <v>111.4175199089875</v>
      </c>
      <c r="G1112" s="625">
        <v>97.564223426820632</v>
      </c>
    </row>
    <row r="1113" spans="2:7" x14ac:dyDescent="0.3">
      <c r="B1113" s="626">
        <v>45383</v>
      </c>
      <c r="C1113" s="619">
        <v>100.2415095514304</v>
      </c>
      <c r="D1113" s="619">
        <v>104.0784814296303</v>
      </c>
      <c r="E1113" s="619">
        <v>100.5750229469251</v>
      </c>
      <c r="F1113" s="619">
        <v>112.04778156996591</v>
      </c>
      <c r="G1113" s="627">
        <v>97.885929766674508</v>
      </c>
    </row>
    <row r="1114" spans="2:7" x14ac:dyDescent="0.3">
      <c r="B1114" s="624">
        <v>45384</v>
      </c>
      <c r="C1114" s="616">
        <v>99.346549344733475</v>
      </c>
      <c r="D1114" s="616">
        <v>104.14230420818581</v>
      </c>
      <c r="E1114" s="616">
        <v>100.0107985529939</v>
      </c>
      <c r="F1114" s="616">
        <v>110.9817974971559</v>
      </c>
      <c r="G1114" s="625">
        <v>97.538887579542774</v>
      </c>
    </row>
    <row r="1115" spans="2:7" x14ac:dyDescent="0.3">
      <c r="B1115" s="626">
        <v>45385</v>
      </c>
      <c r="C1115" s="619">
        <v>98.912558496674379</v>
      </c>
      <c r="D1115" s="619">
        <v>103.7449559416948</v>
      </c>
      <c r="E1115" s="619">
        <v>99.543761136007774</v>
      </c>
      <c r="F1115" s="619">
        <v>108.63367463026169</v>
      </c>
      <c r="G1115" s="627">
        <v>97.456398774452026</v>
      </c>
    </row>
    <row r="1116" spans="2:7" x14ac:dyDescent="0.3">
      <c r="B1116" s="624">
        <v>45386</v>
      </c>
      <c r="C1116" s="616">
        <v>97.74392205285713</v>
      </c>
      <c r="D1116" s="616">
        <v>104.08465782755501</v>
      </c>
      <c r="E1116" s="616">
        <v>99.508665838777603</v>
      </c>
      <c r="F1116" s="616">
        <v>107.2104664391354</v>
      </c>
      <c r="G1116" s="625">
        <v>97.739806740513785</v>
      </c>
    </row>
    <row r="1117" spans="2:7" x14ac:dyDescent="0.3">
      <c r="B1117" s="626">
        <v>45387</v>
      </c>
      <c r="C1117" s="619">
        <v>97.694634389299907</v>
      </c>
      <c r="D1117" s="619">
        <v>104.3090669521535</v>
      </c>
      <c r="E1117" s="619">
        <v>99.295394417148103</v>
      </c>
      <c r="F1117" s="619">
        <v>107.9749715585893</v>
      </c>
      <c r="G1117" s="627">
        <v>96.942022154136211</v>
      </c>
    </row>
    <row r="1118" spans="2:7" x14ac:dyDescent="0.3">
      <c r="B1118" s="624">
        <v>45390</v>
      </c>
      <c r="C1118" s="616">
        <v>97.797360256503381</v>
      </c>
      <c r="D1118" s="616">
        <v>103.54731120810339</v>
      </c>
      <c r="E1118" s="616">
        <v>99.586955347983363</v>
      </c>
      <c r="F1118" s="616">
        <v>107.40955631399321</v>
      </c>
      <c r="G1118" s="625">
        <v>96.15543247702098</v>
      </c>
    </row>
    <row r="1119" spans="2:7" x14ac:dyDescent="0.3">
      <c r="B1119" s="626">
        <v>45391</v>
      </c>
      <c r="C1119" s="619">
        <v>97.900604941217978</v>
      </c>
      <c r="D1119" s="619">
        <v>103.1314337478383</v>
      </c>
      <c r="E1119" s="619">
        <v>99.657145942443705</v>
      </c>
      <c r="F1119" s="619">
        <v>107.11604095563141</v>
      </c>
      <c r="G1119" s="627">
        <v>96.55196794720716</v>
      </c>
    </row>
    <row r="1120" spans="2:7" x14ac:dyDescent="0.3">
      <c r="B1120" s="624">
        <v>45392</v>
      </c>
      <c r="C1120" s="616">
        <v>98.856785614228045</v>
      </c>
      <c r="D1120" s="616">
        <v>104.4799472947377</v>
      </c>
      <c r="E1120" s="616">
        <v>100.31855731332</v>
      </c>
      <c r="F1120" s="616">
        <v>108.5949943117179</v>
      </c>
      <c r="G1120" s="625">
        <v>96.875441904312993</v>
      </c>
    </row>
    <row r="1121" spans="2:7" x14ac:dyDescent="0.3">
      <c r="B1121" s="626">
        <v>45393</v>
      </c>
      <c r="C1121" s="619">
        <v>99.287922965975937</v>
      </c>
      <c r="D1121" s="619">
        <v>104.8443547722968</v>
      </c>
      <c r="E1121" s="619">
        <v>99.657145942443705</v>
      </c>
      <c r="F1121" s="619">
        <v>108.7258248009101</v>
      </c>
      <c r="G1121" s="627">
        <v>96.867193023803907</v>
      </c>
    </row>
    <row r="1122" spans="2:7" x14ac:dyDescent="0.3">
      <c r="B1122" s="624">
        <v>45394</v>
      </c>
      <c r="C1122" s="616">
        <v>100.17328504871701</v>
      </c>
      <c r="D1122" s="616">
        <v>105.3734661945154</v>
      </c>
      <c r="E1122" s="616">
        <v>100.0107985529939</v>
      </c>
      <c r="F1122" s="616">
        <v>110.2957906712173</v>
      </c>
      <c r="G1122" s="625">
        <v>98.067994343624804</v>
      </c>
    </row>
    <row r="1123" spans="2:7" x14ac:dyDescent="0.3">
      <c r="B1123" s="626">
        <v>45397</v>
      </c>
      <c r="C1123" s="619">
        <v>101.2306351363971</v>
      </c>
      <c r="D1123" s="619">
        <v>106.7610969282714</v>
      </c>
      <c r="E1123" s="619">
        <v>100.9259759192268</v>
      </c>
      <c r="F1123" s="619">
        <v>111.3879408418658</v>
      </c>
      <c r="G1123" s="627">
        <v>98.500471364600514</v>
      </c>
    </row>
    <row r="1124" spans="2:7" x14ac:dyDescent="0.3">
      <c r="B1124" s="624">
        <v>45398</v>
      </c>
      <c r="C1124" s="616">
        <v>101.61170659832111</v>
      </c>
      <c r="D1124" s="616">
        <v>108.76430865519229</v>
      </c>
      <c r="E1124" s="616">
        <v>101.3579180389828</v>
      </c>
      <c r="F1124" s="616">
        <v>111.69965870307171</v>
      </c>
      <c r="G1124" s="625">
        <v>100.59391939665331</v>
      </c>
    </row>
    <row r="1125" spans="2:7" x14ac:dyDescent="0.3">
      <c r="B1125" s="626">
        <v>45399</v>
      </c>
      <c r="C1125" s="619">
        <v>101.21429238479659</v>
      </c>
      <c r="D1125" s="619">
        <v>107.924318537429</v>
      </c>
      <c r="E1125" s="619">
        <v>101.1446466173533</v>
      </c>
      <c r="F1125" s="619">
        <v>111.24345847554039</v>
      </c>
      <c r="G1125" s="627">
        <v>99.95522036295074</v>
      </c>
    </row>
    <row r="1126" spans="2:7" x14ac:dyDescent="0.3">
      <c r="B1126" s="624">
        <v>45400</v>
      </c>
      <c r="C1126" s="616">
        <v>102.1603561163396</v>
      </c>
      <c r="D1126" s="616">
        <v>108.0560816931565</v>
      </c>
      <c r="E1126" s="616">
        <v>100.69650666810649</v>
      </c>
      <c r="F1126" s="616">
        <v>109.872582480091</v>
      </c>
      <c r="G1126" s="625">
        <v>100.5650483148716</v>
      </c>
    </row>
    <row r="1127" spans="2:7" x14ac:dyDescent="0.3">
      <c r="B1127" s="626">
        <v>45401</v>
      </c>
      <c r="C1127" s="619">
        <v>101.4376433233374</v>
      </c>
      <c r="D1127" s="619">
        <v>107.10079881413159</v>
      </c>
      <c r="E1127" s="619">
        <v>99.403379947087089</v>
      </c>
      <c r="F1127" s="619">
        <v>108.6803185437998</v>
      </c>
      <c r="G1127" s="627">
        <v>100.7235446617959</v>
      </c>
    </row>
    <row r="1128" spans="2:7" x14ac:dyDescent="0.3">
      <c r="B1128" s="624">
        <v>45404</v>
      </c>
      <c r="C1128" s="616">
        <v>101.58031813889779</v>
      </c>
      <c r="D1128" s="616">
        <v>106.36374866178041</v>
      </c>
      <c r="E1128" s="616">
        <v>99.805626046109822</v>
      </c>
      <c r="F1128" s="616">
        <v>108.46416382252561</v>
      </c>
      <c r="G1128" s="625">
        <v>100.9786707518265</v>
      </c>
    </row>
    <row r="1129" spans="2:7" x14ac:dyDescent="0.3">
      <c r="B1129" s="626">
        <v>45405</v>
      </c>
      <c r="C1129" s="619">
        <v>101.4127400828033</v>
      </c>
      <c r="D1129" s="619">
        <v>105.5422877377913</v>
      </c>
      <c r="E1129" s="619">
        <v>100.0971869769451</v>
      </c>
      <c r="F1129" s="619">
        <v>108.6006825938567</v>
      </c>
      <c r="G1129" s="627">
        <v>99.922224840914438</v>
      </c>
    </row>
    <row r="1130" spans="2:7" x14ac:dyDescent="0.3">
      <c r="B1130" s="624">
        <v>45406</v>
      </c>
      <c r="C1130" s="616">
        <v>102.1865564006516</v>
      </c>
      <c r="D1130" s="616">
        <v>105.9890471876802</v>
      </c>
      <c r="E1130" s="616">
        <v>100.745100156579</v>
      </c>
      <c r="F1130" s="616">
        <v>108.1626848691695</v>
      </c>
      <c r="G1130" s="625">
        <v>100.59333019090271</v>
      </c>
    </row>
    <row r="1131" spans="2:7" x14ac:dyDescent="0.3">
      <c r="B1131" s="626">
        <v>45407</v>
      </c>
      <c r="C1131" s="619">
        <v>102.609652080977</v>
      </c>
      <c r="D1131" s="619">
        <v>106.2175739108952</v>
      </c>
      <c r="E1131" s="619">
        <v>101.3579180389828</v>
      </c>
      <c r="F1131" s="619">
        <v>108.02161547212739</v>
      </c>
      <c r="G1131" s="627">
        <v>101.37520622201269</v>
      </c>
    </row>
    <row r="1132" spans="2:7" x14ac:dyDescent="0.3">
      <c r="B1132" s="624">
        <v>45408</v>
      </c>
      <c r="C1132" s="616">
        <v>101.2446432091976</v>
      </c>
      <c r="D1132" s="616">
        <v>105.34052540558351</v>
      </c>
      <c r="E1132" s="616">
        <v>101.04745964040821</v>
      </c>
      <c r="F1132" s="616">
        <v>108.1228668941979</v>
      </c>
      <c r="G1132" s="625">
        <v>101.12184774923401</v>
      </c>
    </row>
    <row r="1133" spans="2:7" x14ac:dyDescent="0.3">
      <c r="B1133" s="626">
        <v>45411</v>
      </c>
      <c r="C1133" s="619">
        <v>100.2978012513878</v>
      </c>
      <c r="D1133" s="619">
        <v>105.42081857860499</v>
      </c>
      <c r="E1133" s="619">
        <v>100.750499433076</v>
      </c>
      <c r="F1133" s="619">
        <v>107.11604095563141</v>
      </c>
      <c r="G1133" s="627">
        <v>100.2032759839736</v>
      </c>
    </row>
    <row r="1134" spans="2:7" x14ac:dyDescent="0.3">
      <c r="B1134" s="624">
        <v>45412</v>
      </c>
      <c r="C1134" s="616">
        <v>101.67707760472329</v>
      </c>
      <c r="D1134" s="616">
        <v>106.9216832743144</v>
      </c>
      <c r="E1134" s="616">
        <v>101.6791749905513</v>
      </c>
      <c r="F1134" s="616">
        <v>109.2525597269625</v>
      </c>
      <c r="G1134" s="625">
        <v>100.9910440725901</v>
      </c>
    </row>
    <row r="1135" spans="2:7" x14ac:dyDescent="0.3">
      <c r="B1135" s="626">
        <v>45413</v>
      </c>
      <c r="C1135" s="619">
        <v>101.67707760472329</v>
      </c>
      <c r="D1135" s="619">
        <v>106.9216832743144</v>
      </c>
      <c r="E1135" s="619">
        <v>101.6791749905513</v>
      </c>
      <c r="F1135" s="619">
        <v>109.2525597269625</v>
      </c>
      <c r="G1135" s="627">
        <v>100.13964176290359</v>
      </c>
    </row>
    <row r="1136" spans="2:7" x14ac:dyDescent="0.3">
      <c r="B1136" s="624">
        <v>45414</v>
      </c>
      <c r="C1136" s="616">
        <v>101.3004160916439</v>
      </c>
      <c r="D1136" s="616">
        <v>105.24376183809601</v>
      </c>
      <c r="E1136" s="616">
        <v>100.72350305059121</v>
      </c>
      <c r="F1136" s="616">
        <v>107.6257110352673</v>
      </c>
      <c r="G1136" s="625">
        <v>100.0718831015791</v>
      </c>
    </row>
    <row r="1137" spans="2:7" x14ac:dyDescent="0.3">
      <c r="B1137" s="626">
        <v>45415</v>
      </c>
      <c r="C1137" s="619">
        <v>101.5131312712067</v>
      </c>
      <c r="D1137" s="619">
        <v>104.43259491064811</v>
      </c>
      <c r="E1137" s="619">
        <v>100.5453269261919</v>
      </c>
      <c r="F1137" s="619">
        <v>106.85437997724689</v>
      </c>
      <c r="G1137" s="627">
        <v>100.0123733207636</v>
      </c>
    </row>
    <row r="1138" spans="2:7" x14ac:dyDescent="0.3">
      <c r="B1138" s="624">
        <v>45418</v>
      </c>
      <c r="C1138" s="616">
        <v>101.066948211636</v>
      </c>
      <c r="D1138" s="616">
        <v>104.51082928436141</v>
      </c>
      <c r="E1138" s="616">
        <v>100.6155175206522</v>
      </c>
      <c r="F1138" s="616">
        <v>105.8737201365188</v>
      </c>
      <c r="G1138" s="625">
        <v>99.463822766910198</v>
      </c>
    </row>
    <row r="1139" spans="2:7" x14ac:dyDescent="0.3">
      <c r="B1139" s="626">
        <v>45419</v>
      </c>
      <c r="C1139" s="619">
        <v>100.8467101781619</v>
      </c>
      <c r="D1139" s="619">
        <v>104.41612451618219</v>
      </c>
      <c r="E1139" s="619">
        <v>100.529129096701</v>
      </c>
      <c r="F1139" s="619">
        <v>106.5961319681456</v>
      </c>
      <c r="G1139" s="627">
        <v>99.585199151543705</v>
      </c>
    </row>
    <row r="1140" spans="2:7" x14ac:dyDescent="0.3">
      <c r="B1140" s="624">
        <v>45420</v>
      </c>
      <c r="C1140" s="616">
        <v>101.1502184221722</v>
      </c>
      <c r="D1140" s="616">
        <v>104.8114139833649</v>
      </c>
      <c r="E1140" s="616">
        <v>100.5642243939312</v>
      </c>
      <c r="F1140" s="616">
        <v>106.6814562002275</v>
      </c>
      <c r="G1140" s="625">
        <v>99.576361065283976</v>
      </c>
    </row>
    <row r="1141" spans="2:7" x14ac:dyDescent="0.3">
      <c r="B1141" s="626">
        <v>45421</v>
      </c>
      <c r="C1141" s="619">
        <v>101.1369885756384</v>
      </c>
      <c r="D1141" s="619">
        <v>105.8552252326443</v>
      </c>
      <c r="E1141" s="619">
        <v>99.643647751201328</v>
      </c>
      <c r="F1141" s="619">
        <v>105.25824800910129</v>
      </c>
      <c r="G1141" s="627">
        <v>98.896417629036065</v>
      </c>
    </row>
    <row r="1142" spans="2:7" x14ac:dyDescent="0.3">
      <c r="B1142" s="624">
        <v>45422</v>
      </c>
      <c r="C1142" s="616">
        <v>100.88951262283</v>
      </c>
      <c r="D1142" s="616">
        <v>106.19492711850449</v>
      </c>
      <c r="E1142" s="616">
        <v>100.3455536958048</v>
      </c>
      <c r="F1142" s="616">
        <v>105.28441410693971</v>
      </c>
      <c r="G1142" s="625">
        <v>98.861065283997164</v>
      </c>
    </row>
    <row r="1143" spans="2:7" x14ac:dyDescent="0.3">
      <c r="B1143" s="626">
        <v>45425</v>
      </c>
      <c r="C1143" s="619">
        <v>100.88951262283</v>
      </c>
      <c r="D1143" s="619">
        <v>106.0508111669274</v>
      </c>
      <c r="E1143" s="619">
        <v>100.6155175206522</v>
      </c>
      <c r="F1143" s="619">
        <v>105.0682593856655</v>
      </c>
      <c r="G1143" s="627">
        <v>99.015437190666972</v>
      </c>
    </row>
    <row r="1144" spans="2:7" x14ac:dyDescent="0.3">
      <c r="B1144" s="624">
        <v>45426</v>
      </c>
      <c r="C1144" s="616">
        <v>99.794548265593065</v>
      </c>
      <c r="D1144" s="616">
        <v>105.6040517170386</v>
      </c>
      <c r="E1144" s="616">
        <v>100.37255007828951</v>
      </c>
      <c r="F1144" s="616">
        <v>104.19795221843</v>
      </c>
      <c r="G1144" s="625">
        <v>99.297077539476774</v>
      </c>
    </row>
    <row r="1145" spans="2:7" x14ac:dyDescent="0.3">
      <c r="B1145" s="626">
        <v>45427</v>
      </c>
      <c r="C1145" s="619">
        <v>99.176377201083284</v>
      </c>
      <c r="D1145" s="619">
        <v>105.7522852672322</v>
      </c>
      <c r="E1145" s="619">
        <v>100.3860482695319</v>
      </c>
      <c r="F1145" s="619">
        <v>102.9180887372014</v>
      </c>
      <c r="G1145" s="627">
        <v>98.317228376148933</v>
      </c>
    </row>
    <row r="1146" spans="2:7" x14ac:dyDescent="0.3">
      <c r="B1146" s="624">
        <v>45428</v>
      </c>
      <c r="C1146" s="616">
        <v>99.347068162244611</v>
      </c>
      <c r="D1146" s="616">
        <v>105.6081693156551</v>
      </c>
      <c r="E1146" s="616">
        <v>100.7477997948275</v>
      </c>
      <c r="F1146" s="616">
        <v>102.1422070534699</v>
      </c>
      <c r="G1146" s="625">
        <v>98.331958519915148</v>
      </c>
    </row>
    <row r="1147" spans="2:7" x14ac:dyDescent="0.3">
      <c r="B1147" s="626">
        <v>45429</v>
      </c>
      <c r="C1147" s="619">
        <v>99.338767082066553</v>
      </c>
      <c r="D1147" s="619">
        <v>105.09141068928599</v>
      </c>
      <c r="E1147" s="619">
        <v>100.9259759192268</v>
      </c>
      <c r="F1147" s="619">
        <v>101.18885096700799</v>
      </c>
      <c r="G1147" s="627">
        <v>97.870610417157678</v>
      </c>
    </row>
    <row r="1148" spans="2:7" x14ac:dyDescent="0.3">
      <c r="B1148" s="624">
        <v>45432</v>
      </c>
      <c r="C1148" s="616">
        <v>99.040187604412026</v>
      </c>
      <c r="D1148" s="616">
        <v>105.09141068928599</v>
      </c>
      <c r="E1148" s="616">
        <v>100.7936936450515</v>
      </c>
      <c r="F1148" s="616">
        <v>101.06143344709901</v>
      </c>
      <c r="G1148" s="625">
        <v>97.566580249823232</v>
      </c>
    </row>
    <row r="1149" spans="2:7" x14ac:dyDescent="0.3">
      <c r="B1149" s="626">
        <v>45433</v>
      </c>
      <c r="C1149" s="619">
        <v>98.942390503564283</v>
      </c>
      <c r="D1149" s="619">
        <v>105.4722885613111</v>
      </c>
      <c r="E1149" s="619">
        <v>100.7370012418336</v>
      </c>
      <c r="F1149" s="619">
        <v>101.0386803185438</v>
      </c>
      <c r="G1149" s="627">
        <v>98.046193730850803</v>
      </c>
    </row>
    <row r="1150" spans="2:7" x14ac:dyDescent="0.3">
      <c r="B1150" s="624">
        <v>45434</v>
      </c>
      <c r="C1150" s="616">
        <v>99.300633994998606</v>
      </c>
      <c r="D1150" s="616">
        <v>106.0611051634687</v>
      </c>
      <c r="E1150" s="616">
        <v>100.961071216457</v>
      </c>
      <c r="F1150" s="616">
        <v>103.53469852104659</v>
      </c>
      <c r="G1150" s="625">
        <v>98.158142823473966</v>
      </c>
    </row>
    <row r="1151" spans="2:7" x14ac:dyDescent="0.3">
      <c r="B1151" s="626">
        <v>45435</v>
      </c>
      <c r="C1151" s="619">
        <v>100.3118093241883</v>
      </c>
      <c r="D1151" s="619">
        <v>105.92316560981639</v>
      </c>
      <c r="E1151" s="619">
        <v>100.8584849630149</v>
      </c>
      <c r="F1151" s="619">
        <v>103.4698521046644</v>
      </c>
      <c r="G1151" s="627">
        <v>98.515790714117358</v>
      </c>
    </row>
    <row r="1152" spans="2:7" x14ac:dyDescent="0.3">
      <c r="B1152" s="624">
        <v>45436</v>
      </c>
      <c r="C1152" s="616">
        <v>100.51648283232851</v>
      </c>
      <c r="D1152" s="616">
        <v>106.3987482500206</v>
      </c>
      <c r="E1152" s="616">
        <v>101.0042654284326</v>
      </c>
      <c r="F1152" s="616">
        <v>102.6564277588168</v>
      </c>
      <c r="G1152" s="625">
        <v>98.366721659203392</v>
      </c>
    </row>
    <row r="1153" spans="2:7" x14ac:dyDescent="0.3">
      <c r="B1153" s="626">
        <v>45439</v>
      </c>
      <c r="C1153" s="619">
        <v>100.5053282558393</v>
      </c>
      <c r="D1153" s="619">
        <v>106.4666886271926</v>
      </c>
      <c r="E1153" s="619">
        <v>101.11495059662001</v>
      </c>
      <c r="F1153" s="619">
        <v>102.49146757679181</v>
      </c>
      <c r="G1153" s="627">
        <v>98.19467358001414</v>
      </c>
    </row>
    <row r="1154" spans="2:7" x14ac:dyDescent="0.3">
      <c r="B1154" s="624">
        <v>45440</v>
      </c>
      <c r="C1154" s="616">
        <v>99.782356054081546</v>
      </c>
      <c r="D1154" s="616">
        <v>106.24845590051881</v>
      </c>
      <c r="E1154" s="616">
        <v>101.2094379353167</v>
      </c>
      <c r="F1154" s="616">
        <v>102.01934015927191</v>
      </c>
      <c r="G1154" s="625">
        <v>98.960641055856698</v>
      </c>
    </row>
    <row r="1155" spans="2:7" x14ac:dyDescent="0.3">
      <c r="B1155" s="626">
        <v>45441</v>
      </c>
      <c r="C1155" s="619">
        <v>100.5208927811732</v>
      </c>
      <c r="D1155" s="619">
        <v>107.13579840237171</v>
      </c>
      <c r="E1155" s="619">
        <v>101.50639814264891</v>
      </c>
      <c r="F1155" s="619">
        <v>103.6951080773606</v>
      </c>
      <c r="G1155" s="627">
        <v>100.0630450153193</v>
      </c>
    </row>
    <row r="1156" spans="2:7" x14ac:dyDescent="0.3">
      <c r="B1156" s="624">
        <v>45442</v>
      </c>
      <c r="C1156" s="616">
        <v>100.3629128490345</v>
      </c>
      <c r="D1156" s="616">
        <v>107.13579840237171</v>
      </c>
      <c r="E1156" s="616">
        <v>101.19593974407429</v>
      </c>
      <c r="F1156" s="616">
        <v>104.4311717861206</v>
      </c>
      <c r="G1156" s="625">
        <v>100.2887108178176</v>
      </c>
    </row>
    <row r="1157" spans="2:7" x14ac:dyDescent="0.3">
      <c r="B1157" s="626">
        <v>45443</v>
      </c>
      <c r="C1157" s="619">
        <v>100.314403411744</v>
      </c>
      <c r="D1157" s="619">
        <v>108.00667050975871</v>
      </c>
      <c r="E1157" s="619">
        <v>100.54802656444031</v>
      </c>
      <c r="F1157" s="619">
        <v>104.46530147895341</v>
      </c>
      <c r="G1157" s="627">
        <v>100.2350930945086</v>
      </c>
    </row>
    <row r="1158" spans="2:7" x14ac:dyDescent="0.3">
      <c r="B1158" s="624">
        <v>45446</v>
      </c>
      <c r="C1158" s="616">
        <v>100.314403411744</v>
      </c>
      <c r="D1158" s="616">
        <v>107.9963765132175</v>
      </c>
      <c r="E1158" s="616">
        <v>100.642513903137</v>
      </c>
      <c r="F1158" s="616">
        <v>102.773606370876</v>
      </c>
      <c r="G1158" s="625">
        <v>104.2145887343861</v>
      </c>
    </row>
    <row r="1159" spans="2:7" x14ac:dyDescent="0.3">
      <c r="B1159" s="626">
        <v>45447</v>
      </c>
      <c r="C1159" s="619">
        <v>102.11807248918269</v>
      </c>
      <c r="D1159" s="619">
        <v>108.86107222267979</v>
      </c>
      <c r="E1159" s="619">
        <v>101.1284487878624</v>
      </c>
      <c r="F1159" s="619">
        <v>103.23094425483499</v>
      </c>
      <c r="G1159" s="627">
        <v>105.2350930945086</v>
      </c>
    </row>
    <row r="1160" spans="2:7" x14ac:dyDescent="0.3">
      <c r="B1160" s="624">
        <v>45448</v>
      </c>
      <c r="C1160" s="616">
        <v>102.0843493509593</v>
      </c>
      <c r="D1160" s="616">
        <v>109.08342254797</v>
      </c>
      <c r="E1160" s="616">
        <v>101.1986393823228</v>
      </c>
      <c r="F1160" s="616">
        <v>103.4607508532423</v>
      </c>
      <c r="G1160" s="625">
        <v>103.2353287768089</v>
      </c>
    </row>
    <row r="1161" spans="2:7" x14ac:dyDescent="0.3">
      <c r="B1161" s="626">
        <v>45449</v>
      </c>
      <c r="C1161" s="619">
        <v>102.1450509997613</v>
      </c>
      <c r="D1161" s="619">
        <v>108.1713744544182</v>
      </c>
      <c r="E1161" s="619">
        <v>101.40111225095841</v>
      </c>
      <c r="F1161" s="619">
        <v>103.316268486917</v>
      </c>
      <c r="G1161" s="627">
        <v>105.9710110770681</v>
      </c>
    </row>
    <row r="1162" spans="2:7" x14ac:dyDescent="0.3">
      <c r="B1162" s="624">
        <v>45450</v>
      </c>
      <c r="C1162" s="616">
        <v>102.0643748767808</v>
      </c>
      <c r="D1162" s="616">
        <v>110.0489994235362</v>
      </c>
      <c r="E1162" s="616">
        <v>101.40111225095841</v>
      </c>
      <c r="F1162" s="616">
        <v>104.68714448236631</v>
      </c>
      <c r="G1162" s="625">
        <v>108.39028988922929</v>
      </c>
    </row>
    <row r="1163" spans="2:7" x14ac:dyDescent="0.3">
      <c r="B1163" s="626">
        <v>45453</v>
      </c>
      <c r="C1163" s="619">
        <v>102.0643748767808</v>
      </c>
      <c r="D1163" s="619">
        <v>110.2425265585111</v>
      </c>
      <c r="E1163" s="619">
        <v>102.04902543059229</v>
      </c>
      <c r="F1163" s="619">
        <v>104.7531285551763</v>
      </c>
      <c r="G1163" s="627">
        <v>107.4964647654961</v>
      </c>
    </row>
    <row r="1164" spans="2:7" x14ac:dyDescent="0.3">
      <c r="B1164" s="624">
        <v>45454</v>
      </c>
      <c r="C1164" s="616">
        <v>103.3824307638031</v>
      </c>
      <c r="D1164" s="616">
        <v>110.4669356831096</v>
      </c>
      <c r="E1164" s="616">
        <v>101.83305437071429</v>
      </c>
      <c r="F1164" s="616">
        <v>104.9544937428896</v>
      </c>
      <c r="G1164" s="625">
        <v>109.4178647183596</v>
      </c>
    </row>
    <row r="1165" spans="2:7" x14ac:dyDescent="0.3">
      <c r="B1165" s="626">
        <v>45455</v>
      </c>
      <c r="C1165" s="619">
        <v>104.4797297998402</v>
      </c>
      <c r="D1165" s="619">
        <v>111.4695709462242</v>
      </c>
      <c r="E1165" s="619">
        <v>101.8735489444415</v>
      </c>
      <c r="F1165" s="619">
        <v>104.2810011376564</v>
      </c>
      <c r="G1165" s="627">
        <v>110.4584020740042</v>
      </c>
    </row>
    <row r="1166" spans="2:7" x14ac:dyDescent="0.3">
      <c r="B1166" s="624">
        <v>45456</v>
      </c>
      <c r="C1166" s="616">
        <v>107.59963890301221</v>
      </c>
      <c r="D1166" s="616">
        <v>110.44017129210251</v>
      </c>
      <c r="E1166" s="616">
        <v>101.8600507531991</v>
      </c>
      <c r="F1166" s="616">
        <v>104.3788395904437</v>
      </c>
      <c r="G1166" s="625">
        <v>108.3078010841386</v>
      </c>
    </row>
    <row r="1167" spans="2:7" x14ac:dyDescent="0.3">
      <c r="B1167" s="626">
        <v>45457</v>
      </c>
      <c r="C1167" s="619">
        <v>107.3806979133159</v>
      </c>
      <c r="D1167" s="619">
        <v>110.6892860083999</v>
      </c>
      <c r="E1167" s="619">
        <v>102.1678095135252</v>
      </c>
      <c r="F1167" s="619">
        <v>106.3481228668942</v>
      </c>
      <c r="G1167" s="627">
        <v>108.7744520386519</v>
      </c>
    </row>
    <row r="1168" spans="2:7" x14ac:dyDescent="0.3">
      <c r="B1168" s="624">
        <v>45460</v>
      </c>
      <c r="C1168" s="616">
        <v>107.150861755886</v>
      </c>
      <c r="D1168" s="616">
        <v>111.59927530264351</v>
      </c>
      <c r="E1168" s="616">
        <v>102.4269747853787</v>
      </c>
      <c r="F1168" s="616">
        <v>106.490329920364</v>
      </c>
      <c r="G1168" s="625">
        <v>109.2010370021211</v>
      </c>
    </row>
    <row r="1169" spans="2:7" x14ac:dyDescent="0.3">
      <c r="B1169" s="626">
        <v>45461</v>
      </c>
      <c r="C1169" s="619">
        <v>107.3174021769583</v>
      </c>
      <c r="D1169" s="619">
        <v>111.899860001647</v>
      </c>
      <c r="E1169" s="619">
        <v>102.8454187138923</v>
      </c>
      <c r="F1169" s="619">
        <v>106.5961319681456</v>
      </c>
      <c r="G1169" s="627">
        <v>108.4880980438369</v>
      </c>
    </row>
    <row r="1170" spans="2:7" x14ac:dyDescent="0.3">
      <c r="B1170" s="624">
        <v>45462</v>
      </c>
      <c r="C1170" s="616">
        <v>107.9360920589792</v>
      </c>
      <c r="D1170" s="616">
        <v>111.89368360372229</v>
      </c>
      <c r="E1170" s="616">
        <v>103.00469737055229</v>
      </c>
      <c r="F1170" s="616">
        <v>106.04664391353811</v>
      </c>
      <c r="G1170" s="625">
        <v>108.5635163799199</v>
      </c>
    </row>
    <row r="1171" spans="2:7" x14ac:dyDescent="0.3">
      <c r="B1171" s="626">
        <v>45463</v>
      </c>
      <c r="C1171" s="619">
        <v>108.2489390181897</v>
      </c>
      <c r="D1171" s="619">
        <v>112.2066210985753</v>
      </c>
      <c r="E1171" s="619">
        <v>102.6969386102262</v>
      </c>
      <c r="F1171" s="619">
        <v>106.04664391353811</v>
      </c>
      <c r="G1171" s="627">
        <v>108.2465236860712</v>
      </c>
    </row>
    <row r="1172" spans="2:7" x14ac:dyDescent="0.3">
      <c r="B1172" s="624">
        <v>45464</v>
      </c>
      <c r="C1172" s="616">
        <v>107.55061064821059</v>
      </c>
      <c r="D1172" s="616">
        <v>111.83397842378329</v>
      </c>
      <c r="E1172" s="616">
        <v>102.61864910102049</v>
      </c>
      <c r="F1172" s="616">
        <v>107.2468714448237</v>
      </c>
      <c r="G1172" s="625">
        <v>106.7228376148951</v>
      </c>
    </row>
    <row r="1173" spans="2:7" x14ac:dyDescent="0.3">
      <c r="B1173" s="626">
        <v>45467</v>
      </c>
      <c r="C1173" s="619">
        <v>106.128531850207</v>
      </c>
      <c r="D1173" s="619">
        <v>110.9795767108622</v>
      </c>
      <c r="E1173" s="619">
        <v>102.8103234166622</v>
      </c>
      <c r="F1173" s="619">
        <v>107.5927189988623</v>
      </c>
      <c r="G1173" s="627">
        <v>105.7913033231204</v>
      </c>
    </row>
    <row r="1174" spans="2:7" x14ac:dyDescent="0.3">
      <c r="B1174" s="624">
        <v>45468</v>
      </c>
      <c r="C1174" s="616">
        <v>106.3402093947475</v>
      </c>
      <c r="D1174" s="616">
        <v>112.23750308819901</v>
      </c>
      <c r="E1174" s="616">
        <v>102.9399060525889</v>
      </c>
      <c r="F1174" s="616">
        <v>107.098976109215</v>
      </c>
      <c r="G1174" s="625">
        <v>106.63622436954979</v>
      </c>
    </row>
    <row r="1175" spans="2:7" x14ac:dyDescent="0.3">
      <c r="B1175" s="626">
        <v>45469</v>
      </c>
      <c r="C1175" s="619">
        <v>107.3101387318025</v>
      </c>
      <c r="D1175" s="619">
        <v>113.67042740673639</v>
      </c>
      <c r="E1175" s="619">
        <v>103.2773608336483</v>
      </c>
      <c r="F1175" s="619">
        <v>108.2514220705347</v>
      </c>
      <c r="G1175" s="627">
        <v>108.0267499410794</v>
      </c>
    </row>
    <row r="1176" spans="2:7" x14ac:dyDescent="0.3">
      <c r="B1176" s="624">
        <v>45470</v>
      </c>
      <c r="C1176" s="616">
        <v>108.1210505016965</v>
      </c>
      <c r="D1176" s="616">
        <v>113.24219715062181</v>
      </c>
      <c r="E1176" s="616">
        <v>103.4231412990659</v>
      </c>
      <c r="F1176" s="616">
        <v>108.6894197952218</v>
      </c>
      <c r="G1176" s="625">
        <v>108.65130803676639</v>
      </c>
    </row>
    <row r="1177" spans="2:7" x14ac:dyDescent="0.3">
      <c r="B1177" s="626">
        <v>45471</v>
      </c>
      <c r="C1177" s="619">
        <v>107.7345314559057</v>
      </c>
      <c r="D1177" s="619">
        <v>115.1692333031376</v>
      </c>
      <c r="E1177" s="619">
        <v>103.7335996976405</v>
      </c>
      <c r="F1177" s="619">
        <v>106.96587030716729</v>
      </c>
      <c r="G1177" s="627">
        <v>107.9324770209757</v>
      </c>
    </row>
    <row r="1178" spans="2:7" x14ac:dyDescent="0.3">
      <c r="B1178" s="624">
        <v>45474</v>
      </c>
      <c r="C1178" s="616">
        <v>107.7345314559057</v>
      </c>
      <c r="D1178" s="616">
        <v>116.52804084657831</v>
      </c>
      <c r="E1178" s="616">
        <v>103.6013174234653</v>
      </c>
      <c r="F1178" s="616">
        <v>107.6712172923777</v>
      </c>
      <c r="G1178" s="625">
        <v>108.2229554560452</v>
      </c>
    </row>
    <row r="1179" spans="2:7" x14ac:dyDescent="0.3">
      <c r="B1179" s="626">
        <v>45475</v>
      </c>
      <c r="C1179" s="619">
        <v>107.0997582310398</v>
      </c>
      <c r="D1179" s="619">
        <v>116.8656839331302</v>
      </c>
      <c r="E1179" s="619">
        <v>103.01009664704929</v>
      </c>
      <c r="F1179" s="619">
        <v>107.57451649601821</v>
      </c>
      <c r="G1179" s="627">
        <v>107.59898656610891</v>
      </c>
    </row>
    <row r="1180" spans="2:7" x14ac:dyDescent="0.3">
      <c r="B1180" s="624">
        <v>45476</v>
      </c>
      <c r="C1180" s="616">
        <v>106.4182914301724</v>
      </c>
      <c r="D1180" s="616">
        <v>114.32718438606599</v>
      </c>
      <c r="E1180" s="616">
        <v>102.6294476540144</v>
      </c>
      <c r="F1180" s="616">
        <v>107</v>
      </c>
      <c r="G1180" s="625">
        <v>107.0781286825359</v>
      </c>
    </row>
    <row r="1181" spans="2:7" x14ac:dyDescent="0.3">
      <c r="B1181" s="626">
        <v>45477</v>
      </c>
      <c r="C1181" s="619">
        <v>106.2896246874125</v>
      </c>
      <c r="D1181" s="619">
        <v>112.931318455077</v>
      </c>
      <c r="E1181" s="619">
        <v>102.343285999676</v>
      </c>
      <c r="F1181" s="619">
        <v>106.3708759954494</v>
      </c>
      <c r="G1181" s="627">
        <v>106.6692198915861</v>
      </c>
    </row>
    <row r="1182" spans="2:7" x14ac:dyDescent="0.3">
      <c r="B1182" s="624">
        <v>45478</v>
      </c>
      <c r="C1182" s="616">
        <v>106.03099415811479</v>
      </c>
      <c r="D1182" s="616">
        <v>112.41250102939971</v>
      </c>
      <c r="E1182" s="616">
        <v>102.3459856379245</v>
      </c>
      <c r="F1182" s="616">
        <v>106.641638225256</v>
      </c>
      <c r="G1182" s="625">
        <v>106.6821824181004</v>
      </c>
    </row>
    <row r="1183" spans="2:7" x14ac:dyDescent="0.3">
      <c r="B1183" s="626">
        <v>45481</v>
      </c>
      <c r="C1183" s="619">
        <v>105.00970188745811</v>
      </c>
      <c r="D1183" s="619">
        <v>112.6224985588405</v>
      </c>
      <c r="E1183" s="619">
        <v>102.25419793747641</v>
      </c>
      <c r="F1183" s="619">
        <v>106.9453924914676</v>
      </c>
      <c r="G1183" s="627">
        <v>106.11831251473011</v>
      </c>
    </row>
    <row r="1184" spans="2:7" x14ac:dyDescent="0.3">
      <c r="B1184" s="624">
        <v>45482</v>
      </c>
      <c r="C1184" s="616">
        <v>104.1793344608967</v>
      </c>
      <c r="D1184" s="616">
        <v>111.611628098493</v>
      </c>
      <c r="E1184" s="616">
        <v>102.14891204578591</v>
      </c>
      <c r="F1184" s="616">
        <v>105.8703071672355</v>
      </c>
      <c r="G1184" s="625">
        <v>105.5579778458638</v>
      </c>
    </row>
    <row r="1185" spans="2:7" x14ac:dyDescent="0.3">
      <c r="B1185" s="626">
        <v>45483</v>
      </c>
      <c r="C1185" s="619">
        <v>102.9832006889897</v>
      </c>
      <c r="D1185" s="619">
        <v>111.50662933377259</v>
      </c>
      <c r="E1185" s="619">
        <v>102.1030181955618</v>
      </c>
      <c r="F1185" s="619">
        <v>103.6780432309443</v>
      </c>
      <c r="G1185" s="627">
        <v>105.09780815460761</v>
      </c>
    </row>
    <row r="1186" spans="2:7" x14ac:dyDescent="0.3">
      <c r="B1186" s="624">
        <v>45484</v>
      </c>
      <c r="C1186" s="616">
        <v>103.2031793137082</v>
      </c>
      <c r="D1186" s="616">
        <v>111.96985917812729</v>
      </c>
      <c r="E1186" s="616">
        <v>101.4524053776794</v>
      </c>
      <c r="F1186" s="616">
        <v>103.8430034129693</v>
      </c>
      <c r="G1186" s="625">
        <v>104.7271977374499</v>
      </c>
    </row>
    <row r="1187" spans="2:7" x14ac:dyDescent="0.3">
      <c r="B1187" s="626">
        <v>45485</v>
      </c>
      <c r="C1187" s="619">
        <v>101.74270801988111</v>
      </c>
      <c r="D1187" s="619">
        <v>111.77633204315239</v>
      </c>
      <c r="E1187" s="619">
        <v>100.5642243939312</v>
      </c>
      <c r="F1187" s="619">
        <v>103.00910125142209</v>
      </c>
      <c r="G1187" s="627">
        <v>103.8115720009427</v>
      </c>
    </row>
    <row r="1188" spans="2:7" x14ac:dyDescent="0.3">
      <c r="B1188" s="624">
        <v>45488</v>
      </c>
      <c r="C1188" s="616">
        <v>102.4091291129258</v>
      </c>
      <c r="D1188" s="616">
        <v>112.1077987317796</v>
      </c>
      <c r="E1188" s="616">
        <v>100.4022460990227</v>
      </c>
      <c r="F1188" s="616">
        <v>103.4562002275313</v>
      </c>
      <c r="G1188" s="625">
        <v>104.59934008955931</v>
      </c>
    </row>
    <row r="1189" spans="2:7" x14ac:dyDescent="0.3">
      <c r="B1189" s="626">
        <v>45489</v>
      </c>
      <c r="C1189" s="619">
        <v>103.3084992684673</v>
      </c>
      <c r="D1189" s="619">
        <v>111.7701556452277</v>
      </c>
      <c r="E1189" s="619">
        <v>100.2051725068841</v>
      </c>
      <c r="F1189" s="619">
        <v>103.4562002275313</v>
      </c>
      <c r="G1189" s="627">
        <v>104.09439076125381</v>
      </c>
    </row>
    <row r="1190" spans="2:7" x14ac:dyDescent="0.3">
      <c r="B1190" s="624">
        <v>45490</v>
      </c>
      <c r="C1190" s="616">
        <v>103.833801998485</v>
      </c>
      <c r="D1190" s="616">
        <v>112.87573087375441</v>
      </c>
      <c r="E1190" s="616">
        <v>100.4967334377193</v>
      </c>
      <c r="F1190" s="616">
        <v>105.2332195676906</v>
      </c>
      <c r="G1190" s="625">
        <v>104.2917746877209</v>
      </c>
    </row>
    <row r="1191" spans="2:7" x14ac:dyDescent="0.3">
      <c r="B1191" s="626">
        <v>45491</v>
      </c>
      <c r="C1191" s="619">
        <v>104.9220217280774</v>
      </c>
      <c r="D1191" s="619">
        <v>114.15012764555711</v>
      </c>
      <c r="E1191" s="619">
        <v>101.0204632579234</v>
      </c>
      <c r="F1191" s="619">
        <v>107.26393629124</v>
      </c>
      <c r="G1191" s="627">
        <v>105.84845628093331</v>
      </c>
    </row>
    <row r="1192" spans="2:7" x14ac:dyDescent="0.3">
      <c r="B1192" s="624">
        <v>45492</v>
      </c>
      <c r="C1192" s="616">
        <v>104.7378415116267</v>
      </c>
      <c r="D1192" s="616">
        <v>115.2474676768509</v>
      </c>
      <c r="E1192" s="616">
        <v>101.4254089951946</v>
      </c>
      <c r="F1192" s="616">
        <v>107.7110352673493</v>
      </c>
      <c r="G1192" s="625">
        <v>106.34103228847511</v>
      </c>
    </row>
    <row r="1193" spans="2:7" x14ac:dyDescent="0.3">
      <c r="B1193" s="626">
        <v>45495</v>
      </c>
      <c r="C1193" s="619">
        <v>103.6516970520789</v>
      </c>
      <c r="D1193" s="619">
        <v>114.8151198221198</v>
      </c>
      <c r="E1193" s="619">
        <v>101.4146104422008</v>
      </c>
      <c r="F1193" s="619">
        <v>107.14448236632541</v>
      </c>
      <c r="G1193" s="627">
        <v>105.731793542305</v>
      </c>
    </row>
    <row r="1194" spans="2:7" x14ac:dyDescent="0.3">
      <c r="B1194" s="624">
        <v>45496</v>
      </c>
      <c r="C1194" s="616">
        <v>104.0470359955589</v>
      </c>
      <c r="D1194" s="616">
        <v>114.9962941612452</v>
      </c>
      <c r="E1194" s="616">
        <v>101.4146104422008</v>
      </c>
      <c r="F1194" s="616">
        <v>107.6575654152446</v>
      </c>
      <c r="G1194" s="625">
        <v>106.9219891586142</v>
      </c>
    </row>
    <row r="1195" spans="2:7" x14ac:dyDescent="0.3">
      <c r="B1195" s="626">
        <v>45497</v>
      </c>
      <c r="C1195" s="619">
        <v>104.8719558382535</v>
      </c>
      <c r="D1195" s="619">
        <v>116.4168656839331</v>
      </c>
      <c r="E1195" s="619">
        <v>101.93834026240479</v>
      </c>
      <c r="F1195" s="619">
        <v>107.92377701934021</v>
      </c>
      <c r="G1195" s="627">
        <v>108.2147065755362</v>
      </c>
    </row>
    <row r="1196" spans="2:7" x14ac:dyDescent="0.3">
      <c r="B1196" s="624">
        <v>45498</v>
      </c>
      <c r="C1196" s="616">
        <v>104.5871250246438</v>
      </c>
      <c r="D1196" s="616">
        <v>116.213044552417</v>
      </c>
      <c r="E1196" s="616">
        <v>101.2040386588197</v>
      </c>
      <c r="F1196" s="616">
        <v>108.2059158134243</v>
      </c>
      <c r="G1196" s="625">
        <v>108.7273155786</v>
      </c>
    </row>
    <row r="1197" spans="2:7" x14ac:dyDescent="0.3">
      <c r="B1197" s="626">
        <v>45499</v>
      </c>
      <c r="C1197" s="619">
        <v>104.38763969161489</v>
      </c>
      <c r="D1197" s="619">
        <v>116.45186527217329</v>
      </c>
      <c r="E1197" s="619">
        <v>100.7181037740943</v>
      </c>
      <c r="F1197" s="619">
        <v>108.3310580204778</v>
      </c>
      <c r="G1197" s="627">
        <v>108.7750412444025</v>
      </c>
    </row>
    <row r="1198" spans="2:7" x14ac:dyDescent="0.3">
      <c r="B1198" s="624">
        <v>45502</v>
      </c>
      <c r="C1198" s="616">
        <v>105.47352474240709</v>
      </c>
      <c r="D1198" s="616">
        <v>115.6056987564852</v>
      </c>
      <c r="E1198" s="616">
        <v>100.7181037740943</v>
      </c>
      <c r="F1198" s="616">
        <v>108.7372013651877</v>
      </c>
      <c r="G1198" s="625">
        <v>109.7837614895121</v>
      </c>
    </row>
    <row r="1199" spans="2:7" x14ac:dyDescent="0.3">
      <c r="B1199" s="626">
        <v>45503</v>
      </c>
      <c r="C1199" s="619">
        <v>105.96666078673491</v>
      </c>
      <c r="D1199" s="619">
        <v>115.5583463723956</v>
      </c>
      <c r="E1199" s="619">
        <v>100.6452135413854</v>
      </c>
      <c r="F1199" s="619">
        <v>108.49260523321961</v>
      </c>
      <c r="G1199" s="627">
        <v>110.560923874617</v>
      </c>
    </row>
    <row r="1200" spans="2:7" x14ac:dyDescent="0.3">
      <c r="B1200" s="624">
        <v>45504</v>
      </c>
      <c r="C1200" s="616">
        <v>105.4211241737831</v>
      </c>
      <c r="D1200" s="616">
        <v>116.3324549122952</v>
      </c>
      <c r="E1200" s="616">
        <v>100.6506128178824</v>
      </c>
      <c r="F1200" s="616">
        <v>107.127417519909</v>
      </c>
      <c r="G1200" s="625">
        <v>109.6924345981617</v>
      </c>
    </row>
    <row r="1201" spans="2:7" x14ac:dyDescent="0.3">
      <c r="B1201" s="626">
        <v>45505</v>
      </c>
      <c r="C1201" s="619">
        <v>106.0374793770039</v>
      </c>
      <c r="D1201" s="619">
        <v>118.30272585028411</v>
      </c>
      <c r="E1201" s="619">
        <v>101.0609578316506</v>
      </c>
      <c r="F1201" s="619">
        <v>108.3594994311718</v>
      </c>
      <c r="G1201" s="627">
        <v>111.12538298373789</v>
      </c>
    </row>
    <row r="1202" spans="2:7" x14ac:dyDescent="0.3">
      <c r="B1202" s="624">
        <v>45506</v>
      </c>
      <c r="C1202" s="616">
        <v>107.18769779917611</v>
      </c>
      <c r="D1202" s="616">
        <v>117.9300831754921</v>
      </c>
      <c r="E1202" s="616">
        <v>100.9016791749906</v>
      </c>
      <c r="F1202" s="616">
        <v>108.14562002275311</v>
      </c>
      <c r="G1202" s="625">
        <v>113.0049493283054</v>
      </c>
    </row>
    <row r="1203" spans="2:7" x14ac:dyDescent="0.3">
      <c r="B1203" s="626">
        <v>45509</v>
      </c>
      <c r="C1203" s="619">
        <v>107.82324925030871</v>
      </c>
      <c r="D1203" s="619">
        <v>117.82096681215521</v>
      </c>
      <c r="E1203" s="619">
        <v>100.6776092003671</v>
      </c>
      <c r="F1203" s="619">
        <v>108.5437997724687</v>
      </c>
      <c r="G1203" s="627">
        <v>114.0584492104643</v>
      </c>
    </row>
    <row r="1204" spans="2:7" x14ac:dyDescent="0.3">
      <c r="B1204" s="624">
        <v>45510</v>
      </c>
      <c r="C1204" s="616">
        <v>107.3827731833605</v>
      </c>
      <c r="D1204" s="616">
        <v>116.5836284279009</v>
      </c>
      <c r="E1204" s="616">
        <v>100.6776092003671</v>
      </c>
      <c r="F1204" s="616">
        <v>107.49488054607509</v>
      </c>
      <c r="G1204" s="625">
        <v>115.39594626443559</v>
      </c>
    </row>
    <row r="1205" spans="2:7" x14ac:dyDescent="0.3">
      <c r="B1205" s="626">
        <v>45511</v>
      </c>
      <c r="C1205" s="619">
        <v>107.3827731833605</v>
      </c>
      <c r="D1205" s="619">
        <v>115.976282631969</v>
      </c>
      <c r="E1205" s="619">
        <v>100.87198315425729</v>
      </c>
      <c r="F1205" s="619">
        <v>107.35267349260521</v>
      </c>
      <c r="G1205" s="627">
        <v>113.63893471600279</v>
      </c>
    </row>
    <row r="1206" spans="2:7" x14ac:dyDescent="0.3">
      <c r="B1206" s="624">
        <v>45512</v>
      </c>
      <c r="C1206" s="616">
        <v>105.6571861413466</v>
      </c>
      <c r="D1206" s="616">
        <v>114.2015976282632</v>
      </c>
      <c r="E1206" s="616">
        <v>100.5750229469251</v>
      </c>
      <c r="F1206" s="616">
        <v>106.5164960182025</v>
      </c>
      <c r="G1206" s="625">
        <v>111.1960876738157</v>
      </c>
    </row>
    <row r="1207" spans="2:7" x14ac:dyDescent="0.3">
      <c r="B1207" s="626">
        <v>45513</v>
      </c>
      <c r="C1207" s="619">
        <v>105.63357994459029</v>
      </c>
      <c r="D1207" s="619">
        <v>113.413077493206</v>
      </c>
      <c r="E1207" s="619">
        <v>100.87198315425729</v>
      </c>
      <c r="F1207" s="619">
        <v>106.0523321956769</v>
      </c>
      <c r="G1207" s="627">
        <v>110.9568701390526</v>
      </c>
    </row>
    <row r="1208" spans="2:7" x14ac:dyDescent="0.3">
      <c r="B1208" s="624">
        <v>45516</v>
      </c>
      <c r="C1208" s="616">
        <v>105.1975138264867</v>
      </c>
      <c r="D1208" s="616">
        <v>113.1619039776003</v>
      </c>
      <c r="E1208" s="616">
        <v>101.05015927865669</v>
      </c>
      <c r="F1208" s="616">
        <v>106.19795221843</v>
      </c>
      <c r="G1208" s="625">
        <v>112.37744520386519</v>
      </c>
    </row>
    <row r="1209" spans="2:7" x14ac:dyDescent="0.3">
      <c r="B1209" s="626">
        <v>45517</v>
      </c>
      <c r="C1209" s="619">
        <v>104.6042460025111</v>
      </c>
      <c r="D1209" s="619">
        <v>112.31573746191221</v>
      </c>
      <c r="E1209" s="619">
        <v>101.08795421413529</v>
      </c>
      <c r="F1209" s="619">
        <v>105.9021615472127</v>
      </c>
      <c r="G1209" s="627">
        <v>112.09109120905021</v>
      </c>
    </row>
    <row r="1210" spans="2:7" x14ac:dyDescent="0.3">
      <c r="B1210" s="624">
        <v>45518</v>
      </c>
      <c r="C1210" s="616">
        <v>104.2727216128999</v>
      </c>
      <c r="D1210" s="616">
        <v>112.6904389360125</v>
      </c>
      <c r="E1210" s="616">
        <v>100.87198315425729</v>
      </c>
      <c r="F1210" s="616">
        <v>106.3230944254835</v>
      </c>
      <c r="G1210" s="625">
        <v>110.7588970068348</v>
      </c>
    </row>
    <row r="1211" spans="2:7" x14ac:dyDescent="0.3">
      <c r="B1211" s="626">
        <v>45519</v>
      </c>
      <c r="C1211" s="619">
        <v>104.06726987849289</v>
      </c>
      <c r="D1211" s="619">
        <v>112.89837766614509</v>
      </c>
      <c r="E1211" s="619">
        <v>101.0204632579234</v>
      </c>
      <c r="F1211" s="619">
        <v>105.63139931740611</v>
      </c>
      <c r="G1211" s="627">
        <v>109.87390996936131</v>
      </c>
    </row>
    <row r="1212" spans="2:7" x14ac:dyDescent="0.3">
      <c r="B1212" s="624">
        <v>45520</v>
      </c>
      <c r="C1212" s="616">
        <v>104.5482137113092</v>
      </c>
      <c r="D1212" s="616">
        <v>112.64720415053939</v>
      </c>
      <c r="E1212" s="616">
        <v>100.8125911127909</v>
      </c>
      <c r="F1212" s="616">
        <v>106.7269624573379</v>
      </c>
      <c r="G1212" s="625">
        <v>109.8226490690549</v>
      </c>
    </row>
    <row r="1213" spans="2:7" x14ac:dyDescent="0.3">
      <c r="B1213" s="626">
        <v>45523</v>
      </c>
      <c r="C1213" s="619">
        <v>104.5482137113092</v>
      </c>
      <c r="D1213" s="619">
        <v>111.4181009635181</v>
      </c>
      <c r="E1213" s="619">
        <v>100.94487338696609</v>
      </c>
      <c r="F1213" s="619">
        <v>105.0546075085324</v>
      </c>
      <c r="G1213" s="627">
        <v>110.030049493283</v>
      </c>
    </row>
    <row r="1214" spans="2:7" x14ac:dyDescent="0.3">
      <c r="B1214" s="624">
        <v>45524</v>
      </c>
      <c r="C1214" s="616">
        <v>104.03717846284751</v>
      </c>
      <c r="D1214" s="616">
        <v>112.75837931318451</v>
      </c>
      <c r="E1214" s="616">
        <v>101.1824415528319</v>
      </c>
      <c r="F1214" s="616">
        <v>105.13083048919231</v>
      </c>
      <c r="G1214" s="625">
        <v>111.89193966533109</v>
      </c>
    </row>
    <row r="1215" spans="2:7" x14ac:dyDescent="0.3">
      <c r="B1215" s="626">
        <v>45525</v>
      </c>
      <c r="C1215" s="619">
        <v>104.5297956896641</v>
      </c>
      <c r="D1215" s="619">
        <v>113.0033764308655</v>
      </c>
      <c r="E1215" s="619">
        <v>101.2175368500621</v>
      </c>
      <c r="F1215" s="619">
        <v>104.1956769055745</v>
      </c>
      <c r="G1215" s="627">
        <v>113.5764789064341</v>
      </c>
    </row>
    <row r="1216" spans="2:7" x14ac:dyDescent="0.3">
      <c r="B1216" s="624">
        <v>45526</v>
      </c>
      <c r="C1216" s="616">
        <v>105.4234588525832</v>
      </c>
      <c r="D1216" s="616">
        <v>114.96335337231331</v>
      </c>
      <c r="E1216" s="616">
        <v>101.3174234652557</v>
      </c>
      <c r="F1216" s="616">
        <v>104.6518771331058</v>
      </c>
      <c r="G1216" s="625">
        <v>115.0382983737921</v>
      </c>
    </row>
    <row r="1217" spans="2:7" x14ac:dyDescent="0.3">
      <c r="B1217" s="626">
        <v>45527</v>
      </c>
      <c r="C1217" s="619">
        <v>104.50307658784099</v>
      </c>
      <c r="D1217" s="619">
        <v>112.9436712509265</v>
      </c>
      <c r="E1217" s="619">
        <v>101.1824415528319</v>
      </c>
      <c r="F1217" s="619">
        <v>103.32536973833901</v>
      </c>
      <c r="G1217" s="627">
        <v>112.60370021211401</v>
      </c>
    </row>
    <row r="1218" spans="2:7" x14ac:dyDescent="0.3">
      <c r="B1218" s="624">
        <v>45530</v>
      </c>
      <c r="C1218" s="616">
        <v>104.40968943583781</v>
      </c>
      <c r="D1218" s="616">
        <v>113.12690438936011</v>
      </c>
      <c r="E1218" s="616">
        <v>101.0744560228929</v>
      </c>
      <c r="F1218" s="616">
        <v>102.9749715585893</v>
      </c>
      <c r="G1218" s="625">
        <v>114.3288946500118</v>
      </c>
    </row>
    <row r="1219" spans="2:7" x14ac:dyDescent="0.3">
      <c r="B1219" s="626">
        <v>45531</v>
      </c>
      <c r="C1219" s="619">
        <v>104.7583348033163</v>
      </c>
      <c r="D1219" s="619">
        <v>113.41719509182241</v>
      </c>
      <c r="E1219" s="619">
        <v>100.8611846012634</v>
      </c>
      <c r="F1219" s="619">
        <v>103.2741751990899</v>
      </c>
      <c r="G1219" s="627">
        <v>116.4317699740749</v>
      </c>
    </row>
    <row r="1220" spans="2:7" x14ac:dyDescent="0.3">
      <c r="B1220" s="624">
        <v>45532</v>
      </c>
      <c r="C1220" s="616">
        <v>106.2667967169228</v>
      </c>
      <c r="D1220" s="616">
        <v>114.6257102857613</v>
      </c>
      <c r="E1220" s="616">
        <v>100.9124777279844</v>
      </c>
      <c r="F1220" s="616">
        <v>103.75881683731509</v>
      </c>
      <c r="G1220" s="625">
        <v>115.7453452745699</v>
      </c>
    </row>
    <row r="1221" spans="2:7" x14ac:dyDescent="0.3">
      <c r="B1221" s="626">
        <v>45533</v>
      </c>
      <c r="C1221" s="619">
        <v>106.87874197129899</v>
      </c>
      <c r="D1221" s="619">
        <v>115.8651074693239</v>
      </c>
      <c r="E1221" s="619">
        <v>101.22563576480751</v>
      </c>
      <c r="F1221" s="619">
        <v>103.7201365187713</v>
      </c>
      <c r="G1221" s="627">
        <v>116.9467358001414</v>
      </c>
    </row>
    <row r="1222" spans="2:7" x14ac:dyDescent="0.3">
      <c r="B1222" s="624">
        <v>45534</v>
      </c>
      <c r="C1222" s="616">
        <v>108.3700829070383</v>
      </c>
      <c r="D1222" s="616">
        <v>115.4327596145928</v>
      </c>
      <c r="E1222" s="616">
        <v>101.22563576480751</v>
      </c>
      <c r="F1222" s="616">
        <v>103.60409556313989</v>
      </c>
      <c r="G1222" s="625">
        <v>116.2396888993636</v>
      </c>
    </row>
    <row r="1223" spans="2:7" x14ac:dyDescent="0.3">
      <c r="B1223" s="626">
        <v>45537</v>
      </c>
      <c r="C1223" s="619">
        <v>108.0598300353834</v>
      </c>
      <c r="D1223" s="619">
        <v>115.65922753849959</v>
      </c>
      <c r="E1223" s="619">
        <v>101.7142702877814</v>
      </c>
      <c r="F1223" s="619">
        <v>104.4118316268487</v>
      </c>
      <c r="G1223" s="627">
        <v>116.820056563752</v>
      </c>
    </row>
    <row r="1224" spans="2:7" x14ac:dyDescent="0.3">
      <c r="B1224" s="624">
        <v>45538</v>
      </c>
      <c r="C1224" s="616">
        <v>108.5807228165565</v>
      </c>
      <c r="D1224" s="616">
        <v>116.2048093551841</v>
      </c>
      <c r="E1224" s="616">
        <v>102.2487986609794</v>
      </c>
      <c r="F1224" s="616">
        <v>105.7315130830489</v>
      </c>
      <c r="G1224" s="625">
        <v>116.62856469479139</v>
      </c>
    </row>
    <row r="1225" spans="2:7" x14ac:dyDescent="0.3">
      <c r="B1225" s="626">
        <v>45539</v>
      </c>
      <c r="C1225" s="619">
        <v>108.2471231569008</v>
      </c>
      <c r="D1225" s="619">
        <v>116.153339372478</v>
      </c>
      <c r="E1225" s="619">
        <v>102.4809675503483</v>
      </c>
      <c r="F1225" s="619">
        <v>107.3185437997725</v>
      </c>
      <c r="G1225" s="627">
        <v>117.4817346217299</v>
      </c>
    </row>
    <row r="1226" spans="2:7" x14ac:dyDescent="0.3">
      <c r="B1226" s="624">
        <v>45540</v>
      </c>
      <c r="C1226" s="616">
        <v>107.8631981986656</v>
      </c>
      <c r="D1226" s="616">
        <v>114.7368854484065</v>
      </c>
      <c r="E1226" s="616">
        <v>102.32978780843369</v>
      </c>
      <c r="F1226" s="616">
        <v>107.1422070534698</v>
      </c>
      <c r="G1226" s="625">
        <v>117.0604525100165</v>
      </c>
    </row>
    <row r="1227" spans="2:7" x14ac:dyDescent="0.3">
      <c r="B1227" s="626">
        <v>45541</v>
      </c>
      <c r="C1227" s="619">
        <v>108.2875909227688</v>
      </c>
      <c r="D1227" s="619">
        <v>115.2804084657828</v>
      </c>
      <c r="E1227" s="619">
        <v>102.5484585065601</v>
      </c>
      <c r="F1227" s="619">
        <v>107.39362912400451</v>
      </c>
      <c r="G1227" s="627">
        <v>117.722719773745</v>
      </c>
    </row>
    <row r="1228" spans="2:7" x14ac:dyDescent="0.3">
      <c r="B1228" s="624">
        <v>45544</v>
      </c>
      <c r="C1228" s="616">
        <v>110.08451537256281</v>
      </c>
      <c r="D1228" s="616">
        <v>114.98188256608751</v>
      </c>
      <c r="E1228" s="616">
        <v>102.9777009880676</v>
      </c>
      <c r="F1228" s="616">
        <v>107.4835039817975</v>
      </c>
      <c r="G1228" s="625">
        <v>117.1712231911383</v>
      </c>
    </row>
    <row r="1229" spans="2:7" x14ac:dyDescent="0.3">
      <c r="B1229" s="626">
        <v>45545</v>
      </c>
      <c r="C1229" s="619">
        <v>111.03602668797279</v>
      </c>
      <c r="D1229" s="619">
        <v>116.5321584451948</v>
      </c>
      <c r="E1229" s="619">
        <v>102.7347335457049</v>
      </c>
      <c r="F1229" s="619">
        <v>107.9567690557452</v>
      </c>
      <c r="G1229" s="627">
        <v>118.4250530285176</v>
      </c>
    </row>
    <row r="1230" spans="2:7" x14ac:dyDescent="0.3">
      <c r="B1230" s="624">
        <v>45546</v>
      </c>
      <c r="C1230" s="616">
        <v>110.7623504508524</v>
      </c>
      <c r="D1230" s="616">
        <v>116.5774520299761</v>
      </c>
      <c r="E1230" s="616">
        <v>102.00583121861671</v>
      </c>
      <c r="F1230" s="616">
        <v>107.2104664391354</v>
      </c>
      <c r="G1230" s="625">
        <v>116.7540655196795</v>
      </c>
    </row>
    <row r="1231" spans="2:7" x14ac:dyDescent="0.3">
      <c r="B1231" s="626">
        <v>45547</v>
      </c>
      <c r="C1231" s="619">
        <v>109.1791788156434</v>
      </c>
      <c r="D1231" s="619">
        <v>115.8218726838508</v>
      </c>
      <c r="E1231" s="619">
        <v>101.8033583499811</v>
      </c>
      <c r="F1231" s="619">
        <v>105.8759954493743</v>
      </c>
      <c r="G1231" s="627">
        <v>115.08838086259721</v>
      </c>
    </row>
    <row r="1232" spans="2:7" x14ac:dyDescent="0.3">
      <c r="B1232" s="624">
        <v>45548</v>
      </c>
      <c r="C1232" s="616">
        <v>108.5527066709556</v>
      </c>
      <c r="D1232" s="616">
        <v>114.5639463065141</v>
      </c>
      <c r="E1232" s="616">
        <v>101.9896333891259</v>
      </c>
      <c r="F1232" s="616">
        <v>105.3754266211604</v>
      </c>
      <c r="G1232" s="625">
        <v>113.1646240867311</v>
      </c>
    </row>
    <row r="1233" spans="2:7" x14ac:dyDescent="0.3">
      <c r="B1233" s="626">
        <v>45551</v>
      </c>
      <c r="C1233" s="619">
        <v>109.8310730183765</v>
      </c>
      <c r="D1233" s="619">
        <v>113.4624886766038</v>
      </c>
      <c r="E1233" s="619">
        <v>102.0193294098591</v>
      </c>
      <c r="F1233" s="619">
        <v>104.9431171786121</v>
      </c>
      <c r="G1233" s="627">
        <v>113.295427763375</v>
      </c>
    </row>
    <row r="1234" spans="2:7" x14ac:dyDescent="0.3">
      <c r="B1234" s="624">
        <v>45552</v>
      </c>
      <c r="C1234" s="616">
        <v>109.2541479460015</v>
      </c>
      <c r="D1234" s="616">
        <v>112.8901424689121</v>
      </c>
      <c r="E1234" s="616">
        <v>101.3579180389828</v>
      </c>
      <c r="F1234" s="616">
        <v>106.0125142207053</v>
      </c>
      <c r="G1234" s="625">
        <v>112.5453688427999</v>
      </c>
    </row>
    <row r="1235" spans="2:7" x14ac:dyDescent="0.3">
      <c r="B1235" s="626">
        <v>45553</v>
      </c>
      <c r="C1235" s="619">
        <v>108.4865574382867</v>
      </c>
      <c r="D1235" s="619">
        <v>112.43103022317391</v>
      </c>
      <c r="E1235" s="619">
        <v>101.2769288915285</v>
      </c>
      <c r="F1235" s="619">
        <v>106.0125142207053</v>
      </c>
      <c r="G1235" s="627">
        <v>113.63893471600279</v>
      </c>
    </row>
    <row r="1236" spans="2:7" x14ac:dyDescent="0.3">
      <c r="B1236" s="624">
        <v>45554</v>
      </c>
      <c r="C1236" s="616">
        <v>107.9301256576012</v>
      </c>
      <c r="D1236" s="616">
        <v>111.70015646874749</v>
      </c>
      <c r="E1236" s="616">
        <v>101.1689433615895</v>
      </c>
      <c r="F1236" s="616">
        <v>106.0125142207053</v>
      </c>
      <c r="G1236" s="625">
        <v>113.8321942022154</v>
      </c>
    </row>
    <row r="1237" spans="2:7" x14ac:dyDescent="0.3">
      <c r="B1237" s="626">
        <v>45555</v>
      </c>
      <c r="C1237" s="619">
        <v>107.6958795513266</v>
      </c>
      <c r="D1237" s="619">
        <v>113.45425347937081</v>
      </c>
      <c r="E1237" s="619">
        <v>101.47940176016409</v>
      </c>
      <c r="F1237" s="619">
        <v>106.0125142207053</v>
      </c>
      <c r="G1237" s="627">
        <v>114.39311807683239</v>
      </c>
    </row>
    <row r="1238" spans="2:7" x14ac:dyDescent="0.3">
      <c r="B1238" s="624">
        <v>45558</v>
      </c>
      <c r="C1238" s="616">
        <v>107.84919012586511</v>
      </c>
      <c r="D1238" s="616">
        <v>114.0060116939801</v>
      </c>
      <c r="E1238" s="616">
        <v>101.97883483613199</v>
      </c>
      <c r="F1238" s="616">
        <v>104.9180887372014</v>
      </c>
      <c r="G1238" s="625">
        <v>114.4514494461466</v>
      </c>
    </row>
    <row r="1239" spans="2:7" x14ac:dyDescent="0.3">
      <c r="B1239" s="626">
        <v>45559</v>
      </c>
      <c r="C1239" s="619">
        <v>107.76488228030669</v>
      </c>
      <c r="D1239" s="619">
        <v>112.31573746191221</v>
      </c>
      <c r="E1239" s="619">
        <v>101.58738729010309</v>
      </c>
      <c r="F1239" s="619">
        <v>103.5153583617747</v>
      </c>
      <c r="G1239" s="627">
        <v>113.89877445203859</v>
      </c>
    </row>
    <row r="1240" spans="2:7" x14ac:dyDescent="0.3">
      <c r="B1240" s="624">
        <v>45560</v>
      </c>
      <c r="C1240" s="616">
        <v>108.9109501623899</v>
      </c>
      <c r="D1240" s="616">
        <v>112.70073293255371</v>
      </c>
      <c r="E1240" s="616">
        <v>101.26343070028619</v>
      </c>
      <c r="F1240" s="616">
        <v>103.95335608646189</v>
      </c>
      <c r="G1240" s="625">
        <v>115.731793542305</v>
      </c>
    </row>
    <row r="1241" spans="2:7" x14ac:dyDescent="0.3">
      <c r="B1241" s="626">
        <v>45561</v>
      </c>
      <c r="C1241" s="619">
        <v>107.8870638041775</v>
      </c>
      <c r="D1241" s="619">
        <v>111.94927118504491</v>
      </c>
      <c r="E1241" s="619">
        <v>100.5588251174343</v>
      </c>
      <c r="F1241" s="619">
        <v>102.4869169510808</v>
      </c>
      <c r="G1241" s="627">
        <v>115.6852462880038</v>
      </c>
    </row>
    <row r="1242" spans="2:7" x14ac:dyDescent="0.3">
      <c r="B1242" s="624">
        <v>45562</v>
      </c>
      <c r="C1242" s="616">
        <v>108.38486920610541</v>
      </c>
      <c r="D1242" s="616">
        <v>111.8792720085646</v>
      </c>
      <c r="E1242" s="616">
        <v>100.2240699746234</v>
      </c>
      <c r="F1242" s="616">
        <v>102.3777019340159</v>
      </c>
      <c r="G1242" s="625">
        <v>116.0299316521329</v>
      </c>
    </row>
    <row r="1243" spans="2:7" x14ac:dyDescent="0.3">
      <c r="B1243" s="626">
        <v>45565</v>
      </c>
      <c r="C1243" s="619">
        <v>109.13066937835281</v>
      </c>
      <c r="D1243" s="619">
        <v>112.1963271020341</v>
      </c>
      <c r="E1243" s="619">
        <v>99.994600723503041</v>
      </c>
      <c r="F1243" s="619">
        <v>102.24118316268491</v>
      </c>
      <c r="G1243" s="627">
        <v>116.0234503888758</v>
      </c>
    </row>
    <row r="1244" spans="2:7" x14ac:dyDescent="0.3">
      <c r="B1244" s="624">
        <v>45566</v>
      </c>
      <c r="C1244" s="616">
        <v>109.51952310294379</v>
      </c>
      <c r="D1244" s="616">
        <v>111.984270773285</v>
      </c>
      <c r="E1244" s="616">
        <v>100.40764537551971</v>
      </c>
      <c r="F1244" s="616">
        <v>102.9442548350398</v>
      </c>
      <c r="G1244" s="625">
        <v>115.58449210464291</v>
      </c>
    </row>
    <row r="1245" spans="2:7" x14ac:dyDescent="0.3">
      <c r="B1245" s="626">
        <v>45567</v>
      </c>
      <c r="C1245" s="619">
        <v>108.51379535762089</v>
      </c>
      <c r="D1245" s="619">
        <v>112.0419171539158</v>
      </c>
      <c r="E1245" s="619">
        <v>100.2375681658658</v>
      </c>
      <c r="F1245" s="619">
        <v>103.6552901023891</v>
      </c>
      <c r="G1245" s="627">
        <v>114.38310157907139</v>
      </c>
    </row>
    <row r="1246" spans="2:7" x14ac:dyDescent="0.3">
      <c r="B1246" s="624">
        <v>45568</v>
      </c>
      <c r="C1246" s="616">
        <v>108.7252134934058</v>
      </c>
      <c r="D1246" s="616">
        <v>112.75837931318451</v>
      </c>
      <c r="E1246" s="616">
        <v>100.642513903137</v>
      </c>
      <c r="F1246" s="616">
        <v>104.542662116041</v>
      </c>
      <c r="G1246" s="625">
        <v>114.025453688428</v>
      </c>
    </row>
    <row r="1247" spans="2:7" x14ac:dyDescent="0.3">
      <c r="B1247" s="626">
        <v>45569</v>
      </c>
      <c r="C1247" s="619">
        <v>108.14984487356421</v>
      </c>
      <c r="D1247" s="619">
        <v>112.3260314584534</v>
      </c>
      <c r="E1247" s="619">
        <v>100.750499433076</v>
      </c>
      <c r="F1247" s="619">
        <v>105.04891922639359</v>
      </c>
      <c r="G1247" s="627">
        <v>113.62302616073529</v>
      </c>
    </row>
    <row r="1248" spans="2:7" x14ac:dyDescent="0.3">
      <c r="B1248" s="624">
        <v>45572</v>
      </c>
      <c r="C1248" s="616">
        <v>109.3394934265821</v>
      </c>
      <c r="D1248" s="616">
        <v>113.0219056246397</v>
      </c>
      <c r="E1248" s="616">
        <v>101.0339614491658</v>
      </c>
      <c r="F1248" s="616">
        <v>105.3356086461888</v>
      </c>
      <c r="G1248" s="625">
        <v>113.61831251473011</v>
      </c>
    </row>
    <row r="1249" spans="2:7" x14ac:dyDescent="0.3">
      <c r="B1249" s="626">
        <v>45573</v>
      </c>
      <c r="C1249" s="619">
        <v>109.661679100993</v>
      </c>
      <c r="D1249" s="619">
        <v>113.9421889154245</v>
      </c>
      <c r="E1249" s="619">
        <v>101.0339614491658</v>
      </c>
      <c r="F1249" s="619">
        <v>106.04664391353811</v>
      </c>
      <c r="G1249" s="627">
        <v>114.0431298609474</v>
      </c>
    </row>
    <row r="1250" spans="2:7" x14ac:dyDescent="0.3">
      <c r="B1250" s="624">
        <v>45574</v>
      </c>
      <c r="C1250" s="616">
        <v>109.85338217135509</v>
      </c>
      <c r="D1250" s="616">
        <v>115.15893930659639</v>
      </c>
      <c r="E1250" s="616">
        <v>101.65487824631499</v>
      </c>
      <c r="F1250" s="616">
        <v>106.0978384527873</v>
      </c>
      <c r="G1250" s="625">
        <v>114.87449917511189</v>
      </c>
    </row>
    <row r="1251" spans="2:7" x14ac:dyDescent="0.3">
      <c r="B1251" s="626">
        <v>45575</v>
      </c>
      <c r="C1251" s="619">
        <v>108.9846222489702</v>
      </c>
      <c r="D1251" s="619">
        <v>114.953059375772</v>
      </c>
      <c r="E1251" s="619">
        <v>101.7898601587387</v>
      </c>
      <c r="F1251" s="619">
        <v>105.8885096700796</v>
      </c>
      <c r="G1251" s="627">
        <v>114.66061748762669</v>
      </c>
    </row>
    <row r="1252" spans="2:7" x14ac:dyDescent="0.3">
      <c r="B1252" s="624">
        <v>45576</v>
      </c>
      <c r="C1252" s="616">
        <v>109.19604038475509</v>
      </c>
      <c r="D1252" s="616">
        <v>115.519229185539</v>
      </c>
      <c r="E1252" s="616">
        <v>101.3444198477404</v>
      </c>
      <c r="F1252" s="616">
        <v>105.11945392491469</v>
      </c>
      <c r="G1252" s="625">
        <v>113.60004713646001</v>
      </c>
    </row>
    <row r="1253" spans="2:7" x14ac:dyDescent="0.3">
      <c r="B1253" s="626">
        <v>45579</v>
      </c>
      <c r="C1253" s="619">
        <v>109.19604038475509</v>
      </c>
      <c r="D1253" s="619">
        <v>115.1630569052129</v>
      </c>
      <c r="E1253" s="619">
        <v>101.47940176016409</v>
      </c>
      <c r="F1253" s="619">
        <v>105.7337883959044</v>
      </c>
      <c r="G1253" s="627">
        <v>114.1898420928588</v>
      </c>
    </row>
    <row r="1254" spans="2:7" x14ac:dyDescent="0.3">
      <c r="B1254" s="624">
        <v>45580</v>
      </c>
      <c r="C1254" s="616">
        <v>110.19035414483309</v>
      </c>
      <c r="D1254" s="616">
        <v>116.381866095693</v>
      </c>
      <c r="E1254" s="616">
        <v>101.6413800550726</v>
      </c>
      <c r="F1254" s="616">
        <v>107.3151308304892</v>
      </c>
      <c r="G1254" s="625">
        <v>116.0658732029225</v>
      </c>
    </row>
    <row r="1255" spans="2:7" x14ac:dyDescent="0.3">
      <c r="B1255" s="626">
        <v>45581</v>
      </c>
      <c r="C1255" s="619">
        <v>110.6152656864474</v>
      </c>
      <c r="D1255" s="619">
        <v>116.6165692168327</v>
      </c>
      <c r="E1255" s="619">
        <v>101.7358673937692</v>
      </c>
      <c r="F1255" s="619">
        <v>106.43913538111489</v>
      </c>
      <c r="G1255" s="627">
        <v>117.1676879566344</v>
      </c>
    </row>
    <row r="1256" spans="2:7" x14ac:dyDescent="0.3">
      <c r="B1256" s="624">
        <v>45582</v>
      </c>
      <c r="C1256" s="616">
        <v>110.42356261608541</v>
      </c>
      <c r="D1256" s="616">
        <v>116.4230420818579</v>
      </c>
      <c r="E1256" s="616">
        <v>101.4254089951946</v>
      </c>
      <c r="F1256" s="616">
        <v>107.6564277588168</v>
      </c>
      <c r="G1256" s="625">
        <v>116.90961583785059</v>
      </c>
    </row>
    <row r="1257" spans="2:7" x14ac:dyDescent="0.3">
      <c r="B1257" s="626">
        <v>45583</v>
      </c>
      <c r="C1257" s="619">
        <v>110.8220144646322</v>
      </c>
      <c r="D1257" s="619">
        <v>117.2074446182986</v>
      </c>
      <c r="E1257" s="619">
        <v>101.3579180389828</v>
      </c>
      <c r="F1257" s="619">
        <v>108.52104664391349</v>
      </c>
      <c r="G1257" s="627">
        <v>117.11642705632801</v>
      </c>
    </row>
    <row r="1258" spans="2:7" x14ac:dyDescent="0.3">
      <c r="B1258" s="624">
        <v>45586</v>
      </c>
      <c r="C1258" s="616">
        <v>110.9296690981914</v>
      </c>
      <c r="D1258" s="616">
        <v>117.2589146010047</v>
      </c>
      <c r="E1258" s="616">
        <v>101.6710760758058</v>
      </c>
      <c r="F1258" s="616">
        <v>108.3424345847554</v>
      </c>
      <c r="G1258" s="625">
        <v>117.7180061277398</v>
      </c>
    </row>
    <row r="1259" spans="2:7" x14ac:dyDescent="0.3">
      <c r="B1259" s="626">
        <v>45587</v>
      </c>
      <c r="C1259" s="619">
        <v>110.63965010947049</v>
      </c>
      <c r="D1259" s="619">
        <v>117.1580334349008</v>
      </c>
      <c r="E1259" s="619">
        <v>101.26343070028619</v>
      </c>
      <c r="F1259" s="619">
        <v>107.75654152445961</v>
      </c>
      <c r="G1259" s="627">
        <v>117.5583313693142</v>
      </c>
    </row>
    <row r="1260" spans="2:7" x14ac:dyDescent="0.3">
      <c r="B1260" s="624">
        <v>45588</v>
      </c>
      <c r="C1260" s="616">
        <v>111.9823498282714</v>
      </c>
      <c r="D1260" s="616">
        <v>117.1127398501194</v>
      </c>
      <c r="E1260" s="616">
        <v>101.33362129474649</v>
      </c>
      <c r="F1260" s="616">
        <v>107.6939704209329</v>
      </c>
      <c r="G1260" s="625">
        <v>116.9449681828894</v>
      </c>
    </row>
    <row r="1261" spans="2:7" x14ac:dyDescent="0.3">
      <c r="B1261" s="626">
        <v>45589</v>
      </c>
      <c r="C1261" s="619">
        <v>111.57170576821311</v>
      </c>
      <c r="D1261" s="619">
        <v>116.62274561475751</v>
      </c>
      <c r="E1261" s="619">
        <v>101.3039252740133</v>
      </c>
      <c r="F1261" s="619">
        <v>107.7394766780432</v>
      </c>
      <c r="G1261" s="627">
        <v>116.7169455573886</v>
      </c>
    </row>
    <row r="1262" spans="2:7" x14ac:dyDescent="0.3">
      <c r="B1262" s="624">
        <v>45590</v>
      </c>
      <c r="C1262" s="616">
        <v>112.25913897045849</v>
      </c>
      <c r="D1262" s="616">
        <v>117.51214691591861</v>
      </c>
      <c r="E1262" s="616">
        <v>101.7493655850116</v>
      </c>
      <c r="F1262" s="616">
        <v>107.8896473265074</v>
      </c>
      <c r="G1262" s="625">
        <v>117.762785764789</v>
      </c>
    </row>
    <row r="1263" spans="2:7" x14ac:dyDescent="0.3">
      <c r="B1263" s="626">
        <v>45593</v>
      </c>
      <c r="C1263" s="619">
        <v>112.48897512788849</v>
      </c>
      <c r="D1263" s="619">
        <v>117.5368525076176</v>
      </c>
      <c r="E1263" s="619">
        <v>101.61438367258791</v>
      </c>
      <c r="F1263" s="619">
        <v>107.75881683731509</v>
      </c>
      <c r="G1263" s="627">
        <v>118.10275748291301</v>
      </c>
    </row>
    <row r="1264" spans="2:7" x14ac:dyDescent="0.3">
      <c r="B1264" s="624">
        <v>45594</v>
      </c>
      <c r="C1264" s="616">
        <v>113.83504716051181</v>
      </c>
      <c r="D1264" s="616">
        <v>118.6238985423701</v>
      </c>
      <c r="E1264" s="616">
        <v>101.7898601587387</v>
      </c>
      <c r="F1264" s="616">
        <v>108.6154721274175</v>
      </c>
      <c r="G1264" s="625">
        <v>118.2253122790478</v>
      </c>
    </row>
    <row r="1265" spans="2:7" x14ac:dyDescent="0.3">
      <c r="B1265" s="626">
        <v>45595</v>
      </c>
      <c r="C1265" s="619">
        <v>114.5873325516483</v>
      </c>
      <c r="D1265" s="619">
        <v>118.6465453347608</v>
      </c>
      <c r="E1265" s="619">
        <v>101.65757788456349</v>
      </c>
      <c r="F1265" s="619">
        <v>109.48009101251419</v>
      </c>
      <c r="G1265" s="627">
        <v>118.7432241338675</v>
      </c>
    </row>
    <row r="1266" spans="2:7" x14ac:dyDescent="0.3">
      <c r="B1266" s="624">
        <v>45596</v>
      </c>
      <c r="C1266" s="616">
        <v>114.7580235128096</v>
      </c>
      <c r="D1266" s="616">
        <v>119.15712756320519</v>
      </c>
      <c r="E1266" s="616">
        <v>101.89784568867771</v>
      </c>
      <c r="F1266" s="616">
        <v>109.48009101251419</v>
      </c>
      <c r="G1266" s="625">
        <v>118.0621022861183</v>
      </c>
    </row>
    <row r="1267" spans="2:7" x14ac:dyDescent="0.3">
      <c r="B1267" s="626">
        <v>45597</v>
      </c>
      <c r="C1267" s="619">
        <v>115.0682763844645</v>
      </c>
      <c r="D1267" s="619">
        <v>120.85769579181419</v>
      </c>
      <c r="E1267" s="619">
        <v>101.89784568867771</v>
      </c>
      <c r="F1267" s="619">
        <v>109.48009101251419</v>
      </c>
      <c r="G1267" s="627">
        <v>119.5150836672166</v>
      </c>
    </row>
    <row r="1268" spans="2:7" x14ac:dyDescent="0.3">
      <c r="B1268" s="624">
        <v>45600</v>
      </c>
      <c r="C1268" s="616">
        <v>115.0682763844645</v>
      </c>
      <c r="D1268" s="616">
        <v>119.08095198880009</v>
      </c>
      <c r="E1268" s="616">
        <v>101.8573511149506</v>
      </c>
      <c r="F1268" s="616">
        <v>108.5949943117179</v>
      </c>
      <c r="G1268" s="625">
        <v>118.462762196559</v>
      </c>
    </row>
    <row r="1269" spans="2:7" x14ac:dyDescent="0.3">
      <c r="B1269" s="626">
        <v>45601</v>
      </c>
      <c r="C1269" s="619">
        <v>114.3567181679516</v>
      </c>
      <c r="D1269" s="619">
        <v>118.30684344890059</v>
      </c>
      <c r="E1269" s="619">
        <v>101.8573511149506</v>
      </c>
      <c r="F1269" s="619">
        <v>108.77133105802049</v>
      </c>
      <c r="G1269" s="627">
        <v>118.5022389818525</v>
      </c>
    </row>
    <row r="1270" spans="2:7" x14ac:dyDescent="0.3">
      <c r="B1270" s="624">
        <v>45602</v>
      </c>
      <c r="C1270" s="616">
        <v>114.4563311300883</v>
      </c>
      <c r="D1270" s="616">
        <v>116.8862719262126</v>
      </c>
      <c r="E1270" s="616">
        <v>101.9923330273743</v>
      </c>
      <c r="F1270" s="616">
        <v>109.2810011376564</v>
      </c>
      <c r="G1270" s="625">
        <v>118.37202451095921</v>
      </c>
    </row>
    <row r="1271" spans="2:7" x14ac:dyDescent="0.3">
      <c r="B1271" s="626">
        <v>45603</v>
      </c>
      <c r="C1271" s="619">
        <v>111.7543295321304</v>
      </c>
      <c r="D1271" s="619">
        <v>117.151857036976</v>
      </c>
      <c r="E1271" s="619">
        <v>101.26343070028619</v>
      </c>
      <c r="F1271" s="619">
        <v>107.9180887372014</v>
      </c>
      <c r="G1271" s="627">
        <v>116.6721659203394</v>
      </c>
    </row>
    <row r="1272" spans="2:7" x14ac:dyDescent="0.3">
      <c r="B1272" s="624">
        <v>45604</v>
      </c>
      <c r="C1272" s="616">
        <v>113.14657632324401</v>
      </c>
      <c r="D1272" s="616">
        <v>118.07625792637739</v>
      </c>
      <c r="E1272" s="616">
        <v>101.65487824631499</v>
      </c>
      <c r="F1272" s="616">
        <v>110.551763367463</v>
      </c>
      <c r="G1272" s="625">
        <v>118.88640113127499</v>
      </c>
    </row>
    <row r="1273" spans="2:7" x14ac:dyDescent="0.3">
      <c r="B1273" s="626">
        <v>45607</v>
      </c>
      <c r="C1273" s="619">
        <v>113.14657632324401</v>
      </c>
      <c r="D1273" s="619">
        <v>118.51684097834141</v>
      </c>
      <c r="E1273" s="619">
        <v>102.0031315803682</v>
      </c>
      <c r="F1273" s="619">
        <v>111.5301478953356</v>
      </c>
      <c r="G1273" s="627">
        <v>119.85859061984441</v>
      </c>
    </row>
    <row r="1274" spans="2:7" x14ac:dyDescent="0.3">
      <c r="B1274" s="624">
        <v>45608</v>
      </c>
      <c r="C1274" s="616">
        <v>115.48877797723431</v>
      </c>
      <c r="D1274" s="616">
        <v>118.5312525734991</v>
      </c>
      <c r="E1274" s="616">
        <v>102.451271529615</v>
      </c>
      <c r="F1274" s="616">
        <v>112.070534698521</v>
      </c>
      <c r="G1274" s="625">
        <v>121.3139288239453</v>
      </c>
    </row>
    <row r="1275" spans="2:7" x14ac:dyDescent="0.3">
      <c r="B1275" s="626">
        <v>45609</v>
      </c>
      <c r="C1275" s="619">
        <v>116.1777676320131</v>
      </c>
      <c r="D1275" s="619">
        <v>119.3568310961048</v>
      </c>
      <c r="E1275" s="619">
        <v>102.86701581988009</v>
      </c>
      <c r="F1275" s="619">
        <v>111.3515358361775</v>
      </c>
      <c r="G1275" s="627">
        <v>120.86141880744751</v>
      </c>
    </row>
    <row r="1276" spans="2:7" x14ac:dyDescent="0.3">
      <c r="B1276" s="624">
        <v>45610</v>
      </c>
      <c r="C1276" s="616">
        <v>116.37076774615301</v>
      </c>
      <c r="D1276" s="616">
        <v>119.3362431030223</v>
      </c>
      <c r="E1276" s="616">
        <v>102.5241617623238</v>
      </c>
      <c r="F1276" s="616">
        <v>110.97952218430029</v>
      </c>
      <c r="G1276" s="625">
        <v>120.2238981852463</v>
      </c>
    </row>
    <row r="1277" spans="2:7" x14ac:dyDescent="0.3">
      <c r="B1277" s="626">
        <v>45611</v>
      </c>
      <c r="C1277" s="619">
        <v>114.9121123136148</v>
      </c>
      <c r="D1277" s="619">
        <v>119.3362431030223</v>
      </c>
      <c r="E1277" s="619">
        <v>102.61324982452351</v>
      </c>
      <c r="F1277" s="619">
        <v>111.4141069397042</v>
      </c>
      <c r="G1277" s="627">
        <v>119.89865661088849</v>
      </c>
    </row>
    <row r="1278" spans="2:7" x14ac:dyDescent="0.3">
      <c r="B1278" s="624">
        <v>45614</v>
      </c>
      <c r="C1278" s="616">
        <v>114.21118985608</v>
      </c>
      <c r="D1278" s="616">
        <v>118.4365478053199</v>
      </c>
      <c r="E1278" s="616">
        <v>102.4485718913666</v>
      </c>
      <c r="F1278" s="616">
        <v>110.6894197952218</v>
      </c>
      <c r="G1278" s="625">
        <v>119.09910440725901</v>
      </c>
    </row>
    <row r="1279" spans="2:7" x14ac:dyDescent="0.3">
      <c r="B1279" s="626">
        <v>45615</v>
      </c>
      <c r="C1279" s="619">
        <v>113.9320660350928</v>
      </c>
      <c r="D1279" s="619">
        <v>118.8565428642016</v>
      </c>
      <c r="E1279" s="619">
        <v>102.43777333837269</v>
      </c>
      <c r="F1279" s="619">
        <v>110.5688282138794</v>
      </c>
      <c r="G1279" s="627">
        <v>118.4928116898421</v>
      </c>
    </row>
    <row r="1280" spans="2:7" x14ac:dyDescent="0.3">
      <c r="B1280" s="624">
        <v>45616</v>
      </c>
      <c r="C1280" s="616">
        <v>114.1932906519461</v>
      </c>
      <c r="D1280" s="616">
        <v>118.8565428642016</v>
      </c>
      <c r="E1280" s="616">
        <v>102.54575886831169</v>
      </c>
      <c r="F1280" s="616">
        <v>110.68828213879409</v>
      </c>
      <c r="G1280" s="625">
        <v>119.470893235918</v>
      </c>
    </row>
    <row r="1281" spans="2:7" x14ac:dyDescent="0.3">
      <c r="B1281" s="626">
        <v>45617</v>
      </c>
      <c r="C1281" s="619">
        <v>113.9439988378488</v>
      </c>
      <c r="D1281" s="619">
        <v>119.7027093798897</v>
      </c>
      <c r="E1281" s="619">
        <v>102.343285999676</v>
      </c>
      <c r="F1281" s="619">
        <v>110.8168373151308</v>
      </c>
      <c r="G1281" s="627">
        <v>120.3022625500825</v>
      </c>
    </row>
    <row r="1282" spans="2:7" x14ac:dyDescent="0.3">
      <c r="B1282" s="624">
        <v>45618</v>
      </c>
      <c r="C1282" s="616">
        <v>114.5676174862254</v>
      </c>
      <c r="D1282" s="616">
        <v>119.5503582310796</v>
      </c>
      <c r="E1282" s="616">
        <v>102.2487986609794</v>
      </c>
      <c r="F1282" s="616">
        <v>112.17406143344709</v>
      </c>
      <c r="G1282" s="625">
        <v>120.4201037002121</v>
      </c>
    </row>
    <row r="1283" spans="2:7" x14ac:dyDescent="0.3">
      <c r="B1283" s="626">
        <v>45621</v>
      </c>
      <c r="C1283" s="619">
        <v>113.77149201539849</v>
      </c>
      <c r="D1283" s="619">
        <v>119.63888660133409</v>
      </c>
      <c r="E1283" s="619">
        <v>101.8789482209384</v>
      </c>
      <c r="F1283" s="619">
        <v>111.1262798634812</v>
      </c>
      <c r="G1283" s="627">
        <v>119.62997878859299</v>
      </c>
    </row>
    <row r="1284" spans="2:7" x14ac:dyDescent="0.3">
      <c r="B1284" s="624">
        <v>45622</v>
      </c>
      <c r="C1284" s="616">
        <v>114.2015917321241</v>
      </c>
      <c r="D1284" s="616">
        <v>119.6615333937248</v>
      </c>
      <c r="E1284" s="616">
        <v>101.61438367258791</v>
      </c>
      <c r="F1284" s="616">
        <v>111.2627986348123</v>
      </c>
      <c r="G1284" s="625">
        <v>121.6709875088381</v>
      </c>
    </row>
    <row r="1285" spans="2:7" x14ac:dyDescent="0.3">
      <c r="B1285" s="626">
        <v>45623</v>
      </c>
      <c r="C1285" s="619">
        <v>113.8013240222884</v>
      </c>
      <c r="D1285" s="619">
        <v>122.16915095116531</v>
      </c>
      <c r="E1285" s="619">
        <v>101.3039252740133</v>
      </c>
      <c r="F1285" s="619">
        <v>111.2252559726962</v>
      </c>
      <c r="G1285" s="627">
        <v>121.34456752297901</v>
      </c>
    </row>
    <row r="1286" spans="2:7" x14ac:dyDescent="0.3">
      <c r="B1286" s="624">
        <v>45624</v>
      </c>
      <c r="C1286" s="616">
        <v>114.2044452284353</v>
      </c>
      <c r="D1286" s="616">
        <v>123.75236761920451</v>
      </c>
      <c r="E1286" s="616">
        <v>101.11495059662001</v>
      </c>
      <c r="F1286" s="616">
        <v>111.19795221843</v>
      </c>
      <c r="G1286" s="625">
        <v>120.36000471364601</v>
      </c>
    </row>
    <row r="1287" spans="2:7" x14ac:dyDescent="0.3">
      <c r="B1287" s="626">
        <v>45625</v>
      </c>
      <c r="C1287" s="619">
        <v>115.00524005686241</v>
      </c>
      <c r="D1287" s="619">
        <v>122.9370830931401</v>
      </c>
      <c r="E1287" s="619">
        <v>101.50639814264891</v>
      </c>
      <c r="F1287" s="619">
        <v>110.77133105802049</v>
      </c>
      <c r="G1287" s="627">
        <v>120.0559745463116</v>
      </c>
    </row>
    <row r="1288" spans="2:7" x14ac:dyDescent="0.3">
      <c r="B1288" s="624">
        <v>45628</v>
      </c>
      <c r="C1288" s="616">
        <v>115.6983802517302</v>
      </c>
      <c r="D1288" s="616">
        <v>124.9279420242115</v>
      </c>
      <c r="E1288" s="616">
        <v>101.3984126127099</v>
      </c>
      <c r="F1288" s="616">
        <v>111.24345847554039</v>
      </c>
      <c r="G1288" s="625">
        <v>120.1873674287061</v>
      </c>
    </row>
    <row r="1289" spans="2:7" x14ac:dyDescent="0.3">
      <c r="B1289" s="626">
        <v>45629</v>
      </c>
      <c r="C1289" s="619">
        <v>115.19849957975779</v>
      </c>
      <c r="D1289" s="619">
        <v>124.5697109445771</v>
      </c>
      <c r="E1289" s="619">
        <v>100.8854813454997</v>
      </c>
      <c r="F1289" s="619">
        <v>110.608646188851</v>
      </c>
      <c r="G1289" s="627">
        <v>119.6989158614188</v>
      </c>
    </row>
    <row r="1290" spans="2:7" x14ac:dyDescent="0.3">
      <c r="B1290" s="624">
        <v>45630</v>
      </c>
      <c r="C1290" s="616">
        <v>114.5479024208025</v>
      </c>
      <c r="D1290" s="616">
        <v>124.3473606192868</v>
      </c>
      <c r="E1290" s="616">
        <v>100.9259759192268</v>
      </c>
      <c r="F1290" s="616">
        <v>110.88282138794079</v>
      </c>
      <c r="G1290" s="625">
        <v>119.588145180297</v>
      </c>
    </row>
    <row r="1291" spans="2:7" x14ac:dyDescent="0.3">
      <c r="B1291" s="626">
        <v>45631</v>
      </c>
      <c r="C1291" s="619">
        <v>114.53596961804659</v>
      </c>
      <c r="D1291" s="619">
        <v>123.672074446183</v>
      </c>
      <c r="E1291" s="619">
        <v>100.54802656444031</v>
      </c>
      <c r="F1291" s="619">
        <v>110.38111490329921</v>
      </c>
      <c r="G1291" s="627">
        <v>118.993636577893</v>
      </c>
    </row>
    <row r="1292" spans="2:7" x14ac:dyDescent="0.3">
      <c r="B1292" s="624">
        <v>45632</v>
      </c>
      <c r="C1292" s="616">
        <v>114.3460824089735</v>
      </c>
      <c r="D1292" s="616">
        <v>125.312937494853</v>
      </c>
      <c r="E1292" s="616">
        <v>100.3455536958048</v>
      </c>
      <c r="F1292" s="616">
        <v>110.9192263936291</v>
      </c>
      <c r="G1292" s="625">
        <v>118.9523921753476</v>
      </c>
    </row>
    <row r="1293" spans="2:7" x14ac:dyDescent="0.3">
      <c r="B1293" s="626">
        <v>45635</v>
      </c>
      <c r="C1293" s="619">
        <v>113.4202525603644</v>
      </c>
      <c r="D1293" s="619">
        <v>125.2491147162975</v>
      </c>
      <c r="E1293" s="619">
        <v>100.3455536958048</v>
      </c>
      <c r="F1293" s="619">
        <v>110.24232081911261</v>
      </c>
      <c r="G1293" s="627">
        <v>119.278222955456</v>
      </c>
    </row>
    <row r="1294" spans="2:7" x14ac:dyDescent="0.3">
      <c r="B1294" s="624">
        <v>45636</v>
      </c>
      <c r="C1294" s="616">
        <v>113.392495823519</v>
      </c>
      <c r="D1294" s="616">
        <v>124.5800049411183</v>
      </c>
      <c r="E1294" s="616">
        <v>100.1700772096539</v>
      </c>
      <c r="F1294" s="616">
        <v>110.93856655290099</v>
      </c>
      <c r="G1294" s="625">
        <v>118.8180532641998</v>
      </c>
    </row>
    <row r="1295" spans="2:7" x14ac:dyDescent="0.3">
      <c r="B1295" s="626">
        <v>45637</v>
      </c>
      <c r="C1295" s="619">
        <v>112.71569838025169</v>
      </c>
      <c r="D1295" s="619">
        <v>122.801202338796</v>
      </c>
      <c r="E1295" s="619">
        <v>100.6020193294099</v>
      </c>
      <c r="F1295" s="619">
        <v>111.03526734926049</v>
      </c>
      <c r="G1295" s="627">
        <v>118.6642705632807</v>
      </c>
    </row>
    <row r="1296" spans="2:7" x14ac:dyDescent="0.3">
      <c r="B1296" s="624">
        <v>45638</v>
      </c>
      <c r="C1296" s="616">
        <v>112.7642078175423</v>
      </c>
      <c r="D1296" s="616">
        <v>123.4785473112081</v>
      </c>
      <c r="E1296" s="616">
        <v>100.9124777279844</v>
      </c>
      <c r="F1296" s="616">
        <v>111.3708759954494</v>
      </c>
      <c r="G1296" s="625">
        <v>119.12738628329009</v>
      </c>
    </row>
    <row r="1297" spans="2:7" x14ac:dyDescent="0.3">
      <c r="B1297" s="626">
        <v>45639</v>
      </c>
      <c r="C1297" s="619">
        <v>112.0103659738724</v>
      </c>
      <c r="D1297" s="619">
        <v>124.6891213044552</v>
      </c>
      <c r="E1297" s="619">
        <v>100.6830084768641</v>
      </c>
      <c r="F1297" s="619">
        <v>112.21615472127419</v>
      </c>
      <c r="G1297" s="627">
        <v>118.5823709639406</v>
      </c>
    </row>
    <row r="1298" spans="2:7" x14ac:dyDescent="0.3">
      <c r="B1298" s="624">
        <v>45642</v>
      </c>
      <c r="C1298" s="616">
        <v>112.09700849823081</v>
      </c>
      <c r="D1298" s="616">
        <v>126.30527876142629</v>
      </c>
      <c r="E1298" s="616">
        <v>100.8854813454997</v>
      </c>
      <c r="F1298" s="616">
        <v>112.7531285551763</v>
      </c>
      <c r="G1298" s="625">
        <v>118.64011312750409</v>
      </c>
    </row>
    <row r="1299" spans="2:7" x14ac:dyDescent="0.3">
      <c r="B1299" s="626">
        <v>45643</v>
      </c>
      <c r="C1299" s="619">
        <v>112.7338569931412</v>
      </c>
      <c r="D1299" s="619">
        <v>125.8111669274479</v>
      </c>
      <c r="E1299" s="619">
        <v>100.93947411046921</v>
      </c>
      <c r="F1299" s="619">
        <v>112.38111490329921</v>
      </c>
      <c r="G1299" s="627">
        <v>118.89347160028279</v>
      </c>
    </row>
    <row r="1300" spans="2:7" x14ac:dyDescent="0.3">
      <c r="B1300" s="624">
        <v>45644</v>
      </c>
      <c r="C1300" s="616">
        <v>113.4352982681871</v>
      </c>
      <c r="D1300" s="616">
        <v>129.56229926706749</v>
      </c>
      <c r="E1300" s="616">
        <v>100.7855947303061</v>
      </c>
      <c r="F1300" s="616">
        <v>112.6962457337884</v>
      </c>
      <c r="G1300" s="625">
        <v>120.0088380862597</v>
      </c>
    </row>
    <row r="1301" spans="2:7" x14ac:dyDescent="0.3">
      <c r="B1301" s="626">
        <v>45645</v>
      </c>
      <c r="C1301" s="619">
        <v>113.58445830263661</v>
      </c>
      <c r="D1301" s="619">
        <v>126.4164539240715</v>
      </c>
      <c r="E1301" s="619">
        <v>100.534528373198</v>
      </c>
      <c r="F1301" s="619">
        <v>112.9124004550626</v>
      </c>
      <c r="G1301" s="627">
        <v>119.6888993636578</v>
      </c>
    </row>
    <row r="1302" spans="2:7" x14ac:dyDescent="0.3">
      <c r="B1302" s="624">
        <v>45646</v>
      </c>
      <c r="C1302" s="616">
        <v>113.7865377232212</v>
      </c>
      <c r="D1302" s="616">
        <v>125.27793790661291</v>
      </c>
      <c r="E1302" s="616">
        <v>100.69650666810649</v>
      </c>
      <c r="F1302" s="616">
        <v>112.679180887372</v>
      </c>
      <c r="G1302" s="625">
        <v>118.2801084138581</v>
      </c>
    </row>
    <row r="1303" spans="2:7" x14ac:dyDescent="0.3">
      <c r="B1303" s="626">
        <v>45649</v>
      </c>
      <c r="C1303" s="619">
        <v>114.6581511419173</v>
      </c>
      <c r="D1303" s="619">
        <v>127.4705591698921</v>
      </c>
      <c r="E1303" s="619">
        <v>100.534528373198</v>
      </c>
      <c r="F1303" s="619">
        <v>112.8327645051195</v>
      </c>
      <c r="G1303" s="627">
        <v>118.86047607824651</v>
      </c>
    </row>
    <row r="1304" spans="2:7" x14ac:dyDescent="0.3">
      <c r="B1304" s="624">
        <v>45650</v>
      </c>
      <c r="C1304" s="616">
        <v>113.45734801241009</v>
      </c>
      <c r="D1304" s="616">
        <v>126.77056740508939</v>
      </c>
      <c r="E1304" s="616">
        <v>100.750499433076</v>
      </c>
      <c r="F1304" s="616">
        <v>112.2753128555176</v>
      </c>
      <c r="G1304" s="625">
        <v>118.8221777044544</v>
      </c>
    </row>
    <row r="1305" spans="2:7" x14ac:dyDescent="0.3">
      <c r="B1305" s="626">
        <v>45651</v>
      </c>
      <c r="C1305" s="619">
        <v>113.45734801241009</v>
      </c>
      <c r="D1305" s="619">
        <v>126.77056740508939</v>
      </c>
      <c r="E1305" s="619">
        <v>100.750499433076</v>
      </c>
      <c r="F1305" s="619">
        <v>112.2753128555176</v>
      </c>
      <c r="G1305" s="627">
        <v>118.8151072354466</v>
      </c>
    </row>
    <row r="1306" spans="2:7" x14ac:dyDescent="0.3">
      <c r="B1306" s="624">
        <v>45652</v>
      </c>
      <c r="C1306" s="616">
        <v>113.7209073080635</v>
      </c>
      <c r="D1306" s="616">
        <v>127.2605616404513</v>
      </c>
      <c r="E1306" s="616">
        <v>101.0312618109173</v>
      </c>
      <c r="F1306" s="616">
        <v>112.6700796359499</v>
      </c>
      <c r="G1306" s="625">
        <v>119.1975017676173</v>
      </c>
    </row>
    <row r="1307" spans="2:7" x14ac:dyDescent="0.3">
      <c r="B1307" s="626">
        <v>45653</v>
      </c>
      <c r="C1307" s="619">
        <v>114.348157679018</v>
      </c>
      <c r="D1307" s="619">
        <v>127.48291196574159</v>
      </c>
      <c r="E1307" s="619">
        <v>101.1851411910804</v>
      </c>
      <c r="F1307" s="619">
        <v>113.07508532423211</v>
      </c>
      <c r="G1307" s="627">
        <v>119.7749234032524</v>
      </c>
    </row>
    <row r="1308" spans="2:7" x14ac:dyDescent="0.3">
      <c r="B1308" s="624">
        <v>45656</v>
      </c>
      <c r="C1308" s="616">
        <v>114.2643686509707</v>
      </c>
      <c r="D1308" s="616">
        <v>127.1802684674298</v>
      </c>
      <c r="E1308" s="616">
        <v>101.4848010366611</v>
      </c>
      <c r="F1308" s="616">
        <v>113.18771331058019</v>
      </c>
      <c r="G1308" s="625">
        <v>121.64388404430829</v>
      </c>
    </row>
    <row r="1309" spans="2:7" x14ac:dyDescent="0.3">
      <c r="B1309" s="626">
        <v>45657</v>
      </c>
      <c r="C1309" s="619">
        <v>114.28953130026041</v>
      </c>
      <c r="D1309" s="619">
        <v>127.1802684674298</v>
      </c>
      <c r="E1309" s="619">
        <v>100.97456940769931</v>
      </c>
      <c r="F1309" s="619">
        <v>113.18771331058019</v>
      </c>
      <c r="G1309" s="627">
        <v>122.7150600989866</v>
      </c>
    </row>
    <row r="1310" spans="2:7" x14ac:dyDescent="0.3">
      <c r="B1310" s="624">
        <v>45658</v>
      </c>
      <c r="C1310" s="616">
        <v>114.28953130026041</v>
      </c>
      <c r="D1310" s="616">
        <v>127.1802684674298</v>
      </c>
      <c r="E1310" s="616">
        <v>100.97456940769931</v>
      </c>
      <c r="F1310" s="616">
        <v>113.18771331058019</v>
      </c>
      <c r="G1310" s="625">
        <v>122.6814753711996</v>
      </c>
    </row>
    <row r="1311" spans="2:7" x14ac:dyDescent="0.3">
      <c r="B1311" s="626">
        <v>45659</v>
      </c>
      <c r="C1311" s="619">
        <v>113.49911282205601</v>
      </c>
      <c r="D1311" s="619">
        <v>126.64086304867</v>
      </c>
      <c r="E1311" s="619">
        <v>101.33092165649801</v>
      </c>
      <c r="F1311" s="619">
        <v>114.3629124004551</v>
      </c>
      <c r="G1311" s="627">
        <v>121.40172048079189</v>
      </c>
    </row>
    <row r="1312" spans="2:7" x14ac:dyDescent="0.3">
      <c r="B1312" s="624">
        <v>45660</v>
      </c>
      <c r="C1312" s="616">
        <v>112.7610949124755</v>
      </c>
      <c r="D1312" s="616">
        <v>127.34497241208931</v>
      </c>
      <c r="E1312" s="616">
        <v>101.72236920252681</v>
      </c>
      <c r="F1312" s="616">
        <v>115.84186575654149</v>
      </c>
      <c r="G1312" s="625">
        <v>121.5731793542305</v>
      </c>
    </row>
    <row r="1313" spans="2:7" x14ac:dyDescent="0.3">
      <c r="B1313" s="626">
        <v>45663</v>
      </c>
      <c r="C1313" s="619">
        <v>112.7610949124755</v>
      </c>
      <c r="D1313" s="619">
        <v>125.9120480935519</v>
      </c>
      <c r="E1313" s="619">
        <v>101.5603909076184</v>
      </c>
      <c r="F1313" s="619">
        <v>115.0853242320819</v>
      </c>
      <c r="G1313" s="627">
        <v>119.7142352109357</v>
      </c>
    </row>
    <row r="1314" spans="2:7" x14ac:dyDescent="0.3">
      <c r="B1314" s="624">
        <v>45664</v>
      </c>
      <c r="C1314" s="616">
        <v>112.5849563674473</v>
      </c>
      <c r="D1314" s="616">
        <v>125.62999258832249</v>
      </c>
      <c r="E1314" s="616">
        <v>101.9653366448896</v>
      </c>
      <c r="F1314" s="616">
        <v>114.28555176336749</v>
      </c>
      <c r="G1314" s="625">
        <v>119.7731557860004</v>
      </c>
    </row>
    <row r="1315" spans="2:7" x14ac:dyDescent="0.3">
      <c r="B1315" s="626">
        <v>45665</v>
      </c>
      <c r="C1315" s="619">
        <v>112.2513567077916</v>
      </c>
      <c r="D1315" s="619">
        <v>125.7905789343655</v>
      </c>
      <c r="E1315" s="619">
        <v>101.89784568867771</v>
      </c>
      <c r="F1315" s="619">
        <v>113.98065984072809</v>
      </c>
      <c r="G1315" s="627">
        <v>120.1956163092152</v>
      </c>
    </row>
    <row r="1316" spans="2:7" x14ac:dyDescent="0.3">
      <c r="B1316" s="624">
        <v>45666</v>
      </c>
      <c r="C1316" s="616">
        <v>112.3758729104625</v>
      </c>
      <c r="D1316" s="616">
        <v>124.281479041423</v>
      </c>
      <c r="E1316" s="616">
        <v>101.58738729010309</v>
      </c>
      <c r="F1316" s="616">
        <v>114.641638225256</v>
      </c>
      <c r="G1316" s="625">
        <v>120.85258072118781</v>
      </c>
    </row>
    <row r="1317" spans="2:7" x14ac:dyDescent="0.3">
      <c r="B1317" s="626">
        <v>45667</v>
      </c>
      <c r="C1317" s="619">
        <v>112.7131042926961</v>
      </c>
      <c r="D1317" s="619">
        <v>125.7494029482006</v>
      </c>
      <c r="E1317" s="619">
        <v>101.83035473246581</v>
      </c>
      <c r="F1317" s="619">
        <v>115.21615472127419</v>
      </c>
      <c r="G1317" s="627">
        <v>122.0604525100165</v>
      </c>
    </row>
    <row r="1318" spans="2:7" x14ac:dyDescent="0.3">
      <c r="B1318" s="624">
        <v>45670</v>
      </c>
      <c r="C1318" s="616">
        <v>111.7208658026626</v>
      </c>
      <c r="D1318" s="616">
        <v>125.52911142221861</v>
      </c>
      <c r="E1318" s="616">
        <v>102.0733221748286</v>
      </c>
      <c r="F1318" s="616">
        <v>114.5938566552901</v>
      </c>
      <c r="G1318" s="625">
        <v>121.6698090973368</v>
      </c>
    </row>
    <row r="1319" spans="2:7" x14ac:dyDescent="0.3">
      <c r="B1319" s="626">
        <v>45671</v>
      </c>
      <c r="C1319" s="619">
        <v>111.40309007709629</v>
      </c>
      <c r="D1319" s="619">
        <v>124.64382771967389</v>
      </c>
      <c r="E1319" s="619">
        <v>101.87084930619299</v>
      </c>
      <c r="F1319" s="619">
        <v>114.1149032992036</v>
      </c>
      <c r="G1319" s="627">
        <v>120.85140230968651</v>
      </c>
    </row>
    <row r="1320" spans="2:7" x14ac:dyDescent="0.3">
      <c r="B1320" s="624">
        <v>45672</v>
      </c>
      <c r="C1320" s="616">
        <v>111.6012783663474</v>
      </c>
      <c r="D1320" s="616">
        <v>123.7976612039858</v>
      </c>
      <c r="E1320" s="616">
        <v>101.6008854813455</v>
      </c>
      <c r="F1320" s="616">
        <v>114.4607508532423</v>
      </c>
      <c r="G1320" s="625">
        <v>120.5797784586377</v>
      </c>
    </row>
    <row r="1321" spans="2:7" x14ac:dyDescent="0.3">
      <c r="B1321" s="626">
        <v>45673</v>
      </c>
      <c r="C1321" s="619">
        <v>112.6801593807394</v>
      </c>
      <c r="D1321" s="619">
        <v>124.6541217162151</v>
      </c>
      <c r="E1321" s="619">
        <v>101.4659035689218</v>
      </c>
      <c r="F1321" s="619">
        <v>115.1706484641638</v>
      </c>
      <c r="G1321" s="627">
        <v>122.8146358708461</v>
      </c>
    </row>
    <row r="1322" spans="2:7" x14ac:dyDescent="0.3">
      <c r="B1322" s="624">
        <v>45674</v>
      </c>
      <c r="C1322" s="616">
        <v>112.4627748435765</v>
      </c>
      <c r="D1322" s="616">
        <v>125.16676274396769</v>
      </c>
      <c r="E1322" s="616">
        <v>101.0339614491658</v>
      </c>
      <c r="F1322" s="616">
        <v>114.4596131968146</v>
      </c>
      <c r="G1322" s="625">
        <v>122.4734857412208</v>
      </c>
    </row>
    <row r="1323" spans="2:7" x14ac:dyDescent="0.3">
      <c r="B1323" s="626">
        <v>45677</v>
      </c>
      <c r="C1323" s="619">
        <v>112.0321563093398</v>
      </c>
      <c r="D1323" s="619">
        <v>124.213538664251</v>
      </c>
      <c r="E1323" s="619">
        <v>100.8584849630149</v>
      </c>
      <c r="F1323" s="619">
        <v>113.9613196814562</v>
      </c>
      <c r="G1323" s="627">
        <v>120.8142823473957</v>
      </c>
    </row>
    <row r="1324" spans="2:7" x14ac:dyDescent="0.3">
      <c r="B1324" s="624">
        <v>45678</v>
      </c>
      <c r="C1324" s="616">
        <v>111.7055606860843</v>
      </c>
      <c r="D1324" s="616">
        <v>124.06324631474919</v>
      </c>
      <c r="E1324" s="616">
        <v>100.69650666810649</v>
      </c>
      <c r="F1324" s="616">
        <v>114.1638225255973</v>
      </c>
      <c r="G1324" s="625">
        <v>121.5437190666981</v>
      </c>
    </row>
    <row r="1325" spans="2:7" x14ac:dyDescent="0.3">
      <c r="B1325" s="626">
        <v>45679</v>
      </c>
      <c r="C1325" s="619">
        <v>110.66896329884921</v>
      </c>
      <c r="D1325" s="619">
        <v>122.3400312937495</v>
      </c>
      <c r="E1325" s="619">
        <v>100.41304465201659</v>
      </c>
      <c r="F1325" s="619">
        <v>112.745164960182</v>
      </c>
      <c r="G1325" s="627">
        <v>120.7683242988451</v>
      </c>
    </row>
    <row r="1326" spans="2:7" x14ac:dyDescent="0.3">
      <c r="B1326" s="624">
        <v>45680</v>
      </c>
      <c r="C1326" s="616">
        <v>109.7527315741961</v>
      </c>
      <c r="D1326" s="616">
        <v>121.9632710203409</v>
      </c>
      <c r="E1326" s="616">
        <v>100.3590518870471</v>
      </c>
      <c r="F1326" s="616">
        <v>112.3720136518771</v>
      </c>
      <c r="G1326" s="625">
        <v>120.11489512137641</v>
      </c>
    </row>
    <row r="1327" spans="2:7" x14ac:dyDescent="0.3">
      <c r="B1327" s="626">
        <v>45681</v>
      </c>
      <c r="C1327" s="619">
        <v>108.3874632936611</v>
      </c>
      <c r="D1327" s="619">
        <v>121.7532734909001</v>
      </c>
      <c r="E1327" s="619">
        <v>100.44004103450141</v>
      </c>
      <c r="F1327" s="619">
        <v>111.7747440273038</v>
      </c>
      <c r="G1327" s="627">
        <v>119.4178647183597</v>
      </c>
    </row>
    <row r="1328" spans="2:7" x14ac:dyDescent="0.3">
      <c r="B1328" s="624">
        <v>45684</v>
      </c>
      <c r="C1328" s="616">
        <v>108.91224720616771</v>
      </c>
      <c r="D1328" s="616">
        <v>121.5473935600758</v>
      </c>
      <c r="E1328" s="616">
        <v>101.0609578316506</v>
      </c>
      <c r="F1328" s="616">
        <v>112.3890784982935</v>
      </c>
      <c r="G1328" s="625">
        <v>121.85128446853641</v>
      </c>
    </row>
    <row r="1329" spans="2:7" x14ac:dyDescent="0.3">
      <c r="B1329" s="626">
        <v>45685</v>
      </c>
      <c r="C1329" s="619">
        <v>109.44455397258569</v>
      </c>
      <c r="D1329" s="619">
        <v>120.762991023635</v>
      </c>
      <c r="E1329" s="619">
        <v>100.8449867717726</v>
      </c>
      <c r="F1329" s="619">
        <v>113.0693970420933</v>
      </c>
      <c r="G1329" s="627">
        <v>121.12361536648601</v>
      </c>
    </row>
    <row r="1330" spans="2:7" x14ac:dyDescent="0.3">
      <c r="B1330" s="624">
        <v>45686</v>
      </c>
      <c r="C1330" s="616">
        <v>108.1514013260976</v>
      </c>
      <c r="D1330" s="616">
        <v>120.7485794284773</v>
      </c>
      <c r="E1330" s="616">
        <v>100.31855731332</v>
      </c>
      <c r="F1330" s="616">
        <v>112.8384527872583</v>
      </c>
      <c r="G1330" s="625">
        <v>120.88204100872019</v>
      </c>
    </row>
    <row r="1331" spans="2:7" x14ac:dyDescent="0.3">
      <c r="B1331" s="626">
        <v>45687</v>
      </c>
      <c r="C1331" s="619">
        <v>107.7851161632407</v>
      </c>
      <c r="D1331" s="619">
        <v>120.9585769579182</v>
      </c>
      <c r="E1331" s="619">
        <v>100.44004103450141</v>
      </c>
      <c r="F1331" s="619">
        <v>111.9738339021616</v>
      </c>
      <c r="G1331" s="627">
        <v>122.1659203393825</v>
      </c>
    </row>
    <row r="1332" spans="2:7" x14ac:dyDescent="0.3">
      <c r="B1332" s="624">
        <v>45688</v>
      </c>
      <c r="C1332" s="616">
        <v>109.193705705955</v>
      </c>
      <c r="D1332" s="616">
        <v>120.31623157374619</v>
      </c>
      <c r="E1332" s="616">
        <v>100.6290157118946</v>
      </c>
      <c r="F1332" s="616">
        <v>111.51877133105801</v>
      </c>
      <c r="G1332" s="625">
        <v>121.83596511901951</v>
      </c>
    </row>
    <row r="1333" spans="2:7" x14ac:dyDescent="0.3">
      <c r="B1333" s="626">
        <v>45691</v>
      </c>
      <c r="C1333" s="619">
        <v>107.95840121195771</v>
      </c>
      <c r="D1333" s="619">
        <v>119.57918142139501</v>
      </c>
      <c r="E1333" s="619">
        <v>100.0350952972302</v>
      </c>
      <c r="F1333" s="619">
        <v>112.45164960182029</v>
      </c>
      <c r="G1333" s="627">
        <v>119.9923403252416</v>
      </c>
    </row>
    <row r="1334" spans="2:7" x14ac:dyDescent="0.3">
      <c r="B1334" s="624">
        <v>45692</v>
      </c>
      <c r="C1334" s="616">
        <v>107.91767403733409</v>
      </c>
      <c r="D1334" s="616">
        <v>118.55801696450629</v>
      </c>
      <c r="E1334" s="616">
        <v>100.210571783381</v>
      </c>
      <c r="F1334" s="616">
        <v>110.5324232081911</v>
      </c>
      <c r="G1334" s="625">
        <v>120.8195851991515</v>
      </c>
    </row>
    <row r="1335" spans="2:7" x14ac:dyDescent="0.3">
      <c r="B1335" s="626">
        <v>45693</v>
      </c>
      <c r="C1335" s="619">
        <v>108.33999149139279</v>
      </c>
      <c r="D1335" s="619">
        <v>119.50094704768181</v>
      </c>
      <c r="E1335" s="619">
        <v>100.3320555045624</v>
      </c>
      <c r="F1335" s="619">
        <v>110.56313993174059</v>
      </c>
      <c r="G1335" s="627">
        <v>121.2779872731558</v>
      </c>
    </row>
    <row r="1336" spans="2:7" x14ac:dyDescent="0.3">
      <c r="B1336" s="624">
        <v>45694</v>
      </c>
      <c r="C1336" s="616">
        <v>107.2829008124682</v>
      </c>
      <c r="D1336" s="616">
        <v>118.6403689368361</v>
      </c>
      <c r="E1336" s="616">
        <v>100.3320555045624</v>
      </c>
      <c r="F1336" s="616">
        <v>109.57565415244601</v>
      </c>
      <c r="G1336" s="625">
        <v>120.5285175583314</v>
      </c>
    </row>
    <row r="1337" spans="2:7" x14ac:dyDescent="0.3">
      <c r="B1337" s="626">
        <v>45695</v>
      </c>
      <c r="C1337" s="619">
        <v>106.93814657632321</v>
      </c>
      <c r="D1337" s="619">
        <v>119.59771061516921</v>
      </c>
      <c r="E1337" s="619">
        <v>100.37255007828951</v>
      </c>
      <c r="F1337" s="619">
        <v>109.68714448236631</v>
      </c>
      <c r="G1337" s="627">
        <v>121.1630921517794</v>
      </c>
    </row>
    <row r="1338" spans="2:7" x14ac:dyDescent="0.3">
      <c r="B1338" s="624">
        <v>45698</v>
      </c>
      <c r="C1338" s="616">
        <v>107.3251844396252</v>
      </c>
      <c r="D1338" s="616">
        <v>119.15712756320519</v>
      </c>
      <c r="E1338" s="616">
        <v>100.1700772096539</v>
      </c>
      <c r="F1338" s="616">
        <v>109.36632536973831</v>
      </c>
      <c r="G1338" s="625">
        <v>121.4235210935659</v>
      </c>
    </row>
    <row r="1339" spans="2:7" x14ac:dyDescent="0.3">
      <c r="B1339" s="626">
        <v>45699</v>
      </c>
      <c r="C1339" s="619">
        <v>107.38121673082711</v>
      </c>
      <c r="D1339" s="619">
        <v>118.7083093140081</v>
      </c>
      <c r="E1339" s="619">
        <v>100.2510663571081</v>
      </c>
      <c r="F1339" s="619">
        <v>109.35494880546079</v>
      </c>
      <c r="G1339" s="627">
        <v>121.13068583549369</v>
      </c>
    </row>
    <row r="1340" spans="2:7" x14ac:dyDescent="0.3">
      <c r="B1340" s="624">
        <v>45700</v>
      </c>
      <c r="C1340" s="616">
        <v>108.09666607867349</v>
      </c>
      <c r="D1340" s="616">
        <v>118.57860495758869</v>
      </c>
      <c r="E1340" s="616">
        <v>100.30505912207759</v>
      </c>
      <c r="F1340" s="616">
        <v>108.3310580204778</v>
      </c>
      <c r="G1340" s="625">
        <v>120.996346924346</v>
      </c>
    </row>
    <row r="1341" spans="2:7" x14ac:dyDescent="0.3">
      <c r="B1341" s="626">
        <v>45701</v>
      </c>
      <c r="C1341" s="619">
        <v>107.3713591981156</v>
      </c>
      <c r="D1341" s="619">
        <v>118.74125010294</v>
      </c>
      <c r="E1341" s="619">
        <v>100.30505912207759</v>
      </c>
      <c r="F1341" s="619">
        <v>107.551763367463</v>
      </c>
      <c r="G1341" s="627">
        <v>120.232736271506</v>
      </c>
    </row>
    <row r="1342" spans="2:7" x14ac:dyDescent="0.3">
      <c r="B1342" s="624">
        <v>45702</v>
      </c>
      <c r="C1342" s="616">
        <v>107.0385377647266</v>
      </c>
      <c r="D1342" s="616">
        <v>117.3268549781767</v>
      </c>
      <c r="E1342" s="616">
        <v>99.873117002321692</v>
      </c>
      <c r="F1342" s="616">
        <v>107.1251422070535</v>
      </c>
      <c r="G1342" s="625">
        <v>119.6853641291539</v>
      </c>
    </row>
    <row r="1343" spans="2:7" x14ac:dyDescent="0.3">
      <c r="B1343" s="626">
        <v>45705</v>
      </c>
      <c r="C1343" s="619">
        <v>107.0541022900605</v>
      </c>
      <c r="D1343" s="619">
        <v>117.6068516840978</v>
      </c>
      <c r="E1343" s="619">
        <v>99.751633281140315</v>
      </c>
      <c r="F1343" s="619">
        <v>107.8794084186576</v>
      </c>
      <c r="G1343" s="627">
        <v>119.5504360122555</v>
      </c>
    </row>
    <row r="1344" spans="2:7" x14ac:dyDescent="0.3">
      <c r="B1344" s="624">
        <v>45706</v>
      </c>
      <c r="C1344" s="616">
        <v>106.1760036524753</v>
      </c>
      <c r="D1344" s="616">
        <v>117.03244667709789</v>
      </c>
      <c r="E1344" s="616">
        <v>99.470870903298959</v>
      </c>
      <c r="F1344" s="616">
        <v>108.1547212741752</v>
      </c>
      <c r="G1344" s="625">
        <v>119.3230025925053</v>
      </c>
    </row>
    <row r="1345" spans="2:7" x14ac:dyDescent="0.3">
      <c r="B1345" s="626">
        <v>45707</v>
      </c>
      <c r="C1345" s="619">
        <v>106.39312878088261</v>
      </c>
      <c r="D1345" s="619">
        <v>117.80243761838101</v>
      </c>
      <c r="E1345" s="619">
        <v>99.667944495437609</v>
      </c>
      <c r="F1345" s="619">
        <v>108.1114903299204</v>
      </c>
      <c r="G1345" s="627">
        <v>120.4748998350224</v>
      </c>
    </row>
    <row r="1346" spans="2:7" x14ac:dyDescent="0.3">
      <c r="B1346" s="624">
        <v>45708</v>
      </c>
      <c r="C1346" s="616">
        <v>105.7536861984166</v>
      </c>
      <c r="D1346" s="616">
        <v>117.4071481511982</v>
      </c>
      <c r="E1346" s="616">
        <v>99.15771286647589</v>
      </c>
      <c r="F1346" s="616">
        <v>107.29806598407281</v>
      </c>
      <c r="G1346" s="625">
        <v>119.713646005185</v>
      </c>
    </row>
    <row r="1347" spans="2:7" x14ac:dyDescent="0.3">
      <c r="B1347" s="626">
        <v>45709</v>
      </c>
      <c r="C1347" s="619">
        <v>105.8971392402436</v>
      </c>
      <c r="D1347" s="619">
        <v>117.97949435888989</v>
      </c>
      <c r="E1347" s="619">
        <v>99.519464391771493</v>
      </c>
      <c r="F1347" s="619">
        <v>107.75540386803181</v>
      </c>
      <c r="G1347" s="627">
        <v>120.3340796606175</v>
      </c>
    </row>
    <row r="1348" spans="2:7" x14ac:dyDescent="0.3">
      <c r="B1348" s="624">
        <v>45712</v>
      </c>
      <c r="C1348" s="616">
        <v>106.8312701690308</v>
      </c>
      <c r="D1348" s="616">
        <v>118.84830766696859</v>
      </c>
      <c r="E1348" s="616">
        <v>99.457372712056582</v>
      </c>
      <c r="F1348" s="616">
        <v>107.36973833902159</v>
      </c>
      <c r="G1348" s="625">
        <v>120.64400188545839</v>
      </c>
    </row>
    <row r="1349" spans="2:7" x14ac:dyDescent="0.3">
      <c r="B1349" s="626">
        <v>45713</v>
      </c>
      <c r="C1349" s="619">
        <v>107.1010552748176</v>
      </c>
      <c r="D1349" s="619">
        <v>118.4262538087787</v>
      </c>
      <c r="E1349" s="619">
        <v>99.322390799632842</v>
      </c>
      <c r="F1349" s="619">
        <v>107.164960182025</v>
      </c>
      <c r="G1349" s="627">
        <v>120.62043365543251</v>
      </c>
    </row>
    <row r="1350" spans="2:7" x14ac:dyDescent="0.3">
      <c r="B1350" s="624">
        <v>45714</v>
      </c>
      <c r="C1350" s="616">
        <v>106.4582403785293</v>
      </c>
      <c r="D1350" s="616">
        <v>119.663592193033</v>
      </c>
      <c r="E1350" s="616">
        <v>98.874250850386048</v>
      </c>
      <c r="F1350" s="616">
        <v>107.1137656427759</v>
      </c>
      <c r="G1350" s="625">
        <v>120.34468536412911</v>
      </c>
    </row>
    <row r="1351" spans="2:7" x14ac:dyDescent="0.3">
      <c r="B1351" s="626">
        <v>45715</v>
      </c>
      <c r="C1351" s="619">
        <v>107.1736897263756</v>
      </c>
      <c r="D1351" s="619">
        <v>120.0588816602158</v>
      </c>
      <c r="E1351" s="619">
        <v>99.200907078451479</v>
      </c>
      <c r="F1351" s="619">
        <v>108.3993174061434</v>
      </c>
      <c r="G1351" s="627">
        <v>120.7076361065284</v>
      </c>
    </row>
    <row r="1352" spans="2:7" x14ac:dyDescent="0.3">
      <c r="B1352" s="624">
        <v>45716</v>
      </c>
      <c r="C1352" s="616">
        <v>107.7620287839955</v>
      </c>
      <c r="D1352" s="616">
        <v>121.14798649427659</v>
      </c>
      <c r="E1352" s="616">
        <v>99.659845580692192</v>
      </c>
      <c r="F1352" s="616">
        <v>109.59044368600679</v>
      </c>
      <c r="G1352" s="625">
        <v>121.0882630214471</v>
      </c>
    </row>
    <row r="1353" spans="2:7" x14ac:dyDescent="0.3">
      <c r="B1353" s="626">
        <v>45719</v>
      </c>
      <c r="C1353" s="619">
        <v>106.5684890996441</v>
      </c>
      <c r="D1353" s="619">
        <v>121.14798649427659</v>
      </c>
      <c r="E1353" s="619">
        <v>99.616651368716589</v>
      </c>
      <c r="F1353" s="619">
        <v>108.13196814561999</v>
      </c>
      <c r="G1353" s="627">
        <v>121.88015555031819</v>
      </c>
    </row>
    <row r="1354" spans="2:7" x14ac:dyDescent="0.3">
      <c r="B1354" s="624">
        <v>45720</v>
      </c>
      <c r="C1354" s="616">
        <v>107.90107187697799</v>
      </c>
      <c r="D1354" s="616">
        <v>121.14798649427659</v>
      </c>
      <c r="E1354" s="616">
        <v>99.09022191026402</v>
      </c>
      <c r="F1354" s="616">
        <v>107.514220705347</v>
      </c>
      <c r="G1354" s="625">
        <v>121.33985387697381</v>
      </c>
    </row>
    <row r="1355" spans="2:7" x14ac:dyDescent="0.3">
      <c r="B1355" s="626">
        <v>45721</v>
      </c>
      <c r="C1355" s="619">
        <v>106.68833594471479</v>
      </c>
      <c r="D1355" s="619">
        <v>118.50037058387549</v>
      </c>
      <c r="E1355" s="619">
        <v>98.550294260569089</v>
      </c>
      <c r="F1355" s="619">
        <v>105.8361774744027</v>
      </c>
      <c r="G1355" s="627">
        <v>120.274569879802</v>
      </c>
    </row>
    <row r="1356" spans="2:7" x14ac:dyDescent="0.3">
      <c r="B1356" s="624">
        <v>45722</v>
      </c>
      <c r="C1356" s="616">
        <v>106.435152999284</v>
      </c>
      <c r="D1356" s="616">
        <v>118.6465453347608</v>
      </c>
      <c r="E1356" s="616">
        <v>98.633983046271794</v>
      </c>
      <c r="F1356" s="616">
        <v>105.60295790671221</v>
      </c>
      <c r="G1356" s="625">
        <v>119.5522036295074</v>
      </c>
    </row>
    <row r="1357" spans="2:7" x14ac:dyDescent="0.3">
      <c r="B1357" s="626">
        <v>45723</v>
      </c>
      <c r="C1357" s="619">
        <v>107.15734697477509</v>
      </c>
      <c r="D1357" s="619">
        <v>119.19624475006179</v>
      </c>
      <c r="E1357" s="619">
        <v>98.687975811241287</v>
      </c>
      <c r="F1357" s="619">
        <v>105.6405005688282</v>
      </c>
      <c r="G1357" s="627">
        <v>119.34008955927411</v>
      </c>
    </row>
    <row r="1358" spans="2:7" x14ac:dyDescent="0.3">
      <c r="B1358" s="624">
        <v>45726</v>
      </c>
      <c r="C1358" s="616">
        <v>108.4268934245069</v>
      </c>
      <c r="D1358" s="616">
        <v>120.550934694886</v>
      </c>
      <c r="E1358" s="616">
        <v>99.103720101506383</v>
      </c>
      <c r="F1358" s="616">
        <v>107.45164960182029</v>
      </c>
      <c r="G1358" s="625">
        <v>119.9552203629507</v>
      </c>
    </row>
    <row r="1359" spans="2:7" x14ac:dyDescent="0.3">
      <c r="B1359" s="626">
        <v>45727</v>
      </c>
      <c r="C1359" s="619">
        <v>107.1954800618431</v>
      </c>
      <c r="D1359" s="619">
        <v>119.6244750061764</v>
      </c>
      <c r="E1359" s="619">
        <v>98.901247232870787</v>
      </c>
      <c r="F1359" s="619">
        <v>106.19795221843</v>
      </c>
      <c r="G1359" s="627">
        <v>119.4113834551025</v>
      </c>
    </row>
    <row r="1360" spans="2:7" x14ac:dyDescent="0.3">
      <c r="B1360" s="624">
        <v>45728</v>
      </c>
      <c r="C1360" s="616">
        <v>106.5402135452876</v>
      </c>
      <c r="D1360" s="616">
        <v>119.4103598781191</v>
      </c>
      <c r="E1360" s="616">
        <v>98.863452297392158</v>
      </c>
      <c r="F1360" s="616">
        <v>106.6973833902161</v>
      </c>
      <c r="G1360" s="625">
        <v>118.89818524628799</v>
      </c>
    </row>
    <row r="1361" spans="2:7" x14ac:dyDescent="0.3">
      <c r="B1361" s="626">
        <v>45729</v>
      </c>
      <c r="C1361" s="619">
        <v>106.99002832743609</v>
      </c>
      <c r="D1361" s="619">
        <v>119.40418348019431</v>
      </c>
      <c r="E1361" s="619">
        <v>99.036229145294513</v>
      </c>
      <c r="F1361" s="619">
        <v>106.4994311717861</v>
      </c>
      <c r="G1361" s="627">
        <v>118.34904548668391</v>
      </c>
    </row>
    <row r="1362" spans="2:7" x14ac:dyDescent="0.3">
      <c r="B1362" s="624">
        <v>45730</v>
      </c>
      <c r="C1362" s="616">
        <v>106.3632967739927</v>
      </c>
      <c r="D1362" s="616">
        <v>118.2183150786461</v>
      </c>
      <c r="E1362" s="616">
        <v>98.725770746719931</v>
      </c>
      <c r="F1362" s="616">
        <v>105.6291240045506</v>
      </c>
      <c r="G1362" s="625">
        <v>117.4393118076832</v>
      </c>
    </row>
    <row r="1363" spans="2:7" x14ac:dyDescent="0.3">
      <c r="B1363" s="626">
        <v>45733</v>
      </c>
      <c r="C1363" s="619">
        <v>105.6413622072572</v>
      </c>
      <c r="D1363" s="619">
        <v>117.0180350819402</v>
      </c>
      <c r="E1363" s="619">
        <v>98.320825009448725</v>
      </c>
      <c r="F1363" s="619">
        <v>104.6359499431172</v>
      </c>
      <c r="G1363" s="627">
        <v>117.5542069290596</v>
      </c>
    </row>
    <row r="1364" spans="2:7" x14ac:dyDescent="0.3">
      <c r="B1364" s="624">
        <v>45734</v>
      </c>
      <c r="C1364" s="616">
        <v>106.8273790376973</v>
      </c>
      <c r="D1364" s="616">
        <v>116.76068516840979</v>
      </c>
      <c r="E1364" s="616">
        <v>97.861886507208027</v>
      </c>
      <c r="F1364" s="616">
        <v>104.32764505119449</v>
      </c>
      <c r="G1364" s="625">
        <v>117.35917982559511</v>
      </c>
    </row>
    <row r="1365" spans="2:7" x14ac:dyDescent="0.3">
      <c r="B1365" s="626">
        <v>45735</v>
      </c>
      <c r="C1365" s="619">
        <v>107.9887520363587</v>
      </c>
      <c r="D1365" s="619">
        <v>116.2871613275138</v>
      </c>
      <c r="E1365" s="619">
        <v>97.753900977269041</v>
      </c>
      <c r="F1365" s="619">
        <v>104.2753128555176</v>
      </c>
      <c r="G1365" s="627">
        <v>118.230025925053</v>
      </c>
    </row>
    <row r="1366" spans="2:7" x14ac:dyDescent="0.3">
      <c r="B1366" s="624">
        <v>45736</v>
      </c>
      <c r="C1366" s="616">
        <v>108.2144376536997</v>
      </c>
      <c r="D1366" s="616">
        <v>116.9500947047682</v>
      </c>
      <c r="E1366" s="616">
        <v>97.861886507208027</v>
      </c>
      <c r="F1366" s="616">
        <v>105.5972696245734</v>
      </c>
      <c r="G1366" s="625">
        <v>118.7426349281169</v>
      </c>
    </row>
    <row r="1367" spans="2:7" x14ac:dyDescent="0.3">
      <c r="B1367" s="626">
        <v>45737</v>
      </c>
      <c r="C1367" s="619">
        <v>107.51844396252061</v>
      </c>
      <c r="D1367" s="619">
        <v>117.9342007741085</v>
      </c>
      <c r="E1367" s="619">
        <v>98.172344905782609</v>
      </c>
      <c r="F1367" s="619">
        <v>104.7383390216155</v>
      </c>
      <c r="G1367" s="627">
        <v>119.2487626679236</v>
      </c>
    </row>
    <row r="1368" spans="2:7" x14ac:dyDescent="0.3">
      <c r="B1368" s="624">
        <v>45740</v>
      </c>
      <c r="C1368" s="616">
        <v>107.51844396252061</v>
      </c>
      <c r="D1368" s="616">
        <v>118.6794861236927</v>
      </c>
      <c r="E1368" s="616">
        <v>98.523297878084335</v>
      </c>
      <c r="F1368" s="616">
        <v>105.5415244596132</v>
      </c>
      <c r="G1368" s="625">
        <v>118.0597454631157</v>
      </c>
    </row>
    <row r="1369" spans="2:7" x14ac:dyDescent="0.3">
      <c r="B1369" s="626">
        <v>45741</v>
      </c>
      <c r="C1369" s="619">
        <v>106.5601880194661</v>
      </c>
      <c r="D1369" s="619">
        <v>117.33920777402621</v>
      </c>
      <c r="E1369" s="619">
        <v>98.064359375843623</v>
      </c>
      <c r="F1369" s="619">
        <v>104.8088737201365</v>
      </c>
      <c r="G1369" s="627">
        <v>118.13516379919869</v>
      </c>
    </row>
    <row r="1370" spans="2:7" x14ac:dyDescent="0.3">
      <c r="B1370" s="624">
        <v>45742</v>
      </c>
      <c r="C1370" s="616">
        <v>107.1098751725068</v>
      </c>
      <c r="D1370" s="616">
        <v>118.07625792637739</v>
      </c>
      <c r="E1370" s="616">
        <v>98.199341288267377</v>
      </c>
      <c r="F1370" s="616">
        <v>105.37997724687141</v>
      </c>
      <c r="G1370" s="625">
        <v>118.462762196559</v>
      </c>
    </row>
    <row r="1371" spans="2:7" x14ac:dyDescent="0.3">
      <c r="B1371" s="626">
        <v>45743</v>
      </c>
      <c r="C1371" s="619">
        <v>108.1877185518766</v>
      </c>
      <c r="D1371" s="619">
        <v>118.2924318537429</v>
      </c>
      <c r="E1371" s="619">
        <v>98.266832244479247</v>
      </c>
      <c r="F1371" s="619">
        <v>106.2764505119454</v>
      </c>
      <c r="G1371" s="627">
        <v>119.60994579307091</v>
      </c>
    </row>
    <row r="1372" spans="2:7" x14ac:dyDescent="0.3">
      <c r="B1372" s="624">
        <v>45744</v>
      </c>
      <c r="C1372" s="616">
        <v>108.9957768254594</v>
      </c>
      <c r="D1372" s="616">
        <v>118.6074281479041</v>
      </c>
      <c r="E1372" s="616">
        <v>98.779763511689424</v>
      </c>
      <c r="F1372" s="616">
        <v>108.2252559726962</v>
      </c>
      <c r="G1372" s="625">
        <v>120.0524393118077</v>
      </c>
    </row>
    <row r="1373" spans="2:7" x14ac:dyDescent="0.3">
      <c r="B1373" s="626">
        <v>45747</v>
      </c>
      <c r="C1373" s="619">
        <v>108.508347773754</v>
      </c>
      <c r="D1373" s="619">
        <v>117.4689121304455</v>
      </c>
      <c r="E1373" s="619">
        <v>99.265698396414876</v>
      </c>
      <c r="F1373" s="619">
        <v>108.20022753128551</v>
      </c>
      <c r="G1373" s="627">
        <v>120.61689842092861</v>
      </c>
    </row>
    <row r="1374" spans="2:7" x14ac:dyDescent="0.3">
      <c r="B1374" s="624">
        <v>45748</v>
      </c>
      <c r="C1374" s="616">
        <v>107.5378996191879</v>
      </c>
      <c r="D1374" s="616">
        <v>116.99127069093301</v>
      </c>
      <c r="E1374" s="616">
        <v>99.211705631445383</v>
      </c>
      <c r="F1374" s="616">
        <v>107.6939704209329</v>
      </c>
      <c r="G1374" s="625">
        <v>119.9422578364365</v>
      </c>
    </row>
    <row r="1375" spans="2:7" x14ac:dyDescent="0.3">
      <c r="B1375" s="626">
        <v>45749</v>
      </c>
      <c r="C1375" s="619">
        <v>107.8136511263528</v>
      </c>
      <c r="D1375" s="619">
        <v>116.50951165280409</v>
      </c>
      <c r="E1375" s="619">
        <v>99.130716483991137</v>
      </c>
      <c r="F1375" s="619">
        <v>108.6348122866894</v>
      </c>
      <c r="G1375" s="627">
        <v>118.9877445203865</v>
      </c>
    </row>
    <row r="1376" spans="2:7" x14ac:dyDescent="0.3">
      <c r="B1376" s="624">
        <v>45750</v>
      </c>
      <c r="C1376" s="616">
        <v>107.8154669876418</v>
      </c>
      <c r="D1376" s="616">
        <v>115.91040105410519</v>
      </c>
      <c r="E1376" s="616">
        <v>99.036229145294513</v>
      </c>
      <c r="F1376" s="616">
        <v>108.04664391353811</v>
      </c>
      <c r="G1376" s="625">
        <v>117.4876266792364</v>
      </c>
    </row>
    <row r="1377" spans="2:7" x14ac:dyDescent="0.3">
      <c r="B1377" s="626">
        <v>45751</v>
      </c>
      <c r="C1377" s="619">
        <v>110.8772685295674</v>
      </c>
      <c r="D1377" s="619">
        <v>120.2812319855061</v>
      </c>
      <c r="E1377" s="619">
        <v>99.427676691323356</v>
      </c>
      <c r="F1377" s="619">
        <v>111.32536973833901</v>
      </c>
      <c r="G1377" s="627">
        <v>120.4578128682536</v>
      </c>
    </row>
    <row r="1378" spans="2:7" x14ac:dyDescent="0.3">
      <c r="B1378" s="624">
        <v>45754</v>
      </c>
      <c r="C1378" s="616">
        <v>113.74555113984211</v>
      </c>
      <c r="D1378" s="616">
        <v>121.76562628674959</v>
      </c>
      <c r="E1378" s="616">
        <v>100.41304465201659</v>
      </c>
      <c r="F1378" s="616">
        <v>112.50853242320819</v>
      </c>
      <c r="G1378" s="625">
        <v>121.9384869196323</v>
      </c>
    </row>
    <row r="1379" spans="2:7" x14ac:dyDescent="0.3">
      <c r="B1379" s="626">
        <v>45755</v>
      </c>
      <c r="C1379" s="619">
        <v>114.79485955609969</v>
      </c>
      <c r="D1379" s="619">
        <v>123.77089681297871</v>
      </c>
      <c r="E1379" s="619">
        <v>101.1689433615895</v>
      </c>
      <c r="F1379" s="619">
        <v>113.7656427758817</v>
      </c>
      <c r="G1379" s="627">
        <v>122.8334904548668</v>
      </c>
    </row>
    <row r="1380" spans="2:7" x14ac:dyDescent="0.3">
      <c r="B1380" s="624">
        <v>45756</v>
      </c>
      <c r="C1380" s="616">
        <v>112.04590497338469</v>
      </c>
      <c r="D1380" s="616">
        <v>119.92917730379639</v>
      </c>
      <c r="E1380" s="616">
        <v>99.846120619836938</v>
      </c>
      <c r="F1380" s="616">
        <v>111.50511945392491</v>
      </c>
      <c r="G1380" s="625">
        <v>119.2640820174405</v>
      </c>
    </row>
    <row r="1381" spans="2:7" x14ac:dyDescent="0.3">
      <c r="B1381" s="626">
        <v>45757</v>
      </c>
      <c r="C1381" s="619">
        <v>112.4108930924637</v>
      </c>
      <c r="D1381" s="619">
        <v>121.1726920859755</v>
      </c>
      <c r="E1381" s="619">
        <v>100.83148858053021</v>
      </c>
      <c r="F1381" s="619">
        <v>112.26393629124</v>
      </c>
      <c r="G1381" s="627">
        <v>120.62632571293889</v>
      </c>
    </row>
    <row r="1382" spans="2:7" x14ac:dyDescent="0.3">
      <c r="B1382" s="624">
        <v>45758</v>
      </c>
      <c r="C1382" s="616">
        <v>110.948346528592</v>
      </c>
      <c r="D1382" s="616">
        <v>120.7856378160257</v>
      </c>
      <c r="E1382" s="616">
        <v>100.7477997948275</v>
      </c>
      <c r="F1382" s="616">
        <v>110.5711035267349</v>
      </c>
      <c r="G1382" s="625">
        <v>119.7649069054914</v>
      </c>
    </row>
    <row r="1383" spans="2:7" x14ac:dyDescent="0.3">
      <c r="B1383" s="626">
        <v>45761</v>
      </c>
      <c r="C1383" s="619">
        <v>111.50192481296629</v>
      </c>
      <c r="D1383" s="619">
        <v>120.54681709626951</v>
      </c>
      <c r="E1383" s="619">
        <v>100.9529723017116</v>
      </c>
      <c r="F1383" s="619">
        <v>110.07508532423211</v>
      </c>
      <c r="G1383" s="627">
        <v>118.34845628093331</v>
      </c>
    </row>
    <row r="1384" spans="2:7" x14ac:dyDescent="0.3">
      <c r="B1384" s="624">
        <v>45762</v>
      </c>
      <c r="C1384" s="616">
        <v>112.9730318657715</v>
      </c>
      <c r="D1384" s="616">
        <v>121.18504488182489</v>
      </c>
      <c r="E1384" s="616">
        <v>101.0204632579234</v>
      </c>
      <c r="F1384" s="616">
        <v>110.57451649601821</v>
      </c>
      <c r="G1384" s="625">
        <v>118.4344803205279</v>
      </c>
    </row>
    <row r="1385" spans="2:7" x14ac:dyDescent="0.3">
      <c r="B1385" s="626">
        <v>45763</v>
      </c>
      <c r="C1385" s="619">
        <v>111.69544374461729</v>
      </c>
      <c r="D1385" s="619">
        <v>120.7897554146422</v>
      </c>
      <c r="E1385" s="619">
        <v>100.642513903137</v>
      </c>
      <c r="F1385" s="619">
        <v>110.2536973833902</v>
      </c>
      <c r="G1385" s="627">
        <v>117.416332783408</v>
      </c>
    </row>
    <row r="1386" spans="2:7" x14ac:dyDescent="0.3">
      <c r="B1386" s="624">
        <v>45764</v>
      </c>
      <c r="C1386" s="616">
        <v>111.69544374461729</v>
      </c>
      <c r="D1386" s="616">
        <v>119.5565346290044</v>
      </c>
      <c r="E1386" s="616">
        <v>100.642513903137</v>
      </c>
      <c r="F1386" s="616">
        <v>109.8612059158134</v>
      </c>
      <c r="G1386" s="625">
        <v>116.08944143294841</v>
      </c>
    </row>
    <row r="1387" spans="2:7" x14ac:dyDescent="0.3">
      <c r="B1387" s="626">
        <v>45765</v>
      </c>
      <c r="C1387" s="619">
        <v>111.69544374461729</v>
      </c>
      <c r="D1387" s="619">
        <v>119.5565346290044</v>
      </c>
      <c r="E1387" s="619">
        <v>100.642513903137</v>
      </c>
      <c r="F1387" s="619">
        <v>109.8612059158134</v>
      </c>
      <c r="G1387" s="627">
        <v>116.1848927645534</v>
      </c>
    </row>
    <row r="1388" spans="2:7" x14ac:dyDescent="0.3">
      <c r="B1388" s="624">
        <v>45768</v>
      </c>
      <c r="C1388" s="616">
        <v>111.0668963298849</v>
      </c>
      <c r="D1388" s="616">
        <v>119.5565346290044</v>
      </c>
      <c r="E1388" s="616">
        <v>100.1160844446844</v>
      </c>
      <c r="F1388" s="616">
        <v>109.3856655290102</v>
      </c>
      <c r="G1388" s="625">
        <v>116.2768088616545</v>
      </c>
    </row>
    <row r="1389" spans="2:7" x14ac:dyDescent="0.3">
      <c r="B1389" s="626">
        <v>45769</v>
      </c>
      <c r="C1389" s="619">
        <v>111.40620298216299</v>
      </c>
      <c r="D1389" s="619">
        <v>117.86008399901181</v>
      </c>
      <c r="E1389" s="619">
        <v>99.846120619836938</v>
      </c>
      <c r="F1389" s="619">
        <v>107.2241183162685</v>
      </c>
      <c r="G1389" s="627">
        <v>115.5762432241339</v>
      </c>
    </row>
    <row r="1390" spans="2:7" x14ac:dyDescent="0.3">
      <c r="B1390" s="624">
        <v>45770</v>
      </c>
      <c r="C1390" s="616">
        <v>111.712305313729</v>
      </c>
      <c r="D1390" s="616">
        <v>117.53479370830929</v>
      </c>
      <c r="E1390" s="616">
        <v>99.630149559958966</v>
      </c>
      <c r="F1390" s="616">
        <v>107.4266211604096</v>
      </c>
      <c r="G1390" s="625">
        <v>115.6793542304973</v>
      </c>
    </row>
    <row r="1391" spans="2:7" x14ac:dyDescent="0.3">
      <c r="B1391" s="626">
        <v>45771</v>
      </c>
      <c r="C1391" s="619">
        <v>110.68556545920541</v>
      </c>
      <c r="D1391" s="619">
        <v>116.999505888166</v>
      </c>
      <c r="E1391" s="619">
        <v>99.152313589978931</v>
      </c>
      <c r="F1391" s="619">
        <v>106.3060295790671</v>
      </c>
      <c r="G1391" s="627">
        <v>115.4283525807212</v>
      </c>
    </row>
    <row r="1392" spans="2:7" x14ac:dyDescent="0.3">
      <c r="B1392" s="624">
        <v>45772</v>
      </c>
      <c r="C1392" s="616">
        <v>109.4121278781401</v>
      </c>
      <c r="D1392" s="616">
        <v>117.007741085399</v>
      </c>
      <c r="E1392" s="616">
        <v>99.09022191026402</v>
      </c>
      <c r="F1392" s="616">
        <v>106.3048919226394</v>
      </c>
      <c r="G1392" s="625">
        <v>114.9192788121612</v>
      </c>
    </row>
    <row r="1393" spans="2:7" x14ac:dyDescent="0.3">
      <c r="B1393" s="626">
        <v>45775</v>
      </c>
      <c r="C1393" s="619">
        <v>109.39474749151729</v>
      </c>
      <c r="D1393" s="619">
        <v>116.4230420818579</v>
      </c>
      <c r="E1393" s="619">
        <v>99.049727336536904</v>
      </c>
      <c r="F1393" s="619">
        <v>107.3754266211604</v>
      </c>
      <c r="G1393" s="627">
        <v>115.4230497289654</v>
      </c>
    </row>
    <row r="1394" spans="2:7" x14ac:dyDescent="0.3">
      <c r="B1394" s="624">
        <v>45776</v>
      </c>
      <c r="C1394" s="616">
        <v>108.6051072395796</v>
      </c>
      <c r="D1394" s="616">
        <v>115.7230503170551</v>
      </c>
      <c r="E1394" s="616">
        <v>98.982236380325034</v>
      </c>
      <c r="F1394" s="616">
        <v>107.707622298066</v>
      </c>
      <c r="G1394" s="625">
        <v>115.220952156493</v>
      </c>
    </row>
    <row r="1395" spans="2:7" x14ac:dyDescent="0.3">
      <c r="B1395" s="626">
        <v>45777</v>
      </c>
      <c r="C1395" s="619">
        <v>109.6489680719704</v>
      </c>
      <c r="D1395" s="619">
        <v>116.8039199538829</v>
      </c>
      <c r="E1395" s="619">
        <v>98.88774904162841</v>
      </c>
      <c r="F1395" s="619">
        <v>107.89533560864621</v>
      </c>
      <c r="G1395" s="627">
        <v>115.5750648126326</v>
      </c>
    </row>
    <row r="1396" spans="2:7" x14ac:dyDescent="0.3">
      <c r="B1396" s="624">
        <v>45778</v>
      </c>
      <c r="C1396" s="616">
        <v>110.0580556794953</v>
      </c>
      <c r="D1396" s="616">
        <v>116.8039199538829</v>
      </c>
      <c r="E1396" s="616">
        <v>98.88774904162841</v>
      </c>
      <c r="F1396" s="616">
        <v>107.89533560864621</v>
      </c>
      <c r="G1396" s="625">
        <v>115.5214470893236</v>
      </c>
    </row>
    <row r="1397" spans="2:7" x14ac:dyDescent="0.3">
      <c r="B1397" s="626">
        <v>45779</v>
      </c>
      <c r="C1397" s="619">
        <v>110.25287165492411</v>
      </c>
      <c r="D1397" s="619">
        <v>116.47039446594751</v>
      </c>
      <c r="E1397" s="619">
        <v>98.536796069326698</v>
      </c>
      <c r="F1397" s="619">
        <v>107.844141069397</v>
      </c>
      <c r="G1397" s="627">
        <v>115.41008720245109</v>
      </c>
    </row>
    <row r="1398" spans="2:7" x14ac:dyDescent="0.3">
      <c r="B1398" s="624">
        <v>45782</v>
      </c>
      <c r="C1398" s="616">
        <v>111.5514718852791</v>
      </c>
      <c r="D1398" s="616">
        <v>117.0983282549617</v>
      </c>
      <c r="E1398" s="616">
        <v>98.941741806597918</v>
      </c>
      <c r="F1398" s="616">
        <v>107.1137656427759</v>
      </c>
      <c r="G1398" s="625">
        <v>116.0334668866368</v>
      </c>
    </row>
    <row r="1399" spans="2:7" x14ac:dyDescent="0.3">
      <c r="B1399" s="626">
        <v>45783</v>
      </c>
      <c r="C1399" s="619">
        <v>111.6928496570616</v>
      </c>
      <c r="D1399" s="619">
        <v>117.641851272338</v>
      </c>
      <c r="E1399" s="619">
        <v>98.658279790508075</v>
      </c>
      <c r="F1399" s="619">
        <v>106.97952218430029</v>
      </c>
      <c r="G1399" s="627">
        <v>115.88852227197739</v>
      </c>
    </row>
    <row r="1400" spans="2:7" x14ac:dyDescent="0.3">
      <c r="B1400" s="624">
        <v>45784</v>
      </c>
      <c r="C1400" s="616">
        <v>111.1522418104656</v>
      </c>
      <c r="D1400" s="616">
        <v>118.28419665650991</v>
      </c>
      <c r="E1400" s="616">
        <v>98.415312348145349</v>
      </c>
      <c r="F1400" s="616">
        <v>107.6769055745165</v>
      </c>
      <c r="G1400" s="625">
        <v>115.4389582842329</v>
      </c>
    </row>
    <row r="1401" spans="2:7" x14ac:dyDescent="0.3">
      <c r="B1401" s="626">
        <v>45785</v>
      </c>
      <c r="C1401" s="619">
        <v>110.2920423770143</v>
      </c>
      <c r="D1401" s="619">
        <v>116.5898048258256</v>
      </c>
      <c r="E1401" s="619">
        <v>98.11835214081313</v>
      </c>
      <c r="F1401" s="619">
        <v>106.4311717861206</v>
      </c>
      <c r="G1401" s="627">
        <v>115.10311100636341</v>
      </c>
    </row>
    <row r="1402" spans="2:7" x14ac:dyDescent="0.3">
      <c r="B1402" s="624">
        <v>45786</v>
      </c>
      <c r="C1402" s="616">
        <v>109.5859317443682</v>
      </c>
      <c r="D1402" s="616">
        <v>116.4065716873919</v>
      </c>
      <c r="E1402" s="616">
        <v>98.617785216780945</v>
      </c>
      <c r="F1402" s="616">
        <v>106.57679180887369</v>
      </c>
      <c r="G1402" s="625">
        <v>114.58873438604761</v>
      </c>
    </row>
    <row r="1403" spans="2:7" x14ac:dyDescent="0.3">
      <c r="B1403" s="626">
        <v>45789</v>
      </c>
      <c r="C1403" s="619">
        <v>109.6393699480145</v>
      </c>
      <c r="D1403" s="619">
        <v>116.8450959400478</v>
      </c>
      <c r="E1403" s="619">
        <v>98.779763511689424</v>
      </c>
      <c r="F1403" s="619">
        <v>107.6894197952218</v>
      </c>
      <c r="G1403" s="627">
        <v>115.7129389582842</v>
      </c>
    </row>
    <row r="1404" spans="2:7" x14ac:dyDescent="0.3">
      <c r="B1404" s="624">
        <v>45790</v>
      </c>
      <c r="C1404" s="616">
        <v>109.4590808628973</v>
      </c>
      <c r="D1404" s="616">
        <v>115.4595240056</v>
      </c>
      <c r="E1404" s="616">
        <v>98.982236380325034</v>
      </c>
      <c r="F1404" s="616">
        <v>106.9601820250284</v>
      </c>
      <c r="G1404" s="625">
        <v>114.4355408908791</v>
      </c>
    </row>
    <row r="1405" spans="2:7" x14ac:dyDescent="0.3">
      <c r="B1405" s="626">
        <v>45791</v>
      </c>
      <c r="C1405" s="619">
        <v>108.4632106502859</v>
      </c>
      <c r="D1405" s="619">
        <v>116.0730461994565</v>
      </c>
      <c r="E1405" s="619">
        <v>99.171211057718267</v>
      </c>
      <c r="F1405" s="619">
        <v>107.2536973833902</v>
      </c>
      <c r="G1405" s="627">
        <v>114.1998585906199</v>
      </c>
    </row>
    <row r="1406" spans="2:7" x14ac:dyDescent="0.3">
      <c r="B1406" s="624">
        <v>45792</v>
      </c>
      <c r="C1406" s="616">
        <v>108.96620422732509</v>
      </c>
      <c r="D1406" s="616">
        <v>116.9953882895495</v>
      </c>
      <c r="E1406" s="616">
        <v>99.549160412504719</v>
      </c>
      <c r="F1406" s="616">
        <v>106.8088737201365</v>
      </c>
      <c r="G1406" s="625">
        <v>114.85093094508601</v>
      </c>
    </row>
    <row r="1407" spans="2:7" x14ac:dyDescent="0.3">
      <c r="B1407" s="626">
        <v>45793</v>
      </c>
      <c r="C1407" s="619">
        <v>108.3355815425482</v>
      </c>
      <c r="D1407" s="619">
        <v>116.6330396112987</v>
      </c>
      <c r="E1407" s="619">
        <v>99.535662221262342</v>
      </c>
      <c r="F1407" s="619">
        <v>107.25597269624571</v>
      </c>
      <c r="G1407" s="627">
        <v>114.725430120198</v>
      </c>
    </row>
    <row r="1408" spans="2:7" x14ac:dyDescent="0.3">
      <c r="B1408" s="624">
        <v>45796</v>
      </c>
      <c r="C1408" s="616">
        <v>108.2520519232565</v>
      </c>
      <c r="D1408" s="616">
        <v>116.3653957012271</v>
      </c>
      <c r="E1408" s="616">
        <v>99.643647751201328</v>
      </c>
      <c r="F1408" s="616">
        <v>106.68714448236631</v>
      </c>
      <c r="G1408" s="625">
        <v>113.792717416922</v>
      </c>
    </row>
    <row r="1409" spans="2:7" x14ac:dyDescent="0.3">
      <c r="B1409" s="626">
        <v>45797</v>
      </c>
      <c r="C1409" s="619">
        <v>108.10081661876249</v>
      </c>
      <c r="D1409" s="619">
        <v>116.694803590546</v>
      </c>
      <c r="E1409" s="619">
        <v>99.538361859510829</v>
      </c>
      <c r="F1409" s="619">
        <v>107.4061433447099</v>
      </c>
      <c r="G1409" s="627">
        <v>113.5193259486213</v>
      </c>
    </row>
    <row r="1410" spans="2:7" x14ac:dyDescent="0.3">
      <c r="B1410" s="624">
        <v>45798</v>
      </c>
      <c r="C1410" s="616">
        <v>108.3438826227263</v>
      </c>
      <c r="D1410" s="616">
        <v>116.23980894342419</v>
      </c>
      <c r="E1410" s="616">
        <v>99.2522002051725</v>
      </c>
      <c r="F1410" s="616">
        <v>107.4061433447099</v>
      </c>
      <c r="G1410" s="625">
        <v>114.13209992929529</v>
      </c>
    </row>
    <row r="1411" spans="2:7" x14ac:dyDescent="0.3">
      <c r="B1411" s="626">
        <v>45799</v>
      </c>
      <c r="C1411" s="619">
        <v>108.31301298081409</v>
      </c>
      <c r="D1411" s="619">
        <v>117.5162645145351</v>
      </c>
      <c r="E1411" s="619">
        <v>98.793261702931801</v>
      </c>
      <c r="F1411" s="619">
        <v>107.2195676905575</v>
      </c>
      <c r="G1411" s="627">
        <v>113.8204100872024</v>
      </c>
    </row>
    <row r="1412" spans="2:7" x14ac:dyDescent="0.3">
      <c r="B1412" s="624">
        <v>45800</v>
      </c>
      <c r="C1412" s="616">
        <v>107.6792773909705</v>
      </c>
      <c r="D1412" s="616">
        <v>116.2542205385819</v>
      </c>
      <c r="E1412" s="616">
        <v>98.847254467901308</v>
      </c>
      <c r="F1412" s="616">
        <v>106.8225255972696</v>
      </c>
      <c r="G1412" s="625">
        <v>113.36554324770211</v>
      </c>
    </row>
    <row r="1413" spans="2:7" x14ac:dyDescent="0.3">
      <c r="B1413" s="626">
        <v>45803</v>
      </c>
      <c r="C1413" s="619">
        <v>107.6533365154141</v>
      </c>
      <c r="D1413" s="619">
        <v>116.7133327843202</v>
      </c>
      <c r="E1413" s="619">
        <v>98.739268937962308</v>
      </c>
      <c r="F1413" s="619">
        <v>106.95108077360641</v>
      </c>
      <c r="G1413" s="627">
        <v>113.40619844449679</v>
      </c>
    </row>
    <row r="1414" spans="2:7" x14ac:dyDescent="0.3">
      <c r="B1414" s="624">
        <v>45804</v>
      </c>
      <c r="C1414" s="616">
        <v>106.6691396968031</v>
      </c>
      <c r="D1414" s="616">
        <v>116.1656921683274</v>
      </c>
      <c r="E1414" s="616">
        <v>98.293828626963986</v>
      </c>
      <c r="F1414" s="616">
        <v>106.64391353811151</v>
      </c>
      <c r="G1414" s="625">
        <v>113.5440725901485</v>
      </c>
    </row>
    <row r="1415" spans="2:7" x14ac:dyDescent="0.3">
      <c r="B1415" s="626">
        <v>45805</v>
      </c>
      <c r="C1415" s="619">
        <v>107.0040364002366</v>
      </c>
      <c r="D1415" s="619">
        <v>117.1436218397431</v>
      </c>
      <c r="E1415" s="619">
        <v>98.307326818206363</v>
      </c>
      <c r="F1415" s="619">
        <v>107.0534698521047</v>
      </c>
      <c r="G1415" s="627">
        <v>114.2328541126561</v>
      </c>
    </row>
    <row r="1416" spans="2:7" x14ac:dyDescent="0.3">
      <c r="B1416" s="624">
        <v>45806</v>
      </c>
      <c r="C1416" s="616">
        <v>106.862658628454</v>
      </c>
      <c r="D1416" s="616">
        <v>116.68039199538831</v>
      </c>
      <c r="E1416" s="616">
        <v>97.807893742238534</v>
      </c>
      <c r="F1416" s="616">
        <v>106.4050056882821</v>
      </c>
      <c r="G1416" s="625">
        <v>113.84869196323351</v>
      </c>
    </row>
    <row r="1417" spans="2:7" x14ac:dyDescent="0.3">
      <c r="B1417" s="626">
        <v>45807</v>
      </c>
      <c r="C1417" s="619">
        <v>107.91974930737859</v>
      </c>
      <c r="D1417" s="619">
        <v>117.8271432100799</v>
      </c>
      <c r="E1417" s="619">
        <v>97.699908212299562</v>
      </c>
      <c r="F1417" s="619">
        <v>107.5858930602958</v>
      </c>
      <c r="G1417" s="627">
        <v>114.5280461937308</v>
      </c>
    </row>
    <row r="1418" spans="2:7" x14ac:dyDescent="0.3">
      <c r="B1418" s="624">
        <v>45810</v>
      </c>
      <c r="C1418" s="616">
        <v>107.91974930737859</v>
      </c>
      <c r="D1418" s="616">
        <v>116.8039199538829</v>
      </c>
      <c r="E1418" s="616">
        <v>97.753900977269041</v>
      </c>
      <c r="F1418" s="616">
        <v>106.8293515358362</v>
      </c>
      <c r="G1418" s="625">
        <v>113.230025925053</v>
      </c>
    </row>
    <row r="1419" spans="2:7" x14ac:dyDescent="0.3">
      <c r="B1419" s="626">
        <v>45811</v>
      </c>
      <c r="C1419" s="619">
        <v>106.5638197420439</v>
      </c>
      <c r="D1419" s="619">
        <v>116.08128139668941</v>
      </c>
      <c r="E1419" s="619">
        <v>97.821391933480911</v>
      </c>
      <c r="F1419" s="619">
        <v>107.0728100113766</v>
      </c>
      <c r="G1419" s="627">
        <v>113.39264671223189</v>
      </c>
    </row>
    <row r="1420" spans="2:7" x14ac:dyDescent="0.3">
      <c r="B1420" s="624">
        <v>45812</v>
      </c>
      <c r="C1420" s="616">
        <v>106.58976061760031</v>
      </c>
      <c r="D1420" s="616">
        <v>116.0565758049905</v>
      </c>
      <c r="E1420" s="616">
        <v>97.632417256087678</v>
      </c>
      <c r="F1420" s="616">
        <v>106.60409556313989</v>
      </c>
      <c r="G1420" s="625">
        <v>113.10629271741691</v>
      </c>
    </row>
    <row r="1421" spans="2:7" x14ac:dyDescent="0.3">
      <c r="B1421" s="626">
        <v>45813</v>
      </c>
      <c r="C1421" s="619">
        <v>106.5858694862669</v>
      </c>
      <c r="D1421" s="619">
        <v>115.045705344643</v>
      </c>
      <c r="E1421" s="619">
        <v>97.929377463419897</v>
      </c>
      <c r="F1421" s="619">
        <v>105.9158134243458</v>
      </c>
      <c r="G1421" s="627">
        <v>112.88180532641999</v>
      </c>
    </row>
    <row r="1422" spans="2:7" x14ac:dyDescent="0.3">
      <c r="B1422" s="624">
        <v>45814</v>
      </c>
      <c r="C1422" s="616">
        <v>106.7568198561838</v>
      </c>
      <c r="D1422" s="616">
        <v>114.4713003376431</v>
      </c>
      <c r="E1422" s="616">
        <v>98.563792451811452</v>
      </c>
      <c r="F1422" s="616">
        <v>106.358361774744</v>
      </c>
      <c r="G1422" s="625">
        <v>112.61489512137641</v>
      </c>
    </row>
    <row r="1423" spans="2:7" x14ac:dyDescent="0.3">
      <c r="B1423" s="626">
        <v>45817</v>
      </c>
      <c r="C1423" s="619">
        <v>107.43517375198449</v>
      </c>
      <c r="D1423" s="619">
        <v>114.4445359466359</v>
      </c>
      <c r="E1423" s="619">
        <v>98.104853949570753</v>
      </c>
      <c r="F1423" s="619">
        <v>106.6097838452787</v>
      </c>
      <c r="G1423" s="627">
        <v>112.203629507424</v>
      </c>
    </row>
    <row r="1424" spans="2:7" x14ac:dyDescent="0.3">
      <c r="B1424" s="624">
        <v>45818</v>
      </c>
      <c r="C1424" s="616">
        <v>109.0997997364407</v>
      </c>
      <c r="D1424" s="616">
        <v>114.7657086387219</v>
      </c>
      <c r="E1424" s="616">
        <v>98.121051779061602</v>
      </c>
      <c r="F1424" s="616">
        <v>106.995449374289</v>
      </c>
      <c r="G1424" s="625">
        <v>112.3214706575536</v>
      </c>
    </row>
    <row r="1425" spans="2:7" x14ac:dyDescent="0.3">
      <c r="B1425" s="626">
        <v>45819</v>
      </c>
      <c r="C1425" s="619">
        <v>108.43778859224059</v>
      </c>
      <c r="D1425" s="619">
        <v>113.99571769743891</v>
      </c>
      <c r="E1425" s="619">
        <v>97.834890124723287</v>
      </c>
      <c r="F1425" s="619">
        <v>106.2798634812287</v>
      </c>
      <c r="G1425" s="627">
        <v>111.4294131510724</v>
      </c>
    </row>
    <row r="1426" spans="2:7" x14ac:dyDescent="0.3">
      <c r="B1426" s="624">
        <v>45820</v>
      </c>
      <c r="C1426" s="616">
        <v>107.73894140475031</v>
      </c>
      <c r="D1426" s="616">
        <v>114.0039528946718</v>
      </c>
      <c r="E1426" s="616">
        <v>97.451541493439876</v>
      </c>
      <c r="F1426" s="616">
        <v>105.81114903299201</v>
      </c>
      <c r="G1426" s="625">
        <v>111.2632571293896</v>
      </c>
    </row>
    <row r="1427" spans="2:7" x14ac:dyDescent="0.3">
      <c r="B1427" s="626">
        <v>45821</v>
      </c>
      <c r="C1427" s="619">
        <v>107.17628381393131</v>
      </c>
      <c r="D1427" s="619">
        <v>114.13365725109119</v>
      </c>
      <c r="E1427" s="619">
        <v>97.77009880675989</v>
      </c>
      <c r="F1427" s="619">
        <v>106.971558589306</v>
      </c>
      <c r="G1427" s="627">
        <v>111.7033938251237</v>
      </c>
    </row>
    <row r="1428" spans="2:7" x14ac:dyDescent="0.3">
      <c r="B1428" s="624">
        <v>45824</v>
      </c>
      <c r="C1428" s="616">
        <v>106.4859971153746</v>
      </c>
      <c r="D1428" s="616">
        <v>113.0795520052705</v>
      </c>
      <c r="E1428" s="616">
        <v>97.35435451649478</v>
      </c>
      <c r="F1428" s="616">
        <v>106.52218430034129</v>
      </c>
      <c r="G1428" s="625">
        <v>111.4553382041009</v>
      </c>
    </row>
    <row r="1429" spans="2:7" x14ac:dyDescent="0.3">
      <c r="B1429" s="626">
        <v>45825</v>
      </c>
      <c r="C1429" s="619">
        <v>106.3539580587924</v>
      </c>
      <c r="D1429" s="619">
        <v>113.2545499464712</v>
      </c>
      <c r="E1429" s="619">
        <v>97.510933534906314</v>
      </c>
      <c r="F1429" s="619">
        <v>107.542662116041</v>
      </c>
      <c r="G1429" s="627">
        <v>112.0062455809569</v>
      </c>
    </row>
    <row r="1430" spans="2:7" x14ac:dyDescent="0.3">
      <c r="B1430" s="624">
        <v>45826</v>
      </c>
      <c r="C1430" s="616">
        <v>105.5326699386758</v>
      </c>
      <c r="D1430" s="616">
        <v>113.0939636004282</v>
      </c>
      <c r="E1430" s="616">
        <v>96.633551104152033</v>
      </c>
      <c r="F1430" s="616">
        <v>107.4038680318544</v>
      </c>
      <c r="G1430" s="625">
        <v>111.9926938486919</v>
      </c>
    </row>
    <row r="1431" spans="2:7" x14ac:dyDescent="0.3">
      <c r="B1431" s="626">
        <v>45827</v>
      </c>
      <c r="C1431" s="619">
        <v>105.779627073973</v>
      </c>
      <c r="D1431" s="619">
        <v>113.0939636004282</v>
      </c>
      <c r="E1431" s="619">
        <v>96.94400950272663</v>
      </c>
      <c r="F1431" s="619">
        <v>106.962457337884</v>
      </c>
      <c r="G1431" s="627">
        <v>112.1635635163799</v>
      </c>
    </row>
    <row r="1432" spans="2:7" x14ac:dyDescent="0.3">
      <c r="B1432" s="624">
        <v>45828</v>
      </c>
      <c r="C1432" s="616">
        <v>106.223216045988</v>
      </c>
      <c r="D1432" s="616">
        <v>113.51601745861819</v>
      </c>
      <c r="E1432" s="616">
        <v>97.227471518816472</v>
      </c>
      <c r="F1432" s="616">
        <v>107.2673492605233</v>
      </c>
      <c r="G1432" s="625">
        <v>112.9760782465237</v>
      </c>
    </row>
    <row r="1433" spans="2:7" x14ac:dyDescent="0.3">
      <c r="B1433" s="626">
        <v>45831</v>
      </c>
      <c r="C1433" s="619">
        <v>106.223216045988</v>
      </c>
      <c r="D1433" s="619">
        <v>113.1701391748333</v>
      </c>
      <c r="E1433" s="619">
        <v>96.981804438205273</v>
      </c>
      <c r="F1433" s="619">
        <v>107.8156996587031</v>
      </c>
      <c r="G1433" s="627">
        <v>112.6867782229555</v>
      </c>
    </row>
    <row r="1434" spans="2:7" x14ac:dyDescent="0.3">
      <c r="B1434" s="624">
        <v>45832</v>
      </c>
      <c r="C1434" s="616">
        <v>105.7739200813506</v>
      </c>
      <c r="D1434" s="616">
        <v>113.4624886766038</v>
      </c>
      <c r="E1434" s="616">
        <v>96.620052912909671</v>
      </c>
      <c r="F1434" s="616">
        <v>106.3651877133106</v>
      </c>
      <c r="G1434" s="625">
        <v>111.87072825830781</v>
      </c>
    </row>
    <row r="1435" spans="2:7" x14ac:dyDescent="0.3">
      <c r="B1435" s="626">
        <v>45833</v>
      </c>
      <c r="C1435" s="619">
        <v>105.36535129133679</v>
      </c>
      <c r="D1435" s="619">
        <v>114.5515935106646</v>
      </c>
      <c r="E1435" s="619">
        <v>96.458074618001177</v>
      </c>
      <c r="F1435" s="619">
        <v>106.641638225256</v>
      </c>
      <c r="G1435" s="627">
        <v>111.5225076596748</v>
      </c>
    </row>
    <row r="1436" spans="2:7" x14ac:dyDescent="0.3">
      <c r="B1436" s="624">
        <v>45834</v>
      </c>
      <c r="C1436" s="616">
        <v>104.8076224668735</v>
      </c>
      <c r="D1436" s="616">
        <v>113.01161162809851</v>
      </c>
      <c r="E1436" s="616">
        <v>95.823659629609622</v>
      </c>
      <c r="F1436" s="616">
        <v>105.9897610921502</v>
      </c>
      <c r="G1436" s="625">
        <v>111.2685599811454</v>
      </c>
    </row>
    <row r="1437" spans="2:7" x14ac:dyDescent="0.3">
      <c r="B1437" s="626">
        <v>45835</v>
      </c>
      <c r="C1437" s="619">
        <v>106.3448787523477</v>
      </c>
      <c r="D1437" s="619">
        <v>112.9601416453924</v>
      </c>
      <c r="E1437" s="619">
        <v>95.823659629609622</v>
      </c>
      <c r="F1437" s="619">
        <v>107.1080773606371</v>
      </c>
      <c r="G1437" s="627">
        <v>110.9132689135046</v>
      </c>
    </row>
    <row r="1438" spans="2:7" x14ac:dyDescent="0.3">
      <c r="B1438" s="624">
        <v>45838</v>
      </c>
      <c r="C1438" s="616">
        <v>106.3448787523477</v>
      </c>
      <c r="D1438" s="616">
        <v>111.8278020258585</v>
      </c>
      <c r="E1438" s="616">
        <v>95.634684952216404</v>
      </c>
      <c r="F1438" s="616">
        <v>105.9863481228669</v>
      </c>
      <c r="G1438" s="625">
        <v>110.4613481027575</v>
      </c>
    </row>
    <row r="1439" spans="2:7" x14ac:dyDescent="0.3">
      <c r="B1439" s="626">
        <v>45839</v>
      </c>
      <c r="C1439" s="619">
        <v>104.47298517219549</v>
      </c>
      <c r="D1439" s="619">
        <v>112.3836778390843</v>
      </c>
      <c r="E1439" s="619">
        <v>96.174612601911335</v>
      </c>
      <c r="F1439" s="619">
        <v>105.7394766780432</v>
      </c>
      <c r="G1439" s="627">
        <v>110.4130332312043</v>
      </c>
    </row>
    <row r="1440" spans="2:7" x14ac:dyDescent="0.3">
      <c r="B1440" s="624">
        <v>45840</v>
      </c>
      <c r="C1440" s="616">
        <v>103.6182333226111</v>
      </c>
      <c r="D1440" s="616">
        <v>111.687803672898</v>
      </c>
      <c r="E1440" s="616">
        <v>95.850656012094376</v>
      </c>
      <c r="F1440" s="616">
        <v>105.4755403868032</v>
      </c>
      <c r="G1440" s="625">
        <v>110.7695027103464</v>
      </c>
    </row>
    <row r="1441" spans="2:7" x14ac:dyDescent="0.3">
      <c r="B1441" s="626">
        <v>45841</v>
      </c>
      <c r="C1441" s="619">
        <v>103.3442976767352</v>
      </c>
      <c r="D1441" s="619">
        <v>111.358395783579</v>
      </c>
      <c r="E1441" s="619">
        <v>95.729172290913013</v>
      </c>
      <c r="F1441" s="619">
        <v>105.79977246871449</v>
      </c>
      <c r="G1441" s="627">
        <v>109.88215884987039</v>
      </c>
    </row>
    <row r="1442" spans="2:7" x14ac:dyDescent="0.3">
      <c r="B1442" s="624">
        <v>45842</v>
      </c>
      <c r="C1442" s="616">
        <v>103.36012161082461</v>
      </c>
      <c r="D1442" s="616">
        <v>111.6095692991847</v>
      </c>
      <c r="E1442" s="616">
        <v>95.783165055882506</v>
      </c>
      <c r="F1442" s="616">
        <v>105.8646188850967</v>
      </c>
      <c r="G1442" s="625">
        <v>109.7601932594862</v>
      </c>
    </row>
    <row r="1443" spans="2:7" x14ac:dyDescent="0.3">
      <c r="B1443" s="626">
        <v>45845</v>
      </c>
      <c r="C1443" s="619">
        <v>104.8802569184315</v>
      </c>
      <c r="D1443" s="619">
        <v>112.9642592440089</v>
      </c>
      <c r="E1443" s="619">
        <v>96.22050645213541</v>
      </c>
      <c r="F1443" s="619">
        <v>107.2810011376564</v>
      </c>
      <c r="G1443" s="627">
        <v>109.9840914447325</v>
      </c>
    </row>
    <row r="1444" spans="2:7" x14ac:dyDescent="0.3">
      <c r="B1444" s="624">
        <v>45846</v>
      </c>
      <c r="C1444" s="616">
        <v>104.9886897782574</v>
      </c>
      <c r="D1444" s="616">
        <v>112.1654451124104</v>
      </c>
      <c r="E1444" s="616">
        <v>95.769666864640129</v>
      </c>
      <c r="F1444" s="616">
        <v>107.16040955631399</v>
      </c>
      <c r="G1444" s="625">
        <v>109.63410322884749</v>
      </c>
    </row>
    <row r="1445" spans="2:7" x14ac:dyDescent="0.3">
      <c r="B1445" s="626">
        <v>45847</v>
      </c>
      <c r="C1445" s="619">
        <v>103.96843514262289</v>
      </c>
      <c r="D1445" s="619">
        <v>114.72865025117351</v>
      </c>
      <c r="E1445" s="619">
        <v>95.829058906106582</v>
      </c>
      <c r="F1445" s="619">
        <v>108.06370875995449</v>
      </c>
      <c r="G1445" s="627">
        <v>109.7837614895121</v>
      </c>
    </row>
    <row r="1446" spans="2:7" x14ac:dyDescent="0.3">
      <c r="B1446" s="624">
        <v>45848</v>
      </c>
      <c r="C1446" s="616">
        <v>104.04236663795881</v>
      </c>
      <c r="D1446" s="616">
        <v>113.8886601334102</v>
      </c>
      <c r="E1446" s="616">
        <v>95.729172290913013</v>
      </c>
      <c r="F1446" s="616">
        <v>108.1069397042093</v>
      </c>
      <c r="G1446" s="625">
        <v>109.62880037709169</v>
      </c>
    </row>
    <row r="1447" spans="2:7" x14ac:dyDescent="0.3">
      <c r="B1447" s="626">
        <v>45849</v>
      </c>
      <c r="C1447" s="619">
        <v>103.78036379483881</v>
      </c>
      <c r="D1447" s="619">
        <v>114.4651239397184</v>
      </c>
      <c r="E1447" s="619">
        <v>95.991037201015061</v>
      </c>
      <c r="F1447" s="619">
        <v>109.0420932878271</v>
      </c>
      <c r="G1447" s="627">
        <v>109.8096865425406</v>
      </c>
    </row>
    <row r="1448" spans="2:7" x14ac:dyDescent="0.3">
      <c r="B1448" s="624">
        <v>45852</v>
      </c>
      <c r="C1448" s="616">
        <v>103.80319176532851</v>
      </c>
      <c r="D1448" s="616">
        <v>115.045705344643</v>
      </c>
      <c r="E1448" s="616">
        <v>96.282598131850321</v>
      </c>
      <c r="F1448" s="616">
        <v>110.0455062571103</v>
      </c>
      <c r="G1448" s="625">
        <v>110.41008720245109</v>
      </c>
    </row>
    <row r="1449" spans="2:7" x14ac:dyDescent="0.3">
      <c r="B1449" s="626">
        <v>45853</v>
      </c>
      <c r="C1449" s="619">
        <v>104.4641652745063</v>
      </c>
      <c r="D1449" s="619">
        <v>114.40335996047109</v>
      </c>
      <c r="E1449" s="619">
        <v>96.093623454457102</v>
      </c>
      <c r="F1449" s="619">
        <v>109.9442548350398</v>
      </c>
      <c r="G1449" s="627">
        <v>110.87497053971251</v>
      </c>
    </row>
    <row r="1450" spans="2:7" x14ac:dyDescent="0.3">
      <c r="B1450" s="624">
        <v>45854</v>
      </c>
      <c r="C1450" s="616">
        <v>104.1290091623172</v>
      </c>
      <c r="D1450" s="616">
        <v>114.6401218809191</v>
      </c>
      <c r="E1450" s="616">
        <v>95.810161438367246</v>
      </c>
      <c r="F1450" s="616">
        <v>109.9442548350398</v>
      </c>
      <c r="G1450" s="625">
        <v>110.2710346452981</v>
      </c>
    </row>
    <row r="1451" spans="2:7" x14ac:dyDescent="0.3">
      <c r="B1451" s="626">
        <v>45855</v>
      </c>
      <c r="C1451" s="619">
        <v>104.2755751092111</v>
      </c>
      <c r="D1451" s="619">
        <v>114.174833237256</v>
      </c>
      <c r="E1451" s="619">
        <v>96.093623454457102</v>
      </c>
      <c r="F1451" s="619">
        <v>109.52218430034129</v>
      </c>
      <c r="G1451" s="627">
        <v>110.62868253594149</v>
      </c>
    </row>
    <row r="1452" spans="2:7" x14ac:dyDescent="0.3">
      <c r="B1452" s="624">
        <v>45856</v>
      </c>
      <c r="C1452" s="616">
        <v>104.16610461436289</v>
      </c>
      <c r="D1452" s="616">
        <v>114.8707074034423</v>
      </c>
      <c r="E1452" s="616">
        <v>96.277198855353376</v>
      </c>
      <c r="F1452" s="616">
        <v>109.73606370876</v>
      </c>
      <c r="G1452" s="625">
        <v>110.4642941315107</v>
      </c>
    </row>
    <row r="1453" spans="2:7" x14ac:dyDescent="0.3">
      <c r="B1453" s="626">
        <v>45859</v>
      </c>
      <c r="C1453" s="619">
        <v>104.9238375893663</v>
      </c>
      <c r="D1453" s="619">
        <v>114.61747508852839</v>
      </c>
      <c r="E1453" s="619">
        <v>96.107121645699479</v>
      </c>
      <c r="F1453" s="619">
        <v>108.5381114903299</v>
      </c>
      <c r="G1453" s="627">
        <v>110.0017676172519</v>
      </c>
    </row>
    <row r="1454" spans="2:7" x14ac:dyDescent="0.3">
      <c r="B1454" s="624">
        <v>45860</v>
      </c>
      <c r="C1454" s="616">
        <v>105.7259294615712</v>
      </c>
      <c r="D1454" s="616">
        <v>114.57629910236351</v>
      </c>
      <c r="E1454" s="616">
        <v>95.972139733275739</v>
      </c>
      <c r="F1454" s="616">
        <v>108.1342434584755</v>
      </c>
      <c r="G1454" s="625">
        <v>109.87037473485741</v>
      </c>
    </row>
    <row r="1455" spans="2:7" x14ac:dyDescent="0.3">
      <c r="B1455" s="626">
        <v>45861</v>
      </c>
      <c r="C1455" s="619">
        <v>104.9238375893663</v>
      </c>
      <c r="D1455" s="619">
        <v>113.64778061434571</v>
      </c>
      <c r="E1455" s="619">
        <v>95.945143350790985</v>
      </c>
      <c r="F1455" s="619">
        <v>107.9829351535836</v>
      </c>
      <c r="G1455" s="627">
        <v>109.2475842564223</v>
      </c>
    </row>
    <row r="1456" spans="2:7" x14ac:dyDescent="0.3">
      <c r="B1456" s="624">
        <v>45862</v>
      </c>
      <c r="C1456" s="616">
        <v>105.648625652413</v>
      </c>
      <c r="D1456" s="616">
        <v>113.6539570122705</v>
      </c>
      <c r="E1456" s="616">
        <v>95.634684952216404</v>
      </c>
      <c r="F1456" s="616">
        <v>108.1001137656428</v>
      </c>
      <c r="G1456" s="625">
        <v>109.2746877209521</v>
      </c>
    </row>
    <row r="1457" spans="2:7" x14ac:dyDescent="0.3">
      <c r="B1457" s="626">
        <v>45863</v>
      </c>
      <c r="C1457" s="619">
        <v>107.4048229275834</v>
      </c>
      <c r="D1457" s="619">
        <v>114.55571110928111</v>
      </c>
      <c r="E1457" s="619">
        <v>95.71567409967065</v>
      </c>
      <c r="F1457" s="619">
        <v>109.613196814562</v>
      </c>
      <c r="G1457" s="627">
        <v>109.279990572708</v>
      </c>
    </row>
    <row r="1458" spans="2:7" x14ac:dyDescent="0.3">
      <c r="B1458" s="624">
        <v>45866</v>
      </c>
      <c r="C1458" s="616">
        <v>108.0772104220061</v>
      </c>
      <c r="D1458" s="616">
        <v>115.05805814049251</v>
      </c>
      <c r="E1458" s="616">
        <v>95.71567409967065</v>
      </c>
      <c r="F1458" s="616">
        <v>110.0955631399317</v>
      </c>
      <c r="G1458" s="625">
        <v>110.58802733914681</v>
      </c>
    </row>
    <row r="1459" spans="2:7" x14ac:dyDescent="0.3">
      <c r="B1459" s="626">
        <v>45867</v>
      </c>
      <c r="C1459" s="619">
        <v>107.4504788685628</v>
      </c>
      <c r="D1459" s="619">
        <v>114.76982623733841</v>
      </c>
      <c r="E1459" s="619">
        <v>95.71567409967065</v>
      </c>
      <c r="F1459" s="619">
        <v>110.49488054607509</v>
      </c>
      <c r="G1459" s="627">
        <v>110.5214470893236</v>
      </c>
    </row>
    <row r="1460" spans="2:7" x14ac:dyDescent="0.3">
      <c r="B1460" s="624">
        <v>45868</v>
      </c>
      <c r="C1460" s="616">
        <v>108.4769593143308</v>
      </c>
      <c r="D1460" s="616">
        <v>114.7039446594746</v>
      </c>
      <c r="E1460" s="616">
        <v>96.350089088062191</v>
      </c>
      <c r="F1460" s="616">
        <v>111.70079635949941</v>
      </c>
      <c r="G1460" s="625">
        <v>111.2302616073533</v>
      </c>
    </row>
    <row r="1461" spans="2:7" x14ac:dyDescent="0.3">
      <c r="B1461" s="626">
        <v>45869</v>
      </c>
      <c r="C1461" s="619">
        <v>108.5776099114897</v>
      </c>
      <c r="D1461" s="619">
        <v>115.2989376595569</v>
      </c>
      <c r="E1461" s="619">
        <v>96.973705523459856</v>
      </c>
      <c r="F1461" s="619">
        <v>110.6496018202503</v>
      </c>
      <c r="G1461" s="627">
        <v>111.2178882865897</v>
      </c>
    </row>
    <row r="1462" spans="2:7" x14ac:dyDescent="0.3">
      <c r="B1462" s="624">
        <v>45870</v>
      </c>
      <c r="C1462" s="616">
        <v>107.0631815965052</v>
      </c>
      <c r="D1462" s="616">
        <v>114.1007164621593</v>
      </c>
      <c r="E1462" s="616">
        <v>96.71454025160628</v>
      </c>
      <c r="F1462" s="616">
        <v>110.22753128555181</v>
      </c>
      <c r="G1462" s="625">
        <v>111.12125854348341</v>
      </c>
    </row>
    <row r="1463" spans="2:7" x14ac:dyDescent="0.3">
      <c r="B1463" s="626">
        <v>45873</v>
      </c>
      <c r="C1463" s="619">
        <v>106.29325640999041</v>
      </c>
      <c r="D1463" s="619">
        <v>113.2133739603064</v>
      </c>
      <c r="E1463" s="619">
        <v>96.23670428162626</v>
      </c>
      <c r="F1463" s="619">
        <v>109.9124004550626</v>
      </c>
      <c r="G1463" s="627">
        <v>111.35045958048551</v>
      </c>
    </row>
    <row r="1464" spans="2:7" x14ac:dyDescent="0.3">
      <c r="B1464" s="624">
        <v>45874</v>
      </c>
      <c r="C1464" s="616">
        <v>106.0901393543835</v>
      </c>
      <c r="D1464" s="616">
        <v>113.3904307008153</v>
      </c>
      <c r="E1464" s="616">
        <v>95.955941903784876</v>
      </c>
      <c r="F1464" s="616">
        <v>109.89533560864621</v>
      </c>
      <c r="G1464" s="625">
        <v>110.4283525807212</v>
      </c>
    </row>
    <row r="1465" spans="2:7" x14ac:dyDescent="0.3">
      <c r="B1465" s="626">
        <v>45875</v>
      </c>
      <c r="C1465" s="619">
        <v>104.96171126767869</v>
      </c>
      <c r="D1465" s="619">
        <v>112.48867660380471</v>
      </c>
      <c r="E1465" s="619">
        <v>95.955941903784876</v>
      </c>
      <c r="F1465" s="619">
        <v>110.97838452787261</v>
      </c>
      <c r="G1465" s="627">
        <v>109.61348102757481</v>
      </c>
    </row>
    <row r="1466" spans="2:7" x14ac:dyDescent="0.3">
      <c r="B1466" s="624">
        <v>45876</v>
      </c>
      <c r="C1466" s="616">
        <v>104.96171126767869</v>
      </c>
      <c r="D1466" s="616">
        <v>111.67956847566499</v>
      </c>
      <c r="E1466" s="616">
        <v>95.553695804762157</v>
      </c>
      <c r="F1466" s="616">
        <v>110.2901023890785</v>
      </c>
      <c r="G1466" s="625">
        <v>109.6694555738864</v>
      </c>
    </row>
    <row r="1467" spans="2:7" x14ac:dyDescent="0.3">
      <c r="B1467" s="626">
        <v>45877</v>
      </c>
      <c r="C1467" s="619">
        <v>105.0633994998599</v>
      </c>
      <c r="D1467" s="619">
        <v>111.8854484064893</v>
      </c>
      <c r="E1467" s="619">
        <v>95.094757302521458</v>
      </c>
      <c r="F1467" s="619">
        <v>109.9124004550626</v>
      </c>
      <c r="G1467" s="627">
        <v>109.4361300966297</v>
      </c>
    </row>
    <row r="1468" spans="2:7" x14ac:dyDescent="0.3">
      <c r="B1468" s="624">
        <v>45880</v>
      </c>
      <c r="C1468" s="616">
        <v>104.65093957851271</v>
      </c>
      <c r="D1468" s="616">
        <v>112.0522111504571</v>
      </c>
      <c r="E1468" s="616">
        <v>95.391717509853677</v>
      </c>
      <c r="F1468" s="616">
        <v>110.3356086461889</v>
      </c>
      <c r="G1468" s="625">
        <v>109.9846806504831</v>
      </c>
    </row>
    <row r="1469" spans="2:7" x14ac:dyDescent="0.3">
      <c r="B1469" s="626">
        <v>45881</v>
      </c>
      <c r="C1469" s="619">
        <v>104.2242121756094</v>
      </c>
      <c r="D1469" s="619">
        <v>110.94663592193029</v>
      </c>
      <c r="E1469" s="619">
        <v>95.243237406187561</v>
      </c>
      <c r="F1469" s="619">
        <v>108.6825938566553</v>
      </c>
      <c r="G1469" s="627">
        <v>109.576361065284</v>
      </c>
    </row>
    <row r="1470" spans="2:7" x14ac:dyDescent="0.3">
      <c r="B1470" s="624">
        <v>45882</v>
      </c>
      <c r="C1470" s="616">
        <v>104.5025577703299</v>
      </c>
      <c r="D1470" s="616">
        <v>111.1257514617475</v>
      </c>
      <c r="E1470" s="616">
        <v>95.60768856973165</v>
      </c>
      <c r="F1470" s="616">
        <v>108.4971558589306</v>
      </c>
      <c r="G1470" s="625">
        <v>109.7660853169927</v>
      </c>
    </row>
    <row r="1471" spans="2:7" x14ac:dyDescent="0.3">
      <c r="B1471" s="626">
        <v>45883</v>
      </c>
      <c r="C1471" s="619">
        <v>105.1228041048842</v>
      </c>
      <c r="D1471" s="619">
        <v>111.52515852754669</v>
      </c>
      <c r="E1471" s="619">
        <v>96.395982938286267</v>
      </c>
      <c r="F1471" s="619">
        <v>109.93629124004551</v>
      </c>
      <c r="G1471" s="627">
        <v>110.7641998585906</v>
      </c>
    </row>
    <row r="1472" spans="2:7" x14ac:dyDescent="0.3">
      <c r="B1472" s="624">
        <v>45884</v>
      </c>
      <c r="C1472" s="616">
        <v>104.1448330964067</v>
      </c>
      <c r="D1472" s="616">
        <v>111.19780943753599</v>
      </c>
      <c r="E1472" s="616">
        <v>96.063927433723876</v>
      </c>
      <c r="F1472" s="616">
        <v>109.93629124004551</v>
      </c>
      <c r="G1472" s="625">
        <v>110.5373556445911</v>
      </c>
    </row>
    <row r="1473" spans="2:7" x14ac:dyDescent="0.3">
      <c r="B1473" s="626">
        <v>45887</v>
      </c>
      <c r="C1473" s="619">
        <v>104.1448330964067</v>
      </c>
      <c r="D1473" s="619">
        <v>111.9225067940377</v>
      </c>
      <c r="E1473" s="619">
        <v>95.64818314345878</v>
      </c>
      <c r="F1473" s="619">
        <v>109.6621160409556</v>
      </c>
      <c r="G1473" s="627">
        <v>110.6693377327363</v>
      </c>
    </row>
    <row r="1474" spans="2:7" x14ac:dyDescent="0.3">
      <c r="B1474" s="624">
        <v>45888</v>
      </c>
      <c r="C1474" s="616">
        <v>104.5975013748664</v>
      </c>
      <c r="D1474" s="616">
        <v>113.3513135139587</v>
      </c>
      <c r="E1474" s="616">
        <v>95.256735597429937</v>
      </c>
      <c r="F1474" s="616">
        <v>109.5938566552901</v>
      </c>
      <c r="G1474" s="625">
        <v>110.87025689370731</v>
      </c>
    </row>
    <row r="1475" spans="2:7" x14ac:dyDescent="0.3">
      <c r="B1475" s="626">
        <v>45889</v>
      </c>
      <c r="C1475" s="619">
        <v>104.2947713571228</v>
      </c>
      <c r="D1475" s="619">
        <v>112.8716132751379</v>
      </c>
      <c r="E1475" s="619">
        <v>95.081259111279081</v>
      </c>
      <c r="F1475" s="619">
        <v>110.0113765642776</v>
      </c>
      <c r="G1475" s="627">
        <v>110.62102286118311</v>
      </c>
    </row>
    <row r="1476" spans="2:7" x14ac:dyDescent="0.3">
      <c r="B1476" s="624">
        <v>45890</v>
      </c>
      <c r="C1476" s="616">
        <v>104.55729301775391</v>
      </c>
      <c r="D1476" s="616">
        <v>112.7336737214856</v>
      </c>
      <c r="E1476" s="616">
        <v>95.513201231035026</v>
      </c>
      <c r="F1476" s="616">
        <v>110.44937428896471</v>
      </c>
      <c r="G1476" s="625">
        <v>110.5149658260665</v>
      </c>
    </row>
    <row r="1477" spans="2:7" x14ac:dyDescent="0.3">
      <c r="B1477" s="626">
        <v>45891</v>
      </c>
      <c r="C1477" s="619">
        <v>104.0436636817366</v>
      </c>
      <c r="D1477" s="619">
        <v>111.7104504652886</v>
      </c>
      <c r="E1477" s="619">
        <v>94.973273581340095</v>
      </c>
      <c r="F1477" s="619">
        <v>109.07622298065979</v>
      </c>
      <c r="G1477" s="627">
        <v>109.4979967004478</v>
      </c>
    </row>
    <row r="1478" spans="2:7" x14ac:dyDescent="0.3">
      <c r="B1478" s="624">
        <v>45894</v>
      </c>
      <c r="C1478" s="616">
        <v>104.44055907775</v>
      </c>
      <c r="D1478" s="616">
        <v>111.4160421642098</v>
      </c>
      <c r="E1478" s="616">
        <v>95.391717509853677</v>
      </c>
      <c r="F1478" s="616">
        <v>109.75881683731509</v>
      </c>
      <c r="G1478" s="625">
        <v>110.061866603818</v>
      </c>
    </row>
    <row r="1479" spans="2:7" x14ac:dyDescent="0.3">
      <c r="B1479" s="626">
        <v>45895</v>
      </c>
      <c r="C1479" s="619">
        <v>105.1702759071524</v>
      </c>
      <c r="D1479" s="619">
        <v>111.8278020258585</v>
      </c>
      <c r="E1479" s="619">
        <v>95.796663247124897</v>
      </c>
      <c r="F1479" s="619">
        <v>109.89419795221841</v>
      </c>
      <c r="G1479" s="627">
        <v>109.9787885929767</v>
      </c>
    </row>
    <row r="1480" spans="2:7" x14ac:dyDescent="0.3">
      <c r="B1480" s="624">
        <v>45896</v>
      </c>
      <c r="C1480" s="616">
        <v>104.52175401824159</v>
      </c>
      <c r="D1480" s="616">
        <v>111.5498641192457</v>
      </c>
      <c r="E1480" s="616">
        <v>95.891150585821492</v>
      </c>
      <c r="F1480" s="616">
        <v>110.1569965870307</v>
      </c>
      <c r="G1480" s="625">
        <v>109.9410794249352</v>
      </c>
    </row>
    <row r="1481" spans="2:7" x14ac:dyDescent="0.3">
      <c r="B1481" s="626">
        <v>45897</v>
      </c>
      <c r="C1481" s="619">
        <v>104.45223247175041</v>
      </c>
      <c r="D1481" s="619">
        <v>111.4736885448407</v>
      </c>
      <c r="E1481" s="619">
        <v>95.545596890016739</v>
      </c>
      <c r="F1481" s="619">
        <v>110.08873720136521</v>
      </c>
      <c r="G1481" s="627">
        <v>109.88274805562099</v>
      </c>
    </row>
    <row r="1482" spans="2:7" x14ac:dyDescent="0.3">
      <c r="B1482" s="624">
        <v>45898</v>
      </c>
      <c r="C1482" s="616">
        <v>104.20579415396431</v>
      </c>
      <c r="D1482" s="616">
        <v>111.7866260396937</v>
      </c>
      <c r="E1482" s="616">
        <v>95.351222936126561</v>
      </c>
      <c r="F1482" s="616">
        <v>109.9977246871445</v>
      </c>
      <c r="G1482" s="625">
        <v>109.924581663917</v>
      </c>
    </row>
    <row r="1483" spans="2:7" x14ac:dyDescent="0.3">
      <c r="B1483" s="626">
        <v>45901</v>
      </c>
      <c r="C1483" s="619">
        <v>104.1928237161861</v>
      </c>
      <c r="D1483" s="619">
        <v>111.98838837190149</v>
      </c>
      <c r="E1483" s="619">
        <v>95.432212083580808</v>
      </c>
      <c r="F1483" s="619">
        <v>110.2070534698521</v>
      </c>
      <c r="G1483" s="627">
        <v>109.85859061984441</v>
      </c>
    </row>
    <row r="1484" spans="2:7" x14ac:dyDescent="0.3">
      <c r="B1484" s="624">
        <v>45902</v>
      </c>
      <c r="C1484" s="616">
        <v>103.8423624874187</v>
      </c>
      <c r="D1484" s="616">
        <v>112.5154409948118</v>
      </c>
      <c r="E1484" s="616">
        <v>95.502402678041136</v>
      </c>
      <c r="F1484" s="616">
        <v>110.7394766780432</v>
      </c>
      <c r="G1484" s="625">
        <v>110.3069761960877</v>
      </c>
    </row>
    <row r="1485" spans="2:7" x14ac:dyDescent="0.3">
      <c r="B1485" s="626">
        <v>45903</v>
      </c>
      <c r="C1485" s="619">
        <v>103.9035829537319</v>
      </c>
      <c r="D1485" s="619">
        <v>112.2251502923495</v>
      </c>
      <c r="E1485" s="619">
        <v>95.343124021381129</v>
      </c>
      <c r="F1485" s="619">
        <v>110.2502844141069</v>
      </c>
      <c r="G1485" s="627">
        <v>110.1956163092152</v>
      </c>
    </row>
    <row r="1486" spans="2:7" x14ac:dyDescent="0.3">
      <c r="B1486" s="624">
        <v>45904</v>
      </c>
      <c r="C1486" s="616">
        <v>103.42886493104911</v>
      </c>
      <c r="D1486" s="616">
        <v>112.136621922095</v>
      </c>
      <c r="E1486" s="616">
        <v>95.164947896981801</v>
      </c>
      <c r="F1486" s="616">
        <v>110.6234357224118</v>
      </c>
      <c r="G1486" s="625">
        <v>110.4189252887108</v>
      </c>
    </row>
    <row r="1487" spans="2:7" x14ac:dyDescent="0.3">
      <c r="B1487" s="626">
        <v>45905</v>
      </c>
      <c r="C1487" s="619">
        <v>102.71315617444721</v>
      </c>
      <c r="D1487" s="619">
        <v>111.434571357984</v>
      </c>
      <c r="E1487" s="619">
        <v>95.075859834782122</v>
      </c>
      <c r="F1487" s="619">
        <v>109.8850967007964</v>
      </c>
      <c r="G1487" s="627">
        <v>110.2751590855527</v>
      </c>
    </row>
    <row r="1488" spans="2:7" x14ac:dyDescent="0.3">
      <c r="B1488" s="624">
        <v>45908</v>
      </c>
      <c r="C1488" s="616">
        <v>102.216128998786</v>
      </c>
      <c r="D1488" s="616">
        <v>111.5786873095611</v>
      </c>
      <c r="E1488" s="616">
        <v>94.757302521462123</v>
      </c>
      <c r="F1488" s="616">
        <v>110.36746302616611</v>
      </c>
      <c r="G1488" s="625">
        <v>109.9428470421871</v>
      </c>
    </row>
    <row r="1489" spans="2:7" x14ac:dyDescent="0.3">
      <c r="B1489" s="626">
        <v>45909</v>
      </c>
      <c r="C1489" s="619">
        <v>101.74270801988111</v>
      </c>
      <c r="D1489" s="619">
        <v>111.9636827802026</v>
      </c>
      <c r="E1489" s="619">
        <v>94.40634954916041</v>
      </c>
      <c r="F1489" s="619">
        <v>110.11717861205921</v>
      </c>
      <c r="G1489" s="627">
        <v>109.7413386754654</v>
      </c>
    </row>
    <row r="1490" spans="2:7" x14ac:dyDescent="0.3">
      <c r="B1490" s="624">
        <v>45910</v>
      </c>
      <c r="C1490" s="616">
        <v>101.7984809023274</v>
      </c>
      <c r="D1490" s="616">
        <v>111.358395783579</v>
      </c>
      <c r="E1490" s="616">
        <v>93.982506344149883</v>
      </c>
      <c r="F1490" s="616">
        <v>109.5290102389078</v>
      </c>
      <c r="G1490" s="625">
        <v>109.59816167805801</v>
      </c>
    </row>
    <row r="1491" spans="2:7" x14ac:dyDescent="0.3">
      <c r="B1491" s="626">
        <v>45911</v>
      </c>
      <c r="C1491" s="619">
        <v>100.9883473587001</v>
      </c>
      <c r="D1491" s="619">
        <v>110.9507535205468</v>
      </c>
      <c r="E1491" s="619">
        <v>94.176880298040061</v>
      </c>
      <c r="F1491" s="619">
        <v>108.3378839590444</v>
      </c>
      <c r="G1491" s="627">
        <v>108.7991986801791</v>
      </c>
    </row>
    <row r="1492" spans="2:7" x14ac:dyDescent="0.3">
      <c r="B1492" s="624">
        <v>45912</v>
      </c>
      <c r="C1492" s="616">
        <v>101.0786216056364</v>
      </c>
      <c r="D1492" s="616">
        <v>110.2342913612781</v>
      </c>
      <c r="E1492" s="616">
        <v>94.27136763673667</v>
      </c>
      <c r="F1492" s="616">
        <v>108.56086461888511</v>
      </c>
      <c r="G1492" s="625">
        <v>108.64364836200799</v>
      </c>
    </row>
    <row r="1493" spans="2:7" x14ac:dyDescent="0.3">
      <c r="B1493" s="626">
        <v>45915</v>
      </c>
      <c r="C1493" s="619">
        <v>101.3237628796447</v>
      </c>
      <c r="D1493" s="619">
        <v>109.4643004199951</v>
      </c>
      <c r="E1493" s="619">
        <v>94.217374871767191</v>
      </c>
      <c r="F1493" s="619">
        <v>108.2127417519909</v>
      </c>
      <c r="G1493" s="627">
        <v>108.2341503653075</v>
      </c>
    </row>
    <row r="1494" spans="2:7" x14ac:dyDescent="0.3">
      <c r="B1494" s="624">
        <v>45916</v>
      </c>
      <c r="C1494" s="616">
        <v>100.4057152937026</v>
      </c>
      <c r="D1494" s="616">
        <v>109.0587169562711</v>
      </c>
      <c r="E1494" s="616">
        <v>93.906916473192581</v>
      </c>
      <c r="F1494" s="616">
        <v>107.82821387940839</v>
      </c>
      <c r="G1494" s="625">
        <v>107.7462880037709</v>
      </c>
    </row>
    <row r="1495" spans="2:7" x14ac:dyDescent="0.3">
      <c r="B1495" s="626">
        <v>45917</v>
      </c>
      <c r="C1495" s="619">
        <v>100.5904143276644</v>
      </c>
      <c r="D1495" s="619">
        <v>109.2090093057729</v>
      </c>
      <c r="E1495" s="619">
        <v>93.839425516980725</v>
      </c>
      <c r="F1495" s="619">
        <v>108.31058020477811</v>
      </c>
      <c r="G1495" s="627">
        <v>107.9254065519679</v>
      </c>
    </row>
    <row r="1496" spans="2:7" x14ac:dyDescent="0.3">
      <c r="B1496" s="624">
        <v>45918</v>
      </c>
      <c r="C1496" s="616">
        <v>101.0391914747907</v>
      </c>
      <c r="D1496" s="616">
        <v>109.39841884213131</v>
      </c>
      <c r="E1496" s="616">
        <v>94.055396576858698</v>
      </c>
      <c r="F1496" s="616">
        <v>108.31058020477811</v>
      </c>
      <c r="G1496" s="625">
        <v>108.178175818996</v>
      </c>
    </row>
    <row r="1497" spans="2:7" x14ac:dyDescent="0.3">
      <c r="B1497" s="626">
        <v>45919</v>
      </c>
      <c r="C1497" s="619">
        <v>100.27108214956471</v>
      </c>
      <c r="D1497" s="619">
        <v>109.61253397018859</v>
      </c>
      <c r="E1497" s="619">
        <v>94.446844122887526</v>
      </c>
      <c r="F1497" s="619">
        <v>108.31058020477811</v>
      </c>
      <c r="G1497" s="627">
        <v>108.4221069997643</v>
      </c>
    </row>
    <row r="1498" spans="2:7" x14ac:dyDescent="0.3">
      <c r="B1498" s="624">
        <v>45922</v>
      </c>
      <c r="C1498" s="616">
        <v>99.773795565147907</v>
      </c>
      <c r="D1498" s="616">
        <v>109.84311949271191</v>
      </c>
      <c r="E1498" s="616">
        <v>94.581826035311252</v>
      </c>
      <c r="F1498" s="616">
        <v>108.740614334471</v>
      </c>
      <c r="G1498" s="625">
        <v>108.1722837614895</v>
      </c>
    </row>
    <row r="1499" spans="2:7" x14ac:dyDescent="0.3">
      <c r="B1499" s="626">
        <v>45923</v>
      </c>
      <c r="C1499" s="619">
        <v>100.05032529857949</v>
      </c>
      <c r="D1499" s="619">
        <v>108.7540146586511</v>
      </c>
      <c r="E1499" s="619">
        <v>94.508935802602451</v>
      </c>
      <c r="F1499" s="619">
        <v>107.9465301478953</v>
      </c>
      <c r="G1499" s="627">
        <v>108.15283997171809</v>
      </c>
    </row>
    <row r="1500" spans="2:7" x14ac:dyDescent="0.3">
      <c r="B1500" s="624">
        <v>45924</v>
      </c>
      <c r="C1500" s="616">
        <v>100.73594263953601</v>
      </c>
      <c r="D1500" s="616">
        <v>109.7628263196904</v>
      </c>
      <c r="E1500" s="616">
        <v>94.541331461584136</v>
      </c>
      <c r="F1500" s="616">
        <v>108.37997724687141</v>
      </c>
      <c r="G1500" s="625">
        <v>108.5440725901485</v>
      </c>
    </row>
    <row r="1501" spans="2:7" x14ac:dyDescent="0.3">
      <c r="B1501" s="626">
        <v>45925</v>
      </c>
      <c r="C1501" s="619">
        <v>101.2822574787544</v>
      </c>
      <c r="D1501" s="619">
        <v>110.427818496253</v>
      </c>
      <c r="E1501" s="619">
        <v>94.595324226553629</v>
      </c>
      <c r="F1501" s="619">
        <v>109.3629124004551</v>
      </c>
      <c r="G1501" s="627">
        <v>108.85988687249591</v>
      </c>
    </row>
    <row r="1502" spans="2:7" x14ac:dyDescent="0.3">
      <c r="B1502" s="624">
        <v>45926</v>
      </c>
      <c r="C1502" s="616">
        <v>101.1849791954178</v>
      </c>
      <c r="D1502" s="616">
        <v>110.022235032529</v>
      </c>
      <c r="E1502" s="616">
        <v>94.29836401922141</v>
      </c>
      <c r="F1502" s="616">
        <v>109.20136518771329</v>
      </c>
      <c r="G1502" s="625">
        <v>108.2235446617959</v>
      </c>
    </row>
    <row r="1503" spans="2:7" x14ac:dyDescent="0.3">
      <c r="B1503" s="626">
        <v>45929</v>
      </c>
      <c r="C1503" s="619">
        <v>101.6705923858342</v>
      </c>
      <c r="D1503" s="619">
        <v>109.5775343819485</v>
      </c>
      <c r="E1503" s="619">
        <v>93.920414664434958</v>
      </c>
      <c r="F1503" s="619">
        <v>109.9465301478953</v>
      </c>
      <c r="G1503" s="627">
        <v>108.2082253122791</v>
      </c>
    </row>
    <row r="1504" spans="2:7" x14ac:dyDescent="0.3">
      <c r="B1504" s="624">
        <v>45930</v>
      </c>
      <c r="C1504" s="616">
        <v>101.70016498396851</v>
      </c>
      <c r="D1504" s="616">
        <v>109.565181586099</v>
      </c>
      <c r="E1504" s="616">
        <v>93.728740348793266</v>
      </c>
      <c r="F1504" s="616">
        <v>109.4994311717861</v>
      </c>
      <c r="G1504" s="625">
        <v>107.89712467593679</v>
      </c>
    </row>
    <row r="1505" spans="2:7" x14ac:dyDescent="0.3">
      <c r="B1505" s="626">
        <v>45931</v>
      </c>
      <c r="C1505" s="619">
        <v>100.6345138161103</v>
      </c>
      <c r="D1505" s="619">
        <v>109.717532734909</v>
      </c>
      <c r="E1505" s="619">
        <v>94.257869445494293</v>
      </c>
      <c r="F1505" s="619">
        <v>109.1638225255973</v>
      </c>
      <c r="G1505" s="627">
        <v>108.2889465001178</v>
      </c>
    </row>
    <row r="1506" spans="2:7" x14ac:dyDescent="0.3">
      <c r="B1506" s="624">
        <v>45932</v>
      </c>
      <c r="C1506" s="616">
        <v>100.7976819233603</v>
      </c>
      <c r="D1506" s="616">
        <v>109.9048834719592</v>
      </c>
      <c r="E1506" s="616">
        <v>93.807029857999026</v>
      </c>
      <c r="F1506" s="616">
        <v>109.4186575654152</v>
      </c>
      <c r="G1506" s="625">
        <v>108.5741220834315</v>
      </c>
    </row>
    <row r="1507" spans="2:7" x14ac:dyDescent="0.3">
      <c r="B1507" s="626">
        <v>45933</v>
      </c>
      <c r="C1507" s="619">
        <v>100.3860002282797</v>
      </c>
      <c r="D1507" s="619">
        <v>109.88223667956851</v>
      </c>
      <c r="E1507" s="619">
        <v>93.469575076939677</v>
      </c>
      <c r="F1507" s="619">
        <v>109.8202502844141</v>
      </c>
      <c r="G1507" s="627">
        <v>108.40796606174879</v>
      </c>
    </row>
    <row r="1508" spans="2:7" x14ac:dyDescent="0.3">
      <c r="B1508" s="624">
        <v>45936</v>
      </c>
      <c r="C1508" s="616">
        <v>99.999221773733311</v>
      </c>
      <c r="D1508" s="616">
        <v>109.34077246150051</v>
      </c>
      <c r="E1508" s="616">
        <v>93.434479779709505</v>
      </c>
      <c r="F1508" s="616">
        <v>109.485779294653</v>
      </c>
      <c r="G1508" s="625">
        <v>108.12455809568699</v>
      </c>
    </row>
  </sheetData>
  <mergeCells count="1">
    <mergeCell ref="I5:P6"/>
  </mergeCells>
  <hyperlinks>
    <hyperlink ref="A1" location="Índice!A1" display="Volver" xr:uid="{00000000-0004-0000-0F00-000000000000}"/>
  </hyperlinks>
  <pageMargins left="0.7" right="0.7" top="0.75" bottom="0.75" header="0.3" footer="0.3"/>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H24"/>
  <sheetViews>
    <sheetView showGridLines="0" workbookViewId="0"/>
  </sheetViews>
  <sheetFormatPr baseColWidth="10" defaultColWidth="11.44140625" defaultRowHeight="11.4" x14ac:dyDescent="0.3"/>
  <cols>
    <col min="1" max="1" width="5.21875" style="45" customWidth="1"/>
    <col min="2" max="16384" width="11.44140625" style="45"/>
  </cols>
  <sheetData>
    <row r="1" spans="1:8" ht="12" x14ac:dyDescent="0.3">
      <c r="A1" s="145" t="s">
        <v>36</v>
      </c>
    </row>
    <row r="2" spans="1:8" ht="13.8" x14ac:dyDescent="0.3">
      <c r="B2" s="814" t="s">
        <v>1703</v>
      </c>
      <c r="C2" s="814"/>
      <c r="D2" s="814"/>
      <c r="E2" s="814"/>
      <c r="F2" s="814"/>
      <c r="G2" s="814"/>
      <c r="H2" s="814"/>
    </row>
    <row r="3" spans="1:8" ht="13.8" x14ac:dyDescent="0.3">
      <c r="B3" s="814" t="s">
        <v>1704</v>
      </c>
      <c r="C3" s="814"/>
      <c r="D3" s="814"/>
      <c r="E3" s="814"/>
      <c r="F3" s="814"/>
      <c r="G3" s="814"/>
      <c r="H3" s="814"/>
    </row>
    <row r="24" spans="2:2" ht="409.6" x14ac:dyDescent="0.3">
      <c r="B24" s="79" t="s">
        <v>1705</v>
      </c>
    </row>
  </sheetData>
  <mergeCells count="2">
    <mergeCell ref="B2:H2"/>
    <mergeCell ref="B3:H3"/>
  </mergeCells>
  <hyperlinks>
    <hyperlink ref="A1" location="Índice!A1" display="Volver" xr:uid="{00000000-0004-0000-9F00-000000000000}"/>
  </hyperlinks>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G23"/>
  <sheetViews>
    <sheetView showGridLines="0" workbookViewId="0"/>
  </sheetViews>
  <sheetFormatPr baseColWidth="10" defaultColWidth="11.44140625" defaultRowHeight="11.4" x14ac:dyDescent="0.3"/>
  <cols>
    <col min="1" max="1" width="5.21875" style="45" customWidth="1"/>
    <col min="2" max="16384" width="11.44140625" style="45"/>
  </cols>
  <sheetData>
    <row r="1" spans="1:7" ht="12" x14ac:dyDescent="0.3">
      <c r="A1" s="145" t="s">
        <v>36</v>
      </c>
    </row>
    <row r="2" spans="1:7" ht="13.8" x14ac:dyDescent="0.3">
      <c r="B2" s="814" t="s">
        <v>1706</v>
      </c>
      <c r="C2" s="814"/>
      <c r="D2" s="814"/>
      <c r="E2" s="814"/>
      <c r="F2" s="814"/>
      <c r="G2" s="814"/>
    </row>
    <row r="3" spans="1:7" ht="13.8" x14ac:dyDescent="0.3">
      <c r="B3" s="814" t="s">
        <v>1707</v>
      </c>
      <c r="C3" s="814"/>
      <c r="D3" s="814"/>
      <c r="E3" s="814"/>
      <c r="F3" s="814"/>
      <c r="G3" s="814"/>
    </row>
    <row r="23" spans="2:2" ht="409.6" x14ac:dyDescent="0.3">
      <c r="B23" s="79" t="s">
        <v>1708</v>
      </c>
    </row>
  </sheetData>
  <mergeCells count="2">
    <mergeCell ref="B2:G2"/>
    <mergeCell ref="B3:G3"/>
  </mergeCells>
  <hyperlinks>
    <hyperlink ref="A1" location="Índice!A1" display="Volver" xr:uid="{00000000-0004-0000-A000-000000000000}"/>
  </hyperlink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G24"/>
  <sheetViews>
    <sheetView showGridLines="0" workbookViewId="0"/>
  </sheetViews>
  <sheetFormatPr baseColWidth="10" defaultColWidth="11.44140625" defaultRowHeight="11.4" x14ac:dyDescent="0.3"/>
  <cols>
    <col min="1" max="1" width="5.21875" style="45" customWidth="1"/>
    <col min="2" max="16384" width="11.44140625" style="45"/>
  </cols>
  <sheetData>
    <row r="1" spans="1:7" ht="12" x14ac:dyDescent="0.3">
      <c r="A1" s="145" t="s">
        <v>36</v>
      </c>
    </row>
    <row r="2" spans="1:7" ht="13.8" x14ac:dyDescent="0.3">
      <c r="B2" s="814" t="s">
        <v>1709</v>
      </c>
      <c r="C2" s="814"/>
      <c r="D2" s="814"/>
      <c r="E2" s="814"/>
      <c r="F2" s="814"/>
      <c r="G2" s="814"/>
    </row>
    <row r="3" spans="1:7" ht="13.8" x14ac:dyDescent="0.3">
      <c r="B3" s="814" t="s">
        <v>1710</v>
      </c>
      <c r="C3" s="814"/>
      <c r="D3" s="814"/>
      <c r="E3" s="814"/>
      <c r="F3" s="814"/>
      <c r="G3" s="814"/>
    </row>
    <row r="24" spans="2:2" ht="409.6" x14ac:dyDescent="0.3">
      <c r="B24" s="79" t="s">
        <v>1708</v>
      </c>
    </row>
  </sheetData>
  <mergeCells count="2">
    <mergeCell ref="B2:G2"/>
    <mergeCell ref="B3:G3"/>
  </mergeCells>
  <hyperlinks>
    <hyperlink ref="A1" location="Índice!A1" display="Volver" xr:uid="{00000000-0004-0000-A100-000000000000}"/>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G24"/>
  <sheetViews>
    <sheetView showGridLines="0" workbookViewId="0"/>
  </sheetViews>
  <sheetFormatPr baseColWidth="10" defaultColWidth="11.44140625" defaultRowHeight="11.4" x14ac:dyDescent="0.3"/>
  <cols>
    <col min="1" max="1" width="5.21875" style="45" customWidth="1"/>
    <col min="2" max="16384" width="11.44140625" style="45"/>
  </cols>
  <sheetData>
    <row r="1" spans="1:7" ht="12" x14ac:dyDescent="0.3">
      <c r="A1" s="145" t="s">
        <v>36</v>
      </c>
    </row>
    <row r="2" spans="1:7" ht="13.8" x14ac:dyDescent="0.3">
      <c r="B2" s="814" t="s">
        <v>1711</v>
      </c>
      <c r="C2" s="814"/>
      <c r="D2" s="814"/>
      <c r="E2" s="814"/>
      <c r="F2" s="814"/>
      <c r="G2" s="814"/>
    </row>
    <row r="3" spans="1:7" ht="13.8" x14ac:dyDescent="0.3">
      <c r="B3" s="814" t="s">
        <v>1712</v>
      </c>
      <c r="C3" s="814"/>
      <c r="D3" s="814"/>
      <c r="E3" s="814"/>
      <c r="F3" s="814"/>
      <c r="G3" s="814"/>
    </row>
    <row r="24" spans="2:2" ht="409.6" x14ac:dyDescent="0.3">
      <c r="B24" s="164" t="s">
        <v>1695</v>
      </c>
    </row>
  </sheetData>
  <mergeCells count="2">
    <mergeCell ref="B2:G2"/>
    <mergeCell ref="B3:G3"/>
  </mergeCells>
  <hyperlinks>
    <hyperlink ref="A1" location="Índice!A1" display="Volver" xr:uid="{00000000-0004-0000-A200-000000000000}"/>
  </hyperlinks>
  <pageMargins left="0.7" right="0.7" top="0.75" bottom="0.75" header="0.3" footer="0.3"/>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H25"/>
  <sheetViews>
    <sheetView showGridLines="0" workbookViewId="0"/>
  </sheetViews>
  <sheetFormatPr baseColWidth="10" defaultColWidth="11.44140625" defaultRowHeight="11.4" x14ac:dyDescent="0.3"/>
  <cols>
    <col min="1" max="1" width="5.21875" style="45" customWidth="1"/>
    <col min="2" max="16384" width="11.44140625" style="45"/>
  </cols>
  <sheetData>
    <row r="1" spans="1:8" ht="12" x14ac:dyDescent="0.3">
      <c r="A1" s="145" t="s">
        <v>36</v>
      </c>
    </row>
    <row r="2" spans="1:8" ht="13.8" x14ac:dyDescent="0.3">
      <c r="B2" s="814" t="s">
        <v>1713</v>
      </c>
      <c r="C2" s="814"/>
      <c r="D2" s="814"/>
      <c r="E2" s="814"/>
      <c r="F2" s="814"/>
      <c r="G2" s="814"/>
      <c r="H2" s="814"/>
    </row>
    <row r="3" spans="1:8" ht="13.8" x14ac:dyDescent="0.3">
      <c r="B3" s="814" t="s">
        <v>1714</v>
      </c>
      <c r="C3" s="814"/>
      <c r="D3" s="814"/>
      <c r="E3" s="814"/>
      <c r="F3" s="814"/>
      <c r="G3" s="814"/>
      <c r="H3" s="814"/>
    </row>
    <row r="25" spans="2:2" ht="409.6" x14ac:dyDescent="0.3">
      <c r="B25" s="164" t="s">
        <v>1695</v>
      </c>
    </row>
  </sheetData>
  <mergeCells count="2">
    <mergeCell ref="B2:H2"/>
    <mergeCell ref="B3:H3"/>
  </mergeCells>
  <hyperlinks>
    <hyperlink ref="A1" location="Índice!A1" display="Volver" xr:uid="{00000000-0004-0000-A300-000000000000}"/>
  </hyperlink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H24"/>
  <sheetViews>
    <sheetView showGridLines="0" workbookViewId="0"/>
  </sheetViews>
  <sheetFormatPr baseColWidth="10" defaultColWidth="11.44140625" defaultRowHeight="11.4" x14ac:dyDescent="0.3"/>
  <cols>
    <col min="1" max="1" width="5.21875" style="45" customWidth="1"/>
    <col min="2" max="16384" width="11.44140625" style="45"/>
  </cols>
  <sheetData>
    <row r="1" spans="1:8" ht="12" x14ac:dyDescent="0.3">
      <c r="A1" s="145" t="s">
        <v>36</v>
      </c>
    </row>
    <row r="2" spans="1:8" ht="13.8" x14ac:dyDescent="0.3">
      <c r="B2" s="814" t="s">
        <v>1715</v>
      </c>
      <c r="C2" s="814"/>
      <c r="D2" s="814"/>
      <c r="E2" s="814"/>
      <c r="F2" s="814"/>
      <c r="G2" s="814"/>
      <c r="H2" s="814"/>
    </row>
    <row r="3" spans="1:8" ht="13.8" x14ac:dyDescent="0.3">
      <c r="B3" s="814" t="s">
        <v>1716</v>
      </c>
      <c r="C3" s="814"/>
      <c r="D3" s="814"/>
      <c r="E3" s="814"/>
      <c r="F3" s="814"/>
      <c r="G3" s="814"/>
      <c r="H3" s="814"/>
    </row>
    <row r="4" spans="1:8" ht="13.8" x14ac:dyDescent="0.3">
      <c r="B4" s="814"/>
      <c r="C4" s="814"/>
      <c r="D4" s="814"/>
      <c r="E4" s="814"/>
      <c r="F4" s="814"/>
      <c r="G4" s="814"/>
      <c r="H4" s="814"/>
    </row>
    <row r="24" spans="2:2" ht="409.6" x14ac:dyDescent="0.3">
      <c r="B24" s="164" t="s">
        <v>1695</v>
      </c>
    </row>
  </sheetData>
  <mergeCells count="3">
    <mergeCell ref="B2:H2"/>
    <mergeCell ref="B3:H3"/>
    <mergeCell ref="B4:H4"/>
  </mergeCells>
  <hyperlinks>
    <hyperlink ref="A1" location="Índice!A1" display="Volver" xr:uid="{00000000-0004-0000-A400-000000000000}"/>
  </hyperlink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H26"/>
  <sheetViews>
    <sheetView showGridLines="0" workbookViewId="0"/>
  </sheetViews>
  <sheetFormatPr baseColWidth="10" defaultColWidth="11.44140625" defaultRowHeight="11.4" x14ac:dyDescent="0.3"/>
  <cols>
    <col min="1" max="1" width="5.21875" style="45" customWidth="1"/>
    <col min="2" max="16384" width="11.44140625" style="45"/>
  </cols>
  <sheetData>
    <row r="1" spans="1:8" ht="12" x14ac:dyDescent="0.3">
      <c r="A1" s="145" t="s">
        <v>36</v>
      </c>
    </row>
    <row r="2" spans="1:8" ht="13.8" x14ac:dyDescent="0.3">
      <c r="B2" s="814" t="s">
        <v>1717</v>
      </c>
      <c r="C2" s="814"/>
      <c r="D2" s="814"/>
      <c r="E2" s="814"/>
      <c r="F2" s="814"/>
      <c r="G2" s="814"/>
      <c r="H2" s="814"/>
    </row>
    <row r="3" spans="1:8" ht="13.8" x14ac:dyDescent="0.3">
      <c r="B3" s="814" t="s">
        <v>1718</v>
      </c>
      <c r="C3" s="814"/>
      <c r="D3" s="814"/>
      <c r="E3" s="814"/>
      <c r="F3" s="814"/>
      <c r="G3" s="814"/>
      <c r="H3" s="814"/>
    </row>
    <row r="26" spans="2:2" ht="409.6" x14ac:dyDescent="0.3">
      <c r="B26" s="164" t="s">
        <v>1719</v>
      </c>
    </row>
  </sheetData>
  <mergeCells count="2">
    <mergeCell ref="B2:H2"/>
    <mergeCell ref="B3:H3"/>
  </mergeCells>
  <hyperlinks>
    <hyperlink ref="A1" location="Índice!A1" display="Volver" xr:uid="{00000000-0004-0000-A500-000000000000}"/>
  </hyperlink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E15"/>
  <sheetViews>
    <sheetView showGridLines="0" workbookViewId="0"/>
  </sheetViews>
  <sheetFormatPr baseColWidth="10" defaultColWidth="10.77734375" defaultRowHeight="13.8" x14ac:dyDescent="0.3"/>
  <cols>
    <col min="1" max="1" width="5.21875" style="89" customWidth="1"/>
    <col min="2" max="2" width="20.77734375" style="89" customWidth="1"/>
    <col min="3" max="5" width="11.5546875" style="89" customWidth="1"/>
    <col min="6" max="16384" width="10.77734375" style="89"/>
  </cols>
  <sheetData>
    <row r="1" spans="1:5" x14ac:dyDescent="0.3">
      <c r="A1" s="145" t="s">
        <v>36</v>
      </c>
    </row>
    <row r="2" spans="1:5" x14ac:dyDescent="0.3">
      <c r="B2" s="814" t="s">
        <v>1720</v>
      </c>
      <c r="C2" s="814"/>
      <c r="D2" s="814"/>
      <c r="E2" s="814"/>
    </row>
    <row r="3" spans="1:5" x14ac:dyDescent="0.3">
      <c r="B3" s="814" t="s">
        <v>1721</v>
      </c>
      <c r="C3" s="814"/>
      <c r="D3" s="814"/>
      <c r="E3" s="814"/>
    </row>
    <row r="5" spans="1:5" x14ac:dyDescent="0.3">
      <c r="B5" s="805"/>
      <c r="C5" s="889" t="s">
        <v>1722</v>
      </c>
      <c r="D5" s="889"/>
      <c r="E5" s="889"/>
    </row>
    <row r="6" spans="1:5" x14ac:dyDescent="0.3">
      <c r="B6" s="805"/>
      <c r="C6" s="790">
        <v>58</v>
      </c>
      <c r="D6" s="790">
        <v>103</v>
      </c>
      <c r="E6" s="790">
        <v>104</v>
      </c>
    </row>
    <row r="7" spans="1:5" x14ac:dyDescent="0.3">
      <c r="B7" s="806" t="s">
        <v>609</v>
      </c>
      <c r="C7" s="807">
        <v>0</v>
      </c>
      <c r="D7" s="807">
        <v>0</v>
      </c>
      <c r="E7" s="807">
        <v>0</v>
      </c>
    </row>
    <row r="8" spans="1:5" x14ac:dyDescent="0.3">
      <c r="B8" s="806" t="s">
        <v>610</v>
      </c>
      <c r="C8" s="807">
        <v>0</v>
      </c>
      <c r="D8" s="807">
        <v>0.1</v>
      </c>
      <c r="E8" s="807">
        <v>0.1</v>
      </c>
    </row>
    <row r="9" spans="1:5" x14ac:dyDescent="0.3">
      <c r="B9" s="806" t="s">
        <v>611</v>
      </c>
      <c r="C9" s="807">
        <v>0.3</v>
      </c>
      <c r="D9" s="807">
        <v>0.2</v>
      </c>
      <c r="E9" s="807">
        <v>0.2</v>
      </c>
    </row>
    <row r="10" spans="1:5" x14ac:dyDescent="0.3">
      <c r="B10" s="806" t="s">
        <v>613</v>
      </c>
      <c r="C10" s="807">
        <v>0.4</v>
      </c>
      <c r="D10" s="807">
        <v>0.4</v>
      </c>
      <c r="E10" s="807">
        <v>0.4</v>
      </c>
    </row>
    <row r="11" spans="1:5" x14ac:dyDescent="0.3">
      <c r="B11" s="806" t="s">
        <v>612</v>
      </c>
      <c r="C11" s="807">
        <v>0.1</v>
      </c>
      <c r="D11" s="807">
        <v>0.1</v>
      </c>
      <c r="E11" s="807">
        <v>0.2</v>
      </c>
    </row>
    <row r="12" spans="1:5" x14ac:dyDescent="0.3">
      <c r="B12" s="806" t="s">
        <v>614</v>
      </c>
      <c r="C12" s="807">
        <v>0.2</v>
      </c>
      <c r="D12" s="807">
        <v>0.2</v>
      </c>
      <c r="E12" s="807">
        <v>0.1</v>
      </c>
    </row>
    <row r="13" spans="1:5" x14ac:dyDescent="0.3">
      <c r="B13" s="806" t="s">
        <v>1723</v>
      </c>
      <c r="C13" s="792">
        <v>24520</v>
      </c>
      <c r="D13" s="792">
        <v>24459</v>
      </c>
      <c r="E13" s="792">
        <v>24445</v>
      </c>
    </row>
    <row r="15" spans="1:5" ht="409.6" x14ac:dyDescent="0.3">
      <c r="B15" s="164" t="s">
        <v>1724</v>
      </c>
    </row>
  </sheetData>
  <mergeCells count="3">
    <mergeCell ref="B2:E2"/>
    <mergeCell ref="B3:E3"/>
    <mergeCell ref="C5:E5"/>
  </mergeCells>
  <hyperlinks>
    <hyperlink ref="A1" location="Índice!A1" display="Volver" xr:uid="{00000000-0004-0000-A600-000000000000}"/>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G13"/>
  <sheetViews>
    <sheetView showGridLines="0" workbookViewId="0"/>
  </sheetViews>
  <sheetFormatPr baseColWidth="10" defaultColWidth="10.77734375" defaultRowHeight="13.8" x14ac:dyDescent="0.3"/>
  <cols>
    <col min="1" max="1" width="5.21875" style="89" customWidth="1"/>
    <col min="2" max="16384" width="10.77734375" style="89"/>
  </cols>
  <sheetData>
    <row r="1" spans="1:7" x14ac:dyDescent="0.3">
      <c r="A1" s="145" t="s">
        <v>36</v>
      </c>
    </row>
    <row r="2" spans="1:7" x14ac:dyDescent="0.3">
      <c r="B2" s="814" t="s">
        <v>1725</v>
      </c>
      <c r="C2" s="814"/>
      <c r="D2" s="814"/>
      <c r="E2" s="814"/>
      <c r="F2" s="814"/>
      <c r="G2" s="814"/>
    </row>
    <row r="3" spans="1:7" x14ac:dyDescent="0.3">
      <c r="B3" s="814" t="s">
        <v>1726</v>
      </c>
      <c r="C3" s="814"/>
      <c r="D3" s="814"/>
      <c r="E3" s="814"/>
      <c r="F3" s="814"/>
      <c r="G3" s="814"/>
    </row>
    <row r="13" spans="1:7" ht="409.6" x14ac:dyDescent="0.3">
      <c r="B13" s="164" t="s">
        <v>1727</v>
      </c>
    </row>
  </sheetData>
  <mergeCells count="2">
    <mergeCell ref="B2:G2"/>
    <mergeCell ref="B3:G3"/>
  </mergeCells>
  <hyperlinks>
    <hyperlink ref="A1" location="Índice!A1" display="Volver" xr:uid="{00000000-0004-0000-A700-000000000000}"/>
  </hyperlink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J3"/>
  <sheetViews>
    <sheetView showGridLines="0" workbookViewId="0"/>
  </sheetViews>
  <sheetFormatPr baseColWidth="10" defaultColWidth="10.77734375" defaultRowHeight="13.8" x14ac:dyDescent="0.3"/>
  <cols>
    <col min="1" max="1" width="5.21875" style="89" customWidth="1"/>
    <col min="2" max="16384" width="10.77734375" style="89"/>
  </cols>
  <sheetData>
    <row r="1" spans="1:10" x14ac:dyDescent="0.3">
      <c r="A1" s="145" t="s">
        <v>36</v>
      </c>
    </row>
    <row r="2" spans="1:10" x14ac:dyDescent="0.3">
      <c r="B2" s="814" t="s">
        <v>1728</v>
      </c>
      <c r="C2" s="814"/>
      <c r="D2" s="814"/>
      <c r="E2" s="814"/>
      <c r="F2" s="814"/>
      <c r="G2" s="814"/>
      <c r="H2" s="814"/>
      <c r="I2" s="814"/>
      <c r="J2" s="814"/>
    </row>
    <row r="3" spans="1:10" x14ac:dyDescent="0.3">
      <c r="B3" s="814" t="s">
        <v>1729</v>
      </c>
      <c r="C3" s="814"/>
      <c r="D3" s="814"/>
      <c r="E3" s="814"/>
      <c r="F3" s="814"/>
      <c r="G3" s="814"/>
      <c r="H3" s="814"/>
      <c r="I3" s="814"/>
      <c r="J3" s="814"/>
    </row>
  </sheetData>
  <mergeCells count="2">
    <mergeCell ref="B2:J2"/>
    <mergeCell ref="B3:J3"/>
  </mergeCells>
  <hyperlinks>
    <hyperlink ref="A1" location="Índice!A1" display="Volver" xr:uid="{00000000-0004-0000-A8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2"/>
  <sheetViews>
    <sheetView showGridLines="0" workbookViewId="0"/>
  </sheetViews>
  <sheetFormatPr baseColWidth="10" defaultColWidth="11.44140625" defaultRowHeight="13.8" x14ac:dyDescent="0.25"/>
  <cols>
    <col min="1" max="1" width="5.21875" style="539" customWidth="1"/>
    <col min="2" max="16384" width="11.44140625" style="539"/>
  </cols>
  <sheetData>
    <row r="1" spans="1:14" x14ac:dyDescent="0.25">
      <c r="A1" s="145" t="s">
        <v>36</v>
      </c>
    </row>
    <row r="3" spans="1:14" x14ac:dyDescent="0.25">
      <c r="E3" s="814" t="s">
        <v>1931</v>
      </c>
      <c r="F3" s="814"/>
      <c r="G3" s="814"/>
      <c r="H3" s="814"/>
      <c r="I3" s="814"/>
      <c r="J3" s="814"/>
      <c r="K3" s="814"/>
      <c r="L3" s="814"/>
      <c r="M3" s="814"/>
      <c r="N3" s="814"/>
    </row>
    <row r="4" spans="1:14" x14ac:dyDescent="0.25">
      <c r="E4" s="814"/>
      <c r="F4" s="814"/>
      <c r="G4" s="814"/>
      <c r="H4" s="814"/>
      <c r="I4" s="814"/>
      <c r="J4" s="814"/>
      <c r="K4" s="814"/>
      <c r="L4" s="814"/>
      <c r="M4" s="814"/>
      <c r="N4" s="814"/>
    </row>
    <row r="6" spans="1:14" ht="24" x14ac:dyDescent="0.25">
      <c r="B6" s="2" t="s">
        <v>198</v>
      </c>
      <c r="C6" s="2" t="s">
        <v>217</v>
      </c>
    </row>
    <row r="7" spans="1:14" x14ac:dyDescent="0.25">
      <c r="B7" s="349">
        <v>2015</v>
      </c>
      <c r="C7" s="628">
        <v>3.7999999999999999E-2</v>
      </c>
    </row>
    <row r="8" spans="1:14" x14ac:dyDescent="0.25">
      <c r="B8" s="629">
        <v>2016</v>
      </c>
      <c r="C8" s="630">
        <v>0.02</v>
      </c>
    </row>
    <row r="9" spans="1:14" x14ac:dyDescent="0.25">
      <c r="B9" s="349">
        <v>2017</v>
      </c>
      <c r="C9" s="628">
        <v>1.8000000000000002E-2</v>
      </c>
    </row>
    <row r="10" spans="1:14" x14ac:dyDescent="0.25">
      <c r="B10" s="629">
        <v>2018</v>
      </c>
      <c r="C10" s="630">
        <v>3.3000000000000002E-2</v>
      </c>
    </row>
    <row r="11" spans="1:14" x14ac:dyDescent="0.25">
      <c r="B11" s="349">
        <v>2019</v>
      </c>
      <c r="C11" s="628">
        <f>345.666812825097%/100</f>
        <v>3.4566681282509698E-2</v>
      </c>
    </row>
    <row r="12" spans="1:14" x14ac:dyDescent="0.25">
      <c r="B12" s="629">
        <v>2020</v>
      </c>
      <c r="C12" s="630">
        <f>-668.351035102134%/100</f>
        <v>-6.6835103510213406E-2</v>
      </c>
    </row>
    <row r="13" spans="1:14" x14ac:dyDescent="0.25">
      <c r="B13" s="349">
        <v>2021</v>
      </c>
      <c r="C13" s="628">
        <f>1104.90812661123%/100</f>
        <v>0.11049081266112301</v>
      </c>
    </row>
    <row r="14" spans="1:14" x14ac:dyDescent="0.25">
      <c r="B14" s="629">
        <v>2022</v>
      </c>
      <c r="C14" s="630">
        <f>957.796238505078%/100</f>
        <v>9.5779623850507797E-2</v>
      </c>
    </row>
    <row r="15" spans="1:14" x14ac:dyDescent="0.25">
      <c r="B15" s="349" t="s">
        <v>87</v>
      </c>
      <c r="C15" s="628">
        <f>60.7333194823994%/100</f>
        <v>6.073331948239941E-3</v>
      </c>
    </row>
    <row r="16" spans="1:14" x14ac:dyDescent="0.25">
      <c r="B16" s="629" t="s">
        <v>88</v>
      </c>
      <c r="C16" s="630">
        <f>193.855359359611%/100</f>
        <v>1.9385535935961099E-2</v>
      </c>
    </row>
    <row r="17" spans="2:3" x14ac:dyDescent="0.25">
      <c r="B17" s="349"/>
      <c r="C17" s="628"/>
    </row>
    <row r="18" spans="2:3" x14ac:dyDescent="0.25">
      <c r="B18" s="349"/>
    </row>
    <row r="19" spans="2:3" x14ac:dyDescent="0.25">
      <c r="B19" s="227" t="s">
        <v>218</v>
      </c>
    </row>
    <row r="20" spans="2:3" x14ac:dyDescent="0.25">
      <c r="B20" s="436" t="s">
        <v>121</v>
      </c>
    </row>
    <row r="21" spans="2:3" x14ac:dyDescent="0.25">
      <c r="B21" s="436"/>
    </row>
    <row r="23" spans="2:3" ht="15.6" x14ac:dyDescent="0.25">
      <c r="B23" s="631"/>
    </row>
    <row r="24" spans="2:3" ht="15.6" x14ac:dyDescent="0.25">
      <c r="B24" s="631"/>
    </row>
    <row r="25" spans="2:3" ht="15.6" x14ac:dyDescent="0.3">
      <c r="B25" s="632"/>
    </row>
    <row r="31" spans="2:3" x14ac:dyDescent="0.25">
      <c r="C31" s="633"/>
    </row>
    <row r="32" spans="2:3" x14ac:dyDescent="0.25">
      <c r="C32" s="633"/>
    </row>
  </sheetData>
  <mergeCells count="1">
    <mergeCell ref="E3:N4"/>
  </mergeCells>
  <hyperlinks>
    <hyperlink ref="A1" location="Índice!A1" display="Volver"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24"/>
  <sheetViews>
    <sheetView showGridLines="0" workbookViewId="0"/>
  </sheetViews>
  <sheetFormatPr baseColWidth="10" defaultColWidth="11.44140625" defaultRowHeight="13.8" x14ac:dyDescent="0.25"/>
  <cols>
    <col min="1" max="1" width="5.21875" style="539" customWidth="1"/>
    <col min="2" max="4" width="11.44140625" style="539"/>
    <col min="5" max="5" width="11.44140625" style="539" customWidth="1"/>
    <col min="6" max="16384" width="11.44140625" style="539"/>
  </cols>
  <sheetData>
    <row r="1" spans="1:15" x14ac:dyDescent="0.25">
      <c r="A1" s="145" t="s">
        <v>36</v>
      </c>
    </row>
    <row r="2" spans="1:15" x14ac:dyDescent="0.25">
      <c r="A2" s="541"/>
    </row>
    <row r="3" spans="1:15" x14ac:dyDescent="0.25">
      <c r="G3" s="637"/>
    </row>
    <row r="4" spans="1:15" ht="14.4" x14ac:dyDescent="0.3">
      <c r="G4" s="637"/>
      <c r="K4"/>
      <c r="L4"/>
      <c r="M4"/>
      <c r="N4"/>
    </row>
    <row r="5" spans="1:15" x14ac:dyDescent="0.25">
      <c r="G5" s="827" t="s">
        <v>1932</v>
      </c>
      <c r="H5" s="827"/>
      <c r="I5" s="827"/>
      <c r="J5" s="827"/>
      <c r="K5" s="827"/>
      <c r="L5" s="827"/>
      <c r="M5" s="827"/>
      <c r="N5" s="827"/>
      <c r="O5" s="827"/>
    </row>
    <row r="6" spans="1:15" ht="24" x14ac:dyDescent="0.25">
      <c r="B6" s="2" t="s">
        <v>198</v>
      </c>
      <c r="C6" s="2" t="s">
        <v>219</v>
      </c>
      <c r="D6" s="2" t="s">
        <v>200</v>
      </c>
      <c r="E6" s="2"/>
      <c r="G6" s="827"/>
      <c r="H6" s="827"/>
      <c r="I6" s="827"/>
      <c r="J6" s="827"/>
      <c r="K6" s="827"/>
      <c r="L6" s="827"/>
      <c r="M6" s="827"/>
      <c r="N6" s="827"/>
      <c r="O6" s="827"/>
    </row>
    <row r="7" spans="1:15" ht="14.4" x14ac:dyDescent="0.3">
      <c r="B7" s="831" t="s">
        <v>87</v>
      </c>
      <c r="C7" s="572" t="s">
        <v>64</v>
      </c>
      <c r="D7" s="638">
        <v>2.6</v>
      </c>
      <c r="E7" s="639"/>
      <c r="K7"/>
      <c r="L7"/>
      <c r="M7"/>
      <c r="N7"/>
    </row>
    <row r="8" spans="1:15" ht="14.4" x14ac:dyDescent="0.3">
      <c r="B8" s="831"/>
      <c r="C8" s="572" t="s">
        <v>65</v>
      </c>
      <c r="D8" s="638">
        <v>-0.2</v>
      </c>
      <c r="E8" s="639"/>
      <c r="K8"/>
      <c r="L8"/>
      <c r="M8"/>
      <c r="N8"/>
    </row>
    <row r="9" spans="1:15" ht="14.4" x14ac:dyDescent="0.3">
      <c r="B9" s="831"/>
      <c r="C9" s="572" t="s">
        <v>220</v>
      </c>
      <c r="D9" s="638">
        <v>-0.6</v>
      </c>
      <c r="E9" s="639"/>
      <c r="K9"/>
      <c r="L9"/>
      <c r="M9"/>
      <c r="N9"/>
    </row>
    <row r="10" spans="1:15" ht="14.4" x14ac:dyDescent="0.3">
      <c r="B10" s="831"/>
      <c r="C10" s="572" t="s">
        <v>221</v>
      </c>
      <c r="D10" s="638">
        <v>2.4</v>
      </c>
      <c r="E10" s="639"/>
      <c r="K10"/>
      <c r="L10"/>
      <c r="M10"/>
      <c r="N10"/>
    </row>
    <row r="11" spans="1:15" ht="14.4" x14ac:dyDescent="0.3">
      <c r="B11" s="832" t="s">
        <v>88</v>
      </c>
      <c r="C11" s="568" t="s">
        <v>64</v>
      </c>
      <c r="D11" s="640">
        <v>0.5</v>
      </c>
      <c r="E11" s="641"/>
      <c r="K11"/>
      <c r="L11"/>
      <c r="M11"/>
      <c r="N11"/>
    </row>
    <row r="12" spans="1:15" ht="14.4" x14ac:dyDescent="0.3">
      <c r="B12" s="832"/>
      <c r="C12" s="568" t="s">
        <v>65</v>
      </c>
      <c r="D12" s="640">
        <v>2.1</v>
      </c>
      <c r="E12" s="641"/>
      <c r="K12"/>
      <c r="L12"/>
      <c r="M12"/>
      <c r="N12"/>
    </row>
    <row r="13" spans="1:15" ht="14.4" x14ac:dyDescent="0.3">
      <c r="B13" s="832"/>
      <c r="C13" s="568" t="s">
        <v>220</v>
      </c>
      <c r="D13" s="640">
        <v>2.4</v>
      </c>
      <c r="E13" s="641"/>
      <c r="K13"/>
      <c r="L13"/>
      <c r="M13"/>
      <c r="N13"/>
    </row>
    <row r="14" spans="1:15" ht="14.4" x14ac:dyDescent="0.3">
      <c r="B14" s="832"/>
      <c r="C14" s="568" t="s">
        <v>221</v>
      </c>
      <c r="D14" s="640">
        <v>2.9</v>
      </c>
      <c r="E14" s="641"/>
      <c r="K14"/>
      <c r="L14"/>
      <c r="M14"/>
      <c r="N14"/>
    </row>
    <row r="15" spans="1:15" ht="14.4" x14ac:dyDescent="0.3">
      <c r="B15" s="831" t="s">
        <v>222</v>
      </c>
      <c r="C15" s="572" t="s">
        <v>64</v>
      </c>
      <c r="D15" s="638">
        <v>3.9</v>
      </c>
      <c r="K15"/>
      <c r="L15"/>
      <c r="M15"/>
      <c r="N15"/>
    </row>
    <row r="16" spans="1:15" ht="14.4" x14ac:dyDescent="0.3">
      <c r="B16" s="831"/>
      <c r="C16" s="572" t="s">
        <v>65</v>
      </c>
      <c r="D16" s="638">
        <v>3</v>
      </c>
      <c r="K16"/>
      <c r="L16"/>
      <c r="M16"/>
      <c r="N16"/>
    </row>
    <row r="17" spans="7:14" ht="14.4" x14ac:dyDescent="0.3">
      <c r="K17"/>
      <c r="L17"/>
      <c r="M17"/>
      <c r="N17"/>
    </row>
    <row r="18" spans="7:14" ht="14.4" x14ac:dyDescent="0.3">
      <c r="K18"/>
      <c r="L18"/>
      <c r="M18"/>
      <c r="N18"/>
    </row>
    <row r="19" spans="7:14" ht="14.4" x14ac:dyDescent="0.3">
      <c r="K19"/>
      <c r="L19"/>
      <c r="M19"/>
      <c r="N19"/>
    </row>
    <row r="20" spans="7:14" ht="14.4" x14ac:dyDescent="0.3">
      <c r="K20"/>
      <c r="L20"/>
      <c r="M20"/>
      <c r="N20"/>
    </row>
    <row r="21" spans="7:14" ht="14.4" x14ac:dyDescent="0.3">
      <c r="K21"/>
      <c r="L21"/>
      <c r="M21"/>
      <c r="N21"/>
    </row>
    <row r="22" spans="7:14" ht="14.4" x14ac:dyDescent="0.3">
      <c r="K22"/>
      <c r="L22"/>
      <c r="M22"/>
      <c r="N22"/>
    </row>
    <row r="23" spans="7:14" ht="14.4" x14ac:dyDescent="0.3">
      <c r="G23" s="534" t="s">
        <v>223</v>
      </c>
      <c r="K23"/>
      <c r="L23"/>
      <c r="M23"/>
      <c r="N23"/>
    </row>
    <row r="24" spans="7:14" x14ac:dyDescent="0.25">
      <c r="G24" s="534" t="s">
        <v>224</v>
      </c>
    </row>
  </sheetData>
  <mergeCells count="4">
    <mergeCell ref="G5:O6"/>
    <mergeCell ref="B7:B10"/>
    <mergeCell ref="B11:B14"/>
    <mergeCell ref="B15:B16"/>
  </mergeCells>
  <conditionalFormatting sqref="C13:C14">
    <cfRule type="duplicateValues" dxfId="0" priority="1"/>
  </conditionalFormatting>
  <hyperlinks>
    <hyperlink ref="A1" location="Índice!A1"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27"/>
  <sheetViews>
    <sheetView showGridLines="0" workbookViewId="0"/>
  </sheetViews>
  <sheetFormatPr baseColWidth="10" defaultColWidth="11.44140625" defaultRowHeight="13.8" x14ac:dyDescent="0.25"/>
  <cols>
    <col min="1" max="1" width="5.21875" style="542" customWidth="1"/>
    <col min="2" max="2" width="8.5546875" style="542" customWidth="1"/>
    <col min="3" max="7" width="16.77734375" style="542" customWidth="1"/>
    <col min="8" max="9" width="11.44140625" style="542"/>
    <col min="10" max="12" width="16.5546875" style="542" customWidth="1"/>
    <col min="13" max="16384" width="11.44140625" style="542"/>
  </cols>
  <sheetData>
    <row r="1" spans="1:23" x14ac:dyDescent="0.25">
      <c r="A1" s="145" t="s">
        <v>36</v>
      </c>
    </row>
    <row r="2" spans="1:23" x14ac:dyDescent="0.25">
      <c r="U2" s="598"/>
    </row>
    <row r="3" spans="1:23" x14ac:dyDescent="0.25">
      <c r="I3" s="827" t="s">
        <v>1933</v>
      </c>
      <c r="J3" s="827"/>
      <c r="K3" s="827"/>
      <c r="L3" s="827"/>
      <c r="M3" s="827"/>
      <c r="N3" s="827"/>
      <c r="O3" s="827"/>
      <c r="P3" s="642"/>
      <c r="Q3" s="642"/>
      <c r="R3" s="642"/>
      <c r="S3" s="567"/>
      <c r="T3" s="567"/>
      <c r="U3" s="598"/>
    </row>
    <row r="4" spans="1:23" x14ac:dyDescent="0.25">
      <c r="I4" s="827"/>
      <c r="J4" s="827"/>
      <c r="K4" s="827"/>
      <c r="L4" s="827"/>
      <c r="M4" s="827"/>
      <c r="N4" s="827"/>
      <c r="O4" s="827"/>
      <c r="P4" s="642"/>
      <c r="Q4" s="642"/>
      <c r="R4" s="642"/>
      <c r="S4" s="567"/>
      <c r="T4" s="567"/>
      <c r="U4" s="599"/>
    </row>
    <row r="5" spans="1:23" x14ac:dyDescent="0.25">
      <c r="U5" s="599"/>
    </row>
    <row r="6" spans="1:23" ht="36" x14ac:dyDescent="0.25">
      <c r="B6" s="1" t="s">
        <v>198</v>
      </c>
      <c r="C6" s="1" t="s">
        <v>159</v>
      </c>
      <c r="D6" s="1" t="s">
        <v>225</v>
      </c>
      <c r="E6" s="1" t="s">
        <v>226</v>
      </c>
      <c r="F6" s="1" t="s">
        <v>227</v>
      </c>
      <c r="G6" s="1" t="s">
        <v>228</v>
      </c>
      <c r="U6" s="599"/>
    </row>
    <row r="7" spans="1:23" x14ac:dyDescent="0.25">
      <c r="B7" s="643">
        <v>2019</v>
      </c>
      <c r="C7" s="644">
        <v>685648.01998887642</v>
      </c>
      <c r="D7" s="644">
        <v>2548670.5016844082</v>
      </c>
      <c r="E7" s="641"/>
      <c r="F7" s="641"/>
      <c r="G7" s="641">
        <v>0.36299999999999999</v>
      </c>
      <c r="U7" s="599"/>
      <c r="W7" s="602"/>
    </row>
    <row r="8" spans="1:23" x14ac:dyDescent="0.25">
      <c r="B8" s="643">
        <v>2020</v>
      </c>
      <c r="C8" s="644">
        <v>545435</v>
      </c>
      <c r="D8" s="644">
        <v>4312151</v>
      </c>
      <c r="E8" s="639">
        <f t="shared" ref="E8:F12" si="0">(C8/C7)-1</f>
        <v>-0.20449708290727819</v>
      </c>
      <c r="F8" s="639">
        <f t="shared" si="0"/>
        <v>0.6919217282697443</v>
      </c>
      <c r="G8" s="641">
        <v>0.32500000000000001</v>
      </c>
      <c r="U8" s="599"/>
      <c r="W8" s="602"/>
    </row>
    <row r="9" spans="1:23" x14ac:dyDescent="0.25">
      <c r="B9" s="643">
        <v>2021</v>
      </c>
      <c r="C9" s="645">
        <v>487736</v>
      </c>
      <c r="D9" s="645">
        <v>4428020</v>
      </c>
      <c r="E9" s="639">
        <f t="shared" si="0"/>
        <v>-0.1057852906395812</v>
      </c>
      <c r="F9" s="639">
        <f t="shared" si="0"/>
        <v>2.687034846414238E-2</v>
      </c>
      <c r="G9" s="639">
        <v>0.34300000000000003</v>
      </c>
      <c r="U9" s="599"/>
      <c r="W9" s="602"/>
    </row>
    <row r="10" spans="1:23" x14ac:dyDescent="0.25">
      <c r="B10" s="643">
        <v>2022</v>
      </c>
      <c r="C10" s="644">
        <v>464353</v>
      </c>
      <c r="D10" s="644">
        <v>4713144</v>
      </c>
      <c r="E10" s="641">
        <f t="shared" si="0"/>
        <v>-4.7941919399019151E-2</v>
      </c>
      <c r="F10" s="641">
        <f t="shared" si="0"/>
        <v>6.4390856409862751E-2</v>
      </c>
      <c r="G10" s="641">
        <v>0.33100000000000002</v>
      </c>
      <c r="U10" s="599"/>
      <c r="W10" s="602"/>
    </row>
    <row r="11" spans="1:23" x14ac:dyDescent="0.25">
      <c r="B11" s="643">
        <v>2023</v>
      </c>
      <c r="C11" s="645">
        <v>510113.296035429</v>
      </c>
      <c r="D11" s="645">
        <v>4659869.7900229711</v>
      </c>
      <c r="E11" s="639">
        <f t="shared" si="0"/>
        <v>9.8546355973642807E-2</v>
      </c>
      <c r="F11" s="639">
        <f t="shared" si="0"/>
        <v>-1.1303327455521983E-2</v>
      </c>
      <c r="G11" s="639">
        <v>0.32</v>
      </c>
      <c r="U11" s="599"/>
      <c r="W11" s="602"/>
    </row>
    <row r="12" spans="1:23" x14ac:dyDescent="0.25">
      <c r="B12" s="643">
        <v>2024</v>
      </c>
      <c r="C12" s="644">
        <v>589110.33554150595</v>
      </c>
      <c r="D12" s="644">
        <v>4673202.5137454933</v>
      </c>
      <c r="E12" s="641">
        <f t="shared" si="0"/>
        <v>0.15486175349679643</v>
      </c>
      <c r="F12" s="641">
        <f t="shared" si="0"/>
        <v>2.8611794585051697E-3</v>
      </c>
      <c r="G12" s="641">
        <v>0.307</v>
      </c>
      <c r="U12" s="599"/>
      <c r="W12" s="602"/>
    </row>
    <row r="23" spans="8:10" x14ac:dyDescent="0.25">
      <c r="I23" s="534" t="s">
        <v>229</v>
      </c>
      <c r="J23" s="534"/>
    </row>
    <row r="24" spans="8:10" x14ac:dyDescent="0.25">
      <c r="I24" s="164" t="s">
        <v>122</v>
      </c>
      <c r="J24" s="164"/>
    </row>
    <row r="25" spans="8:10" x14ac:dyDescent="0.25">
      <c r="H25" s="534"/>
      <c r="I25" s="534"/>
      <c r="J25" s="534"/>
    </row>
    <row r="26" spans="8:10" x14ac:dyDescent="0.25">
      <c r="H26" s="534"/>
      <c r="I26" s="534"/>
      <c r="J26" s="534"/>
    </row>
    <row r="27" spans="8:10" x14ac:dyDescent="0.25">
      <c r="H27" s="164"/>
      <c r="I27" s="164"/>
      <c r="J27" s="164"/>
    </row>
  </sheetData>
  <mergeCells count="1">
    <mergeCell ref="I3:O4"/>
  </mergeCells>
  <hyperlinks>
    <hyperlink ref="A1" location="Índice!A1" display="Volver"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showGridLines="0" workbookViewId="0"/>
  </sheetViews>
  <sheetFormatPr baseColWidth="10" defaultColWidth="11.5546875" defaultRowHeight="14.4" x14ac:dyDescent="0.3"/>
  <cols>
    <col min="1" max="1" width="5.21875" style="542" customWidth="1"/>
    <col min="2" max="2" width="55" style="542" customWidth="1"/>
    <col min="3" max="7" width="8" style="542" customWidth="1"/>
    <col min="8" max="10" width="11.5546875" style="542"/>
    <col min="15" max="16384" width="11.5546875" style="542"/>
  </cols>
  <sheetData>
    <row r="1" spans="1:14" x14ac:dyDescent="0.3">
      <c r="A1" s="145" t="s">
        <v>36</v>
      </c>
    </row>
    <row r="2" spans="1:14" x14ac:dyDescent="0.3">
      <c r="B2" s="813" t="s">
        <v>37</v>
      </c>
      <c r="C2" s="813"/>
      <c r="D2" s="813"/>
      <c r="E2" s="813"/>
      <c r="F2" s="813"/>
      <c r="J2"/>
    </row>
    <row r="3" spans="1:14" x14ac:dyDescent="0.3">
      <c r="B3" s="543"/>
      <c r="C3" s="1">
        <v>2022</v>
      </c>
      <c r="D3" s="1">
        <v>2023</v>
      </c>
      <c r="E3" s="1" t="s">
        <v>38</v>
      </c>
      <c r="F3"/>
      <c r="G3"/>
      <c r="H3"/>
      <c r="I3"/>
      <c r="J3"/>
    </row>
    <row r="4" spans="1:14" x14ac:dyDescent="0.3">
      <c r="B4" s="544" t="s">
        <v>39</v>
      </c>
      <c r="C4" s="545">
        <v>3.75</v>
      </c>
      <c r="D4" s="546">
        <v>3.5129999999999999</v>
      </c>
      <c r="E4" s="546">
        <v>3.3</v>
      </c>
      <c r="F4"/>
      <c r="G4"/>
      <c r="H4"/>
      <c r="I4"/>
      <c r="J4"/>
      <c r="K4" s="547"/>
      <c r="L4" s="547"/>
    </row>
    <row r="5" spans="1:14" s="548" customFormat="1" x14ac:dyDescent="0.3">
      <c r="B5" s="146" t="s">
        <v>40</v>
      </c>
      <c r="C5" s="549">
        <v>2.98</v>
      </c>
      <c r="D5" s="549">
        <v>1.7270000000000001</v>
      </c>
      <c r="E5" s="549">
        <v>1.8</v>
      </c>
      <c r="F5"/>
      <c r="G5"/>
      <c r="H5"/>
      <c r="I5"/>
      <c r="J5"/>
      <c r="K5" s="547"/>
      <c r="L5" s="547"/>
      <c r="M5"/>
      <c r="N5"/>
    </row>
    <row r="6" spans="1:14" s="548" customFormat="1" x14ac:dyDescent="0.3">
      <c r="B6" s="550" t="s">
        <v>41</v>
      </c>
      <c r="C6" s="551">
        <v>2.524</v>
      </c>
      <c r="D6" s="552">
        <v>2.9350000000000001</v>
      </c>
      <c r="E6" s="552">
        <v>2.8</v>
      </c>
      <c r="F6"/>
      <c r="G6"/>
      <c r="H6"/>
      <c r="I6"/>
      <c r="J6"/>
      <c r="K6" s="547"/>
      <c r="L6" s="547"/>
      <c r="M6"/>
      <c r="N6"/>
    </row>
    <row r="7" spans="1:14" x14ac:dyDescent="0.3">
      <c r="B7" s="151" t="s">
        <v>42</v>
      </c>
      <c r="C7" s="553">
        <v>3.7480000000000002</v>
      </c>
      <c r="D7" s="553">
        <v>0.55300000000000005</v>
      </c>
      <c r="E7" s="553">
        <v>0.9</v>
      </c>
      <c r="F7"/>
      <c r="G7"/>
      <c r="H7"/>
      <c r="I7"/>
      <c r="J7"/>
      <c r="K7" s="547"/>
      <c r="L7" s="547"/>
    </row>
    <row r="8" spans="1:14" x14ac:dyDescent="0.3">
      <c r="B8" s="550" t="s">
        <v>43</v>
      </c>
      <c r="C8" s="551">
        <v>1.8069999999999999</v>
      </c>
      <c r="D8" s="552">
        <v>-0.872</v>
      </c>
      <c r="E8" s="552">
        <v>-0.5</v>
      </c>
      <c r="F8"/>
      <c r="G8"/>
      <c r="H8"/>
      <c r="I8"/>
      <c r="J8"/>
      <c r="K8" s="547"/>
      <c r="L8" s="547"/>
    </row>
    <row r="9" spans="1:14" x14ac:dyDescent="0.3">
      <c r="B9" s="151" t="s">
        <v>44</v>
      </c>
      <c r="C9" s="553">
        <v>2.8010000000000002</v>
      </c>
      <c r="D9" s="553">
        <v>1.619</v>
      </c>
      <c r="E9" s="553">
        <v>1.1000000000000001</v>
      </c>
      <c r="F9"/>
      <c r="G9"/>
      <c r="H9"/>
      <c r="I9"/>
      <c r="J9"/>
      <c r="K9" s="547"/>
      <c r="L9" s="547"/>
    </row>
    <row r="10" spans="1:14" x14ac:dyDescent="0.3">
      <c r="B10" s="550" t="s">
        <v>45</v>
      </c>
      <c r="C10" s="551">
        <v>4.8209999999999997</v>
      </c>
      <c r="D10" s="552">
        <v>0.71499999999999997</v>
      </c>
      <c r="E10" s="552">
        <v>0.7</v>
      </c>
      <c r="F10"/>
      <c r="G10"/>
      <c r="H10"/>
      <c r="I10"/>
      <c r="J10"/>
      <c r="K10" s="547"/>
      <c r="L10" s="547"/>
    </row>
    <row r="11" spans="1:14" x14ac:dyDescent="0.3">
      <c r="B11" s="151" t="s">
        <v>46</v>
      </c>
      <c r="C11" s="553">
        <v>6.37</v>
      </c>
      <c r="D11" s="553">
        <v>2.4609999999999999</v>
      </c>
      <c r="E11" s="553">
        <v>3.5</v>
      </c>
      <c r="F11"/>
      <c r="G11"/>
      <c r="H11"/>
      <c r="I11"/>
      <c r="J11"/>
      <c r="K11" s="547"/>
      <c r="L11" s="547"/>
    </row>
    <row r="12" spans="1:14" x14ac:dyDescent="0.3">
      <c r="B12" s="550" t="s">
        <v>47</v>
      </c>
      <c r="C12" s="551">
        <v>0.96</v>
      </c>
      <c r="D12" s="552">
        <v>1.2450000000000001</v>
      </c>
      <c r="E12" s="552">
        <v>0.1</v>
      </c>
      <c r="F12"/>
      <c r="G12"/>
      <c r="H12"/>
      <c r="I12"/>
      <c r="J12"/>
      <c r="K12" s="547"/>
      <c r="L12" s="547"/>
    </row>
    <row r="13" spans="1:14" x14ac:dyDescent="0.3">
      <c r="B13" s="151" t="s">
        <v>48</v>
      </c>
      <c r="C13" s="553">
        <v>4.8390000000000004</v>
      </c>
      <c r="D13" s="553">
        <v>0.39700000000000002</v>
      </c>
      <c r="E13" s="553">
        <v>1.1000000000000001</v>
      </c>
      <c r="F13"/>
      <c r="G13"/>
      <c r="H13"/>
      <c r="I13"/>
      <c r="J13"/>
      <c r="K13" s="547"/>
      <c r="L13" s="547"/>
    </row>
    <row r="14" spans="1:14" x14ac:dyDescent="0.3">
      <c r="B14" s="550" t="s">
        <v>49</v>
      </c>
      <c r="C14" s="551">
        <v>4.1890000000000001</v>
      </c>
      <c r="D14" s="552">
        <v>1.5289999999999999</v>
      </c>
      <c r="E14" s="552">
        <v>1.6</v>
      </c>
      <c r="F14"/>
      <c r="G14"/>
      <c r="H14"/>
      <c r="I14"/>
      <c r="J14"/>
      <c r="K14" s="547"/>
      <c r="L14" s="547"/>
    </row>
    <row r="15" spans="1:14" x14ac:dyDescent="0.3">
      <c r="B15" s="146" t="s">
        <v>50</v>
      </c>
      <c r="C15" s="549">
        <v>4.2839999999999998</v>
      </c>
      <c r="D15" s="549">
        <v>4.7149999999999999</v>
      </c>
      <c r="E15" s="549">
        <v>4.3</v>
      </c>
      <c r="F15"/>
      <c r="G15"/>
      <c r="H15"/>
      <c r="I15"/>
      <c r="J15"/>
      <c r="K15" s="547"/>
      <c r="L15" s="547"/>
    </row>
    <row r="16" spans="1:14" s="548" customFormat="1" x14ac:dyDescent="0.3">
      <c r="B16" s="554" t="s">
        <v>51</v>
      </c>
      <c r="C16" s="545">
        <v>4.68</v>
      </c>
      <c r="D16" s="546">
        <v>6.0570000000000004</v>
      </c>
      <c r="E16" s="546">
        <v>5.3</v>
      </c>
      <c r="F16"/>
      <c r="G16"/>
      <c r="H16"/>
      <c r="I16"/>
      <c r="J16"/>
      <c r="K16" s="547"/>
      <c r="L16" s="547"/>
      <c r="M16"/>
      <c r="N16"/>
    </row>
    <row r="17" spans="2:14" s="548" customFormat="1" x14ac:dyDescent="0.3">
      <c r="B17" s="151" t="s">
        <v>52</v>
      </c>
      <c r="C17" s="553">
        <v>3.1120000000000001</v>
      </c>
      <c r="D17" s="553">
        <v>5.3769999999999998</v>
      </c>
      <c r="E17" s="553">
        <v>5</v>
      </c>
      <c r="F17"/>
      <c r="G17"/>
      <c r="H17"/>
      <c r="I17"/>
      <c r="J17"/>
      <c r="K17" s="547"/>
      <c r="L17" s="547"/>
      <c r="M17"/>
      <c r="N17"/>
    </row>
    <row r="18" spans="2:14" x14ac:dyDescent="0.3">
      <c r="B18" s="550" t="s">
        <v>53</v>
      </c>
      <c r="C18" s="551">
        <v>7.609</v>
      </c>
      <c r="D18" s="552">
        <v>9.1910000000000007</v>
      </c>
      <c r="E18" s="552">
        <v>6.5</v>
      </c>
      <c r="F18"/>
      <c r="G18"/>
      <c r="H18"/>
      <c r="I18"/>
      <c r="J18"/>
      <c r="K18" s="547"/>
      <c r="L18" s="547"/>
    </row>
    <row r="19" spans="2:14" x14ac:dyDescent="0.3">
      <c r="B19" s="146" t="s">
        <v>54</v>
      </c>
      <c r="C19" s="549">
        <v>4.2930000000000001</v>
      </c>
      <c r="D19" s="549">
        <v>2.3809999999999998</v>
      </c>
      <c r="E19" s="549">
        <v>2.4</v>
      </c>
      <c r="F19"/>
      <c r="G19"/>
      <c r="H19"/>
      <c r="I19"/>
      <c r="J19"/>
      <c r="K19" s="547"/>
      <c r="L19" s="547"/>
    </row>
    <row r="20" spans="2:14" x14ac:dyDescent="0.3">
      <c r="B20" s="550" t="s">
        <v>55</v>
      </c>
      <c r="C20" s="551">
        <v>3.0169999999999999</v>
      </c>
      <c r="D20" s="552">
        <v>3.242</v>
      </c>
      <c r="E20" s="552">
        <v>3.4</v>
      </c>
      <c r="F20"/>
      <c r="G20"/>
      <c r="H20"/>
      <c r="I20"/>
      <c r="J20"/>
      <c r="K20" s="547"/>
      <c r="L20" s="547"/>
    </row>
    <row r="21" spans="2:14" x14ac:dyDescent="0.3">
      <c r="B21" s="151" t="s">
        <v>56</v>
      </c>
      <c r="C21" s="553">
        <v>3.71</v>
      </c>
      <c r="D21" s="553">
        <v>3.3540000000000001</v>
      </c>
      <c r="E21" s="553">
        <v>1.4</v>
      </c>
      <c r="F21"/>
      <c r="G21"/>
      <c r="H21"/>
      <c r="I21"/>
      <c r="J21"/>
      <c r="K21" s="547"/>
      <c r="L21" s="547"/>
    </row>
    <row r="22" spans="2:14" x14ac:dyDescent="0.3">
      <c r="B22" s="555" t="s">
        <v>57</v>
      </c>
      <c r="C22" s="545">
        <v>6.36</v>
      </c>
      <c r="D22" s="556">
        <v>2.556</v>
      </c>
      <c r="E22" s="556">
        <v>2.6</v>
      </c>
      <c r="F22"/>
      <c r="G22"/>
      <c r="H22"/>
      <c r="I22"/>
      <c r="J22"/>
      <c r="K22" s="547"/>
      <c r="L22" s="547"/>
    </row>
    <row r="23" spans="2:14" x14ac:dyDescent="0.3">
      <c r="B23" s="151" t="s">
        <v>58</v>
      </c>
      <c r="C23" s="553">
        <v>12.000999999999999</v>
      </c>
      <c r="D23" s="553">
        <v>0.54300000000000004</v>
      </c>
      <c r="E23" s="553">
        <v>2</v>
      </c>
      <c r="F23"/>
      <c r="G23"/>
      <c r="H23"/>
      <c r="I23"/>
      <c r="J23"/>
      <c r="K23" s="547"/>
      <c r="L23" s="547"/>
    </row>
    <row r="24" spans="2:14" x14ac:dyDescent="0.3">
      <c r="B24" s="555" t="s">
        <v>59</v>
      </c>
      <c r="C24" s="545">
        <v>4.4210000000000003</v>
      </c>
      <c r="D24" s="556">
        <v>3.7320000000000002</v>
      </c>
      <c r="E24" s="556">
        <v>4.0999999999999996</v>
      </c>
      <c r="F24"/>
      <c r="G24"/>
      <c r="H24"/>
      <c r="I24"/>
      <c r="J24"/>
      <c r="K24" s="547"/>
      <c r="L24" s="547"/>
    </row>
    <row r="25" spans="2:14" x14ac:dyDescent="0.3">
      <c r="B25" s="151" t="s">
        <v>60</v>
      </c>
      <c r="C25" s="553">
        <v>4.319</v>
      </c>
      <c r="D25" s="553">
        <v>3.327</v>
      </c>
      <c r="E25" s="553">
        <v>4.0999999999999996</v>
      </c>
      <c r="F25"/>
      <c r="G25"/>
      <c r="H25"/>
      <c r="I25"/>
      <c r="J25"/>
      <c r="K25" s="547"/>
      <c r="L25" s="547"/>
    </row>
    <row r="26" spans="2:14" x14ac:dyDescent="0.3">
      <c r="B26" s="557" t="s">
        <v>61</v>
      </c>
      <c r="C26" s="558">
        <v>2.0579999999999998</v>
      </c>
      <c r="D26" s="559">
        <v>0.80600000000000005</v>
      </c>
      <c r="E26" s="559">
        <v>0.5</v>
      </c>
      <c r="F26"/>
      <c r="G26"/>
      <c r="H26"/>
      <c r="I26"/>
      <c r="J26"/>
      <c r="K26" s="547"/>
      <c r="L26" s="547"/>
    </row>
    <row r="27" spans="2:14" x14ac:dyDescent="0.3">
      <c r="B27" s="164" t="s">
        <v>62</v>
      </c>
      <c r="C27" s="164"/>
      <c r="D27" s="560"/>
      <c r="E27" s="560"/>
      <c r="F27" s="560"/>
      <c r="J27"/>
    </row>
    <row r="28" spans="2:14" x14ac:dyDescent="0.3">
      <c r="B28" s="164"/>
      <c r="C28" s="164"/>
      <c r="D28" s="560"/>
      <c r="E28" s="560"/>
      <c r="F28" s="560"/>
      <c r="J28"/>
    </row>
    <row r="29" spans="2:14" x14ac:dyDescent="0.3">
      <c r="J29"/>
    </row>
    <row r="30" spans="2:14" x14ac:dyDescent="0.3">
      <c r="J30"/>
    </row>
    <row r="31" spans="2:14" x14ac:dyDescent="0.3">
      <c r="J31"/>
    </row>
    <row r="32" spans="2:14" x14ac:dyDescent="0.3">
      <c r="J32"/>
    </row>
    <row r="33" spans="10:10" x14ac:dyDescent="0.3">
      <c r="J33"/>
    </row>
  </sheetData>
  <mergeCells count="1">
    <mergeCell ref="B2:F2"/>
  </mergeCells>
  <hyperlinks>
    <hyperlink ref="A1" location="Índice!A1" display="Volver"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47"/>
  <sheetViews>
    <sheetView showGridLines="0" workbookViewId="0"/>
  </sheetViews>
  <sheetFormatPr baseColWidth="10" defaultColWidth="11.44140625" defaultRowHeight="13.8" x14ac:dyDescent="0.25"/>
  <cols>
    <col min="1" max="1" width="5.21875" style="542" customWidth="1"/>
    <col min="2" max="2" width="8.5546875" style="542" customWidth="1"/>
    <col min="3" max="4" width="20.5546875" style="542" customWidth="1"/>
    <col min="5" max="16384" width="11.44140625" style="542"/>
  </cols>
  <sheetData>
    <row r="1" spans="1:20" x14ac:dyDescent="0.25">
      <c r="A1" s="145" t="s">
        <v>36</v>
      </c>
    </row>
    <row r="2" spans="1:20" x14ac:dyDescent="0.25">
      <c r="R2" s="598"/>
    </row>
    <row r="3" spans="1:20" x14ac:dyDescent="0.25">
      <c r="F3" s="827" t="s">
        <v>1934</v>
      </c>
      <c r="G3" s="827"/>
      <c r="H3" s="827"/>
      <c r="I3" s="827"/>
      <c r="J3" s="827"/>
      <c r="K3" s="827"/>
      <c r="L3" s="827"/>
      <c r="M3" s="827"/>
      <c r="N3" s="567"/>
      <c r="O3" s="567"/>
      <c r="P3" s="567"/>
      <c r="Q3" s="567"/>
      <c r="R3" s="598"/>
    </row>
    <row r="4" spans="1:20" x14ac:dyDescent="0.25">
      <c r="F4" s="827"/>
      <c r="G4" s="827"/>
      <c r="H4" s="827"/>
      <c r="I4" s="827"/>
      <c r="J4" s="827"/>
      <c r="K4" s="827"/>
      <c r="L4" s="827"/>
      <c r="M4" s="827"/>
      <c r="N4" s="567"/>
      <c r="O4" s="567"/>
      <c r="P4" s="567"/>
      <c r="Q4" s="567"/>
      <c r="R4" s="599"/>
    </row>
    <row r="5" spans="1:20" x14ac:dyDescent="0.25">
      <c r="R5" s="599"/>
    </row>
    <row r="6" spans="1:20" ht="24" x14ac:dyDescent="0.25">
      <c r="B6" s="1" t="s">
        <v>203</v>
      </c>
      <c r="C6" s="1" t="s">
        <v>230</v>
      </c>
      <c r="D6" s="1" t="s">
        <v>231</v>
      </c>
      <c r="R6" s="599"/>
    </row>
    <row r="7" spans="1:20" ht="14.4" x14ac:dyDescent="0.3">
      <c r="B7" s="646">
        <v>44927</v>
      </c>
      <c r="C7" s="639">
        <v>1.3169821699778872E-3</v>
      </c>
      <c r="D7" s="639">
        <v>0.30588869852147982</v>
      </c>
      <c r="E7" s="647"/>
      <c r="F7"/>
      <c r="G7"/>
      <c r="H7"/>
      <c r="I7"/>
      <c r="J7"/>
      <c r="K7"/>
      <c r="L7"/>
      <c r="M7"/>
      <c r="N7"/>
      <c r="O7"/>
      <c r="P7"/>
      <c r="Q7"/>
      <c r="R7"/>
      <c r="T7" s="602"/>
    </row>
    <row r="8" spans="1:20" ht="14.4" x14ac:dyDescent="0.3">
      <c r="B8" s="648">
        <v>44958</v>
      </c>
      <c r="C8" s="641">
        <v>5.233072291591423E-2</v>
      </c>
      <c r="D8" s="641">
        <v>0.11493965875988352</v>
      </c>
      <c r="E8" s="647"/>
      <c r="F8"/>
      <c r="G8"/>
      <c r="H8"/>
      <c r="I8"/>
      <c r="J8"/>
      <c r="K8"/>
      <c r="L8"/>
      <c r="M8"/>
      <c r="N8"/>
      <c r="O8"/>
      <c r="P8"/>
      <c r="Q8"/>
      <c r="R8"/>
      <c r="T8" s="602"/>
    </row>
    <row r="9" spans="1:20" ht="14.4" x14ac:dyDescent="0.3">
      <c r="B9" s="646">
        <v>44986</v>
      </c>
      <c r="C9" s="639">
        <v>-7.7510715229680338E-2</v>
      </c>
      <c r="D9" s="639">
        <v>0.20590717299578057</v>
      </c>
      <c r="E9" s="647"/>
      <c r="F9"/>
      <c r="G9"/>
      <c r="H9"/>
      <c r="I9"/>
      <c r="J9"/>
      <c r="K9"/>
      <c r="L9"/>
      <c r="M9"/>
      <c r="N9"/>
      <c r="O9"/>
      <c r="P9"/>
      <c r="Q9"/>
      <c r="R9"/>
      <c r="T9" s="602"/>
    </row>
    <row r="10" spans="1:20" ht="14.4" x14ac:dyDescent="0.3">
      <c r="B10" s="648">
        <v>45017</v>
      </c>
      <c r="C10" s="641">
        <v>-9.0046815850436834E-2</v>
      </c>
      <c r="D10" s="641">
        <v>0.10933048433048401</v>
      </c>
      <c r="E10" s="647"/>
      <c r="F10"/>
      <c r="G10"/>
      <c r="H10"/>
      <c r="I10"/>
      <c r="J10"/>
      <c r="K10"/>
      <c r="L10"/>
      <c r="M10"/>
      <c r="N10"/>
      <c r="O10"/>
      <c r="P10"/>
      <c r="Q10"/>
      <c r="R10"/>
      <c r="T10" s="602"/>
    </row>
    <row r="11" spans="1:20" ht="14.4" x14ac:dyDescent="0.3">
      <c r="B11" s="646">
        <v>45047</v>
      </c>
      <c r="C11" s="639">
        <v>-6.8678826511328728E-2</v>
      </c>
      <c r="D11" s="639">
        <v>0.20145732519812051</v>
      </c>
      <c r="E11" s="647"/>
      <c r="F11"/>
      <c r="G11"/>
      <c r="H11"/>
      <c r="I11"/>
      <c r="J11"/>
      <c r="K11"/>
      <c r="L11"/>
      <c r="M11"/>
      <c r="N11"/>
      <c r="O11"/>
      <c r="P11"/>
      <c r="Q11"/>
      <c r="R11"/>
      <c r="T11" s="602"/>
    </row>
    <row r="12" spans="1:20" ht="14.4" x14ac:dyDescent="0.3">
      <c r="B12" s="648">
        <v>45078</v>
      </c>
      <c r="C12" s="641">
        <v>-0.17132806176264903</v>
      </c>
      <c r="D12" s="641">
        <v>0.18486952861952857</v>
      </c>
      <c r="E12" s="647"/>
      <c r="F12"/>
      <c r="G12"/>
      <c r="H12"/>
      <c r="I12"/>
      <c r="J12"/>
      <c r="K12"/>
      <c r="L12"/>
      <c r="M12"/>
      <c r="N12"/>
      <c r="O12"/>
      <c r="P12"/>
      <c r="Q12"/>
      <c r="R12"/>
      <c r="T12" s="602"/>
    </row>
    <row r="13" spans="1:20" ht="14.4" x14ac:dyDescent="0.3">
      <c r="B13" s="646">
        <v>45108</v>
      </c>
      <c r="C13" s="639">
        <v>-0.11683799680463103</v>
      </c>
      <c r="D13" s="639">
        <v>0.19268664683901471</v>
      </c>
      <c r="E13" s="647"/>
      <c r="F13"/>
      <c r="G13"/>
      <c r="H13"/>
      <c r="I13"/>
      <c r="J13"/>
      <c r="K13"/>
      <c r="L13"/>
      <c r="M13"/>
      <c r="N13"/>
      <c r="O13"/>
      <c r="P13"/>
      <c r="Q13"/>
      <c r="R13"/>
      <c r="T13" s="602"/>
    </row>
    <row r="14" spans="1:20" ht="14.4" x14ac:dyDescent="0.3">
      <c r="B14" s="648">
        <v>45139</v>
      </c>
      <c r="C14" s="641">
        <v>-0.12599313136396062</v>
      </c>
      <c r="D14" s="641">
        <v>0.10570161203072594</v>
      </c>
      <c r="E14" s="647"/>
      <c r="F14"/>
      <c r="G14"/>
      <c r="H14"/>
      <c r="I14"/>
      <c r="J14"/>
      <c r="K14"/>
      <c r="L14"/>
      <c r="M14"/>
      <c r="N14"/>
      <c r="O14"/>
      <c r="P14"/>
      <c r="Q14"/>
      <c r="R14"/>
      <c r="T14" s="602"/>
    </row>
    <row r="15" spans="1:20" ht="14.4" x14ac:dyDescent="0.3">
      <c r="B15" s="646">
        <v>45170</v>
      </c>
      <c r="C15" s="639">
        <v>-0.15245522058635963</v>
      </c>
      <c r="D15" s="639">
        <v>0.15872590835771985</v>
      </c>
      <c r="E15" s="647"/>
      <c r="F15"/>
      <c r="G15"/>
      <c r="H15"/>
      <c r="I15"/>
      <c r="J15"/>
      <c r="K15"/>
      <c r="L15"/>
      <c r="M15"/>
      <c r="N15"/>
      <c r="O15"/>
      <c r="P15"/>
      <c r="Q15"/>
      <c r="R15"/>
    </row>
    <row r="16" spans="1:20" ht="14.4" x14ac:dyDescent="0.3">
      <c r="B16" s="648">
        <v>45200</v>
      </c>
      <c r="C16" s="641">
        <v>-0.15456840640897374</v>
      </c>
      <c r="D16" s="641">
        <v>0.15967540574282146</v>
      </c>
      <c r="E16" s="647"/>
      <c r="F16"/>
      <c r="G16"/>
      <c r="H16"/>
      <c r="I16"/>
      <c r="J16"/>
      <c r="K16"/>
      <c r="L16"/>
      <c r="M16"/>
      <c r="N16"/>
      <c r="O16"/>
      <c r="P16"/>
      <c r="Q16"/>
      <c r="R16"/>
    </row>
    <row r="17" spans="2:18" ht="14.4" x14ac:dyDescent="0.3">
      <c r="B17" s="646">
        <v>45231</v>
      </c>
      <c r="C17" s="639">
        <v>-6.9494697358729596E-4</v>
      </c>
      <c r="D17" s="639">
        <v>0.13620071684587814</v>
      </c>
      <c r="E17" s="647"/>
      <c r="G17"/>
      <c r="H17"/>
      <c r="I17"/>
      <c r="J17"/>
      <c r="K17"/>
      <c r="L17"/>
      <c r="M17"/>
      <c r="N17"/>
      <c r="O17"/>
      <c r="P17"/>
      <c r="Q17"/>
      <c r="R17"/>
    </row>
    <row r="18" spans="2:18" ht="14.4" x14ac:dyDescent="0.3">
      <c r="B18" s="648">
        <v>45261</v>
      </c>
      <c r="C18" s="641">
        <v>-7.2849454802343172E-2</v>
      </c>
      <c r="D18" s="641">
        <v>0.15584415584415587</v>
      </c>
      <c r="E18" s="647"/>
      <c r="F18"/>
      <c r="H18"/>
      <c r="I18"/>
      <c r="J18"/>
      <c r="K18"/>
      <c r="L18"/>
      <c r="M18"/>
      <c r="N18"/>
      <c r="O18"/>
      <c r="P18"/>
      <c r="Q18"/>
      <c r="R18"/>
    </row>
    <row r="19" spans="2:18" ht="14.4" x14ac:dyDescent="0.3">
      <c r="B19" s="646">
        <v>45292</v>
      </c>
      <c r="C19" s="639">
        <v>-5.1788728232076364E-2</v>
      </c>
      <c r="D19" s="639">
        <v>0.15455316038322761</v>
      </c>
      <c r="E19" s="647"/>
      <c r="G19"/>
      <c r="H19"/>
      <c r="I19"/>
      <c r="J19"/>
      <c r="K19"/>
      <c r="L19"/>
      <c r="M19"/>
      <c r="N19"/>
      <c r="O19"/>
      <c r="P19"/>
      <c r="Q19"/>
      <c r="R19"/>
    </row>
    <row r="20" spans="2:18" ht="14.4" x14ac:dyDescent="0.3">
      <c r="B20" s="648">
        <v>45323</v>
      </c>
      <c r="C20" s="641">
        <v>-6.4749675950491747E-2</v>
      </c>
      <c r="D20" s="641">
        <v>3.1751818094023866E-2</v>
      </c>
      <c r="E20" s="647"/>
      <c r="F20"/>
      <c r="G20"/>
      <c r="H20"/>
      <c r="I20"/>
      <c r="J20"/>
      <c r="K20"/>
      <c r="L20"/>
      <c r="M20"/>
      <c r="N20"/>
      <c r="O20"/>
      <c r="P20"/>
      <c r="Q20"/>
      <c r="R20"/>
    </row>
    <row r="21" spans="2:18" ht="14.4" x14ac:dyDescent="0.3">
      <c r="B21" s="646">
        <v>45352</v>
      </c>
      <c r="C21" s="639">
        <v>-8.5358590947315016E-2</v>
      </c>
      <c r="D21" s="639">
        <v>0.13304661205871476</v>
      </c>
      <c r="E21" s="647"/>
      <c r="F21"/>
      <c r="G21"/>
      <c r="H21"/>
      <c r="I21"/>
      <c r="J21"/>
      <c r="K21"/>
      <c r="L21"/>
      <c r="M21"/>
      <c r="N21"/>
      <c r="O21"/>
      <c r="P21"/>
      <c r="Q21"/>
      <c r="R21"/>
    </row>
    <row r="22" spans="2:18" ht="14.4" x14ac:dyDescent="0.3">
      <c r="B22" s="648">
        <v>45383</v>
      </c>
      <c r="C22" s="641">
        <v>-2.6044718705188763E-2</v>
      </c>
      <c r="D22" s="641">
        <v>0.14904143475572046</v>
      </c>
      <c r="E22" s="647"/>
      <c r="F22"/>
      <c r="G22"/>
      <c r="H22"/>
      <c r="I22"/>
      <c r="J22"/>
      <c r="K22"/>
      <c r="L22"/>
      <c r="M22"/>
      <c r="N22"/>
      <c r="O22"/>
      <c r="P22"/>
      <c r="Q22"/>
      <c r="R22"/>
    </row>
    <row r="23" spans="2:18" ht="14.4" x14ac:dyDescent="0.3">
      <c r="B23" s="646">
        <v>45413</v>
      </c>
      <c r="C23" s="639">
        <v>-1.8101651510132655E-2</v>
      </c>
      <c r="D23" s="639">
        <v>0.13404255319148936</v>
      </c>
      <c r="E23" s="647"/>
      <c r="F23"/>
      <c r="G23"/>
      <c r="H23"/>
      <c r="I23"/>
      <c r="J23"/>
      <c r="K23"/>
      <c r="L23"/>
      <c r="M23"/>
      <c r="N23"/>
      <c r="O23"/>
      <c r="P23"/>
      <c r="Q23"/>
      <c r="R23"/>
    </row>
    <row r="24" spans="2:18" ht="14.4" x14ac:dyDescent="0.3">
      <c r="B24" s="648">
        <v>45444</v>
      </c>
      <c r="C24" s="641">
        <v>1.4892035107099799E-2</v>
      </c>
      <c r="D24" s="641">
        <v>0.12179619322476468</v>
      </c>
      <c r="E24" s="647"/>
      <c r="G24"/>
      <c r="H24"/>
      <c r="I24"/>
      <c r="J24"/>
      <c r="K24"/>
      <c r="L24"/>
      <c r="M24"/>
      <c r="N24"/>
      <c r="O24"/>
      <c r="P24"/>
      <c r="Q24"/>
      <c r="R24"/>
    </row>
    <row r="25" spans="2:18" ht="14.4" x14ac:dyDescent="0.3">
      <c r="B25" s="646">
        <v>45474</v>
      </c>
      <c r="C25" s="639">
        <v>2.969425569673767E-2</v>
      </c>
      <c r="D25" s="639">
        <v>0.1340977862716993</v>
      </c>
      <c r="E25" s="647"/>
      <c r="F25" s="534" t="s">
        <v>232</v>
      </c>
      <c r="G25"/>
      <c r="H25"/>
      <c r="I25"/>
      <c r="J25"/>
      <c r="K25"/>
      <c r="L25"/>
      <c r="M25"/>
      <c r="N25"/>
      <c r="O25"/>
      <c r="P25"/>
      <c r="Q25"/>
      <c r="R25"/>
    </row>
    <row r="26" spans="2:18" ht="14.4" x14ac:dyDescent="0.3">
      <c r="B26" s="648">
        <v>45505</v>
      </c>
      <c r="C26" s="641">
        <v>5.5078471853626576E-2</v>
      </c>
      <c r="D26" s="641">
        <v>0.128</v>
      </c>
      <c r="E26" s="649"/>
      <c r="F26" s="534" t="s">
        <v>233</v>
      </c>
    </row>
    <row r="27" spans="2:18" ht="14.4" x14ac:dyDescent="0.3">
      <c r="B27" s="646">
        <v>45536</v>
      </c>
      <c r="C27" s="639">
        <v>7.3314878033142517E-2</v>
      </c>
      <c r="D27" s="639">
        <v>0.10071875214732356</v>
      </c>
      <c r="E27" s="647"/>
      <c r="F27" s="164"/>
      <c r="I27"/>
      <c r="J27"/>
      <c r="K27"/>
      <c r="L27"/>
      <c r="M27"/>
      <c r="P27"/>
      <c r="Q27"/>
      <c r="R27"/>
    </row>
    <row r="28" spans="2:18" ht="14.4" x14ac:dyDescent="0.3">
      <c r="B28" s="648">
        <v>45566</v>
      </c>
      <c r="C28" s="641">
        <v>0.13534295697134979</v>
      </c>
      <c r="D28" s="641">
        <v>0.14438273996584727</v>
      </c>
      <c r="E28" s="647"/>
      <c r="I28"/>
      <c r="J28"/>
      <c r="K28"/>
      <c r="L28"/>
      <c r="M28"/>
      <c r="P28"/>
      <c r="Q28"/>
      <c r="R28"/>
    </row>
    <row r="29" spans="2:18" ht="14.4" x14ac:dyDescent="0.3">
      <c r="B29" s="646">
        <v>45597</v>
      </c>
      <c r="C29" s="639">
        <v>0.16731241137758457</v>
      </c>
      <c r="D29" s="639">
        <v>0.12698412698412695</v>
      </c>
      <c r="E29" s="647"/>
      <c r="I29"/>
      <c r="J29"/>
      <c r="K29"/>
      <c r="L29"/>
      <c r="M29"/>
      <c r="P29"/>
      <c r="Q29"/>
      <c r="R29"/>
    </row>
    <row r="30" spans="2:18" ht="14.4" x14ac:dyDescent="0.3">
      <c r="B30" s="648">
        <v>45627</v>
      </c>
      <c r="C30" s="641">
        <v>0.10814676207040175</v>
      </c>
      <c r="D30" s="641">
        <v>0.1714476955440811</v>
      </c>
      <c r="E30" s="647"/>
      <c r="I30"/>
      <c r="J30"/>
      <c r="K30"/>
      <c r="L30"/>
      <c r="M30"/>
      <c r="P30"/>
      <c r="Q30"/>
      <c r="R30"/>
    </row>
    <row r="31" spans="2:18" ht="14.4" x14ac:dyDescent="0.3">
      <c r="B31" s="646">
        <v>45658</v>
      </c>
      <c r="C31" s="639">
        <v>0.16164178382992178</v>
      </c>
      <c r="D31" s="639">
        <v>0.15896919869339343</v>
      </c>
      <c r="E31" s="647"/>
      <c r="I31"/>
      <c r="J31"/>
      <c r="K31"/>
      <c r="L31"/>
      <c r="M31"/>
      <c r="P31"/>
      <c r="Q31"/>
      <c r="R31"/>
    </row>
    <row r="32" spans="2:18" ht="14.4" x14ac:dyDescent="0.3">
      <c r="B32" s="648">
        <v>45689</v>
      </c>
      <c r="C32" s="641">
        <v>0.10461487641839051</v>
      </c>
      <c r="D32" s="641">
        <v>0.20993080993080995</v>
      </c>
      <c r="E32" s="647"/>
      <c r="I32"/>
      <c r="J32"/>
      <c r="K32"/>
      <c r="L32"/>
      <c r="M32"/>
      <c r="P32"/>
      <c r="Q32"/>
      <c r="R32"/>
    </row>
    <row r="33" spans="2:18" ht="14.4" x14ac:dyDescent="0.3">
      <c r="B33" s="646">
        <v>45717</v>
      </c>
      <c r="C33" s="639">
        <v>0.19637237828931298</v>
      </c>
      <c r="D33" s="639">
        <v>0.12543805400948257</v>
      </c>
      <c r="E33" s="647"/>
      <c r="I33"/>
      <c r="J33"/>
      <c r="K33"/>
      <c r="L33"/>
      <c r="M33"/>
      <c r="P33"/>
      <c r="Q33"/>
      <c r="R33"/>
    </row>
    <row r="34" spans="2:18" ht="14.4" x14ac:dyDescent="0.3">
      <c r="B34" s="648">
        <v>45748</v>
      </c>
      <c r="C34" s="641">
        <v>0.18924081235137646</v>
      </c>
      <c r="D34" s="641">
        <v>0.23502264019505401</v>
      </c>
      <c r="E34" s="647"/>
      <c r="I34"/>
      <c r="J34"/>
      <c r="K34"/>
      <c r="L34"/>
      <c r="M34"/>
      <c r="P34"/>
      <c r="Q34"/>
      <c r="R34"/>
    </row>
    <row r="35" spans="2:18" ht="14.4" x14ac:dyDescent="0.3">
      <c r="B35" s="646">
        <v>45778</v>
      </c>
      <c r="C35" s="639">
        <v>0.18174525397978591</v>
      </c>
      <c r="D35" s="639">
        <v>0.17777777777777776</v>
      </c>
      <c r="E35" s="647"/>
      <c r="I35"/>
      <c r="J35"/>
      <c r="K35"/>
      <c r="L35"/>
      <c r="M35"/>
      <c r="P35"/>
      <c r="Q35"/>
      <c r="R35"/>
    </row>
    <row r="36" spans="2:18" ht="14.4" x14ac:dyDescent="0.3">
      <c r="B36" s="648">
        <v>45809</v>
      </c>
      <c r="C36" s="641">
        <v>0.1766889717668898</v>
      </c>
      <c r="D36" s="641">
        <v>0.19495920079310605</v>
      </c>
      <c r="E36" s="647"/>
      <c r="I36"/>
      <c r="J36"/>
      <c r="K36"/>
      <c r="L36"/>
      <c r="M36"/>
      <c r="P36"/>
      <c r="Q36"/>
      <c r="R36"/>
    </row>
    <row r="37" spans="2:18" ht="14.4" x14ac:dyDescent="0.3">
      <c r="B37" s="646">
        <v>45839</v>
      </c>
      <c r="C37" s="639">
        <v>0.27796404569164324</v>
      </c>
      <c r="D37" s="639">
        <v>0.24904214559386975</v>
      </c>
      <c r="E37" s="647"/>
      <c r="I37"/>
      <c r="J37"/>
      <c r="K37"/>
      <c r="L37"/>
      <c r="M37"/>
    </row>
    <row r="38" spans="2:18" ht="14.4" x14ac:dyDescent="0.3">
      <c r="B38" s="648">
        <v>45870</v>
      </c>
      <c r="C38" s="641">
        <v>0.19400000000000001</v>
      </c>
      <c r="D38" s="641">
        <v>0.23853516437786099</v>
      </c>
      <c r="E38" s="647"/>
      <c r="I38"/>
      <c r="J38"/>
      <c r="K38"/>
      <c r="L38"/>
      <c r="M38"/>
    </row>
    <row r="39" spans="2:18" ht="14.4" x14ac:dyDescent="0.3">
      <c r="B39" s="646">
        <v>45901</v>
      </c>
      <c r="C39" s="639"/>
      <c r="D39" s="639">
        <v>0.2</v>
      </c>
      <c r="I39"/>
      <c r="J39"/>
      <c r="K39"/>
      <c r="L39"/>
      <c r="M39"/>
    </row>
    <row r="40" spans="2:18" ht="14.4" x14ac:dyDescent="0.3">
      <c r="I40"/>
      <c r="J40"/>
      <c r="K40"/>
      <c r="L40"/>
      <c r="M40"/>
    </row>
    <row r="41" spans="2:18" ht="14.4" x14ac:dyDescent="0.3">
      <c r="I41"/>
      <c r="J41"/>
      <c r="K41"/>
      <c r="L41"/>
      <c r="M41"/>
    </row>
    <row r="42" spans="2:18" ht="14.4" x14ac:dyDescent="0.3">
      <c r="I42"/>
      <c r="J42"/>
      <c r="K42"/>
      <c r="L42"/>
      <c r="M42"/>
    </row>
    <row r="43" spans="2:18" ht="14.4" x14ac:dyDescent="0.3">
      <c r="I43"/>
      <c r="J43"/>
      <c r="K43"/>
      <c r="L43"/>
      <c r="M43"/>
    </row>
    <row r="44" spans="2:18" ht="14.4" x14ac:dyDescent="0.3">
      <c r="I44"/>
      <c r="J44"/>
      <c r="K44"/>
      <c r="L44"/>
      <c r="M44"/>
    </row>
    <row r="45" spans="2:18" ht="14.4" x14ac:dyDescent="0.3">
      <c r="I45"/>
      <c r="J45"/>
      <c r="K45"/>
      <c r="L45"/>
      <c r="M45"/>
    </row>
    <row r="46" spans="2:18" ht="14.4" x14ac:dyDescent="0.3">
      <c r="I46"/>
      <c r="J46"/>
      <c r="K46"/>
      <c r="L46"/>
      <c r="M46"/>
    </row>
    <row r="47" spans="2:18" ht="14.4" x14ac:dyDescent="0.3">
      <c r="I47"/>
      <c r="J47"/>
      <c r="K47"/>
      <c r="L47"/>
      <c r="M47"/>
    </row>
  </sheetData>
  <mergeCells count="1">
    <mergeCell ref="F3:M4"/>
  </mergeCells>
  <hyperlinks>
    <hyperlink ref="A1" location="Índice!A1" display="Volver"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62"/>
  <sheetViews>
    <sheetView showGridLines="0" workbookViewId="0"/>
  </sheetViews>
  <sheetFormatPr baseColWidth="10" defaultColWidth="11.44140625" defaultRowHeight="14.4" x14ac:dyDescent="0.3"/>
  <cols>
    <col min="1" max="1" width="5.21875" style="542" customWidth="1"/>
    <col min="2" max="2" width="8.5546875" style="542" customWidth="1"/>
    <col min="3" max="4" width="20.5546875" style="542" customWidth="1"/>
    <col min="5" max="5" width="11.44140625" style="542"/>
  </cols>
  <sheetData>
    <row r="1" spans="1:20" s="542" customFormat="1" ht="13.8" x14ac:dyDescent="0.25">
      <c r="A1" s="145" t="s">
        <v>36</v>
      </c>
    </row>
    <row r="2" spans="1:20" s="542" customFormat="1" ht="13.8" x14ac:dyDescent="0.25">
      <c r="R2" s="598"/>
    </row>
    <row r="3" spans="1:20" s="542" customFormat="1" ht="13.8" x14ac:dyDescent="0.25">
      <c r="F3" s="827" t="s">
        <v>1935</v>
      </c>
      <c r="G3" s="827"/>
      <c r="H3" s="827"/>
      <c r="I3" s="827"/>
      <c r="J3" s="827"/>
      <c r="K3" s="827"/>
      <c r="L3" s="827"/>
      <c r="M3" s="827"/>
      <c r="N3" s="567"/>
      <c r="O3" s="567"/>
      <c r="P3" s="567"/>
      <c r="Q3" s="567"/>
      <c r="R3" s="598"/>
    </row>
    <row r="4" spans="1:20" s="542" customFormat="1" ht="13.8" x14ac:dyDescent="0.25">
      <c r="F4" s="827"/>
      <c r="G4" s="827"/>
      <c r="H4" s="827"/>
      <c r="I4" s="827"/>
      <c r="J4" s="827"/>
      <c r="K4" s="827"/>
      <c r="L4" s="827"/>
      <c r="M4" s="827"/>
      <c r="N4" s="567"/>
      <c r="O4" s="567"/>
      <c r="P4" s="567"/>
      <c r="Q4" s="567"/>
      <c r="R4" s="599"/>
    </row>
    <row r="5" spans="1:20" s="542" customFormat="1" ht="13.8" x14ac:dyDescent="0.25">
      <c r="R5" s="599"/>
    </row>
    <row r="6" spans="1:20" s="542" customFormat="1" ht="24" x14ac:dyDescent="0.25">
      <c r="B6" s="2" t="s">
        <v>203</v>
      </c>
      <c r="C6" s="2" t="s">
        <v>234</v>
      </c>
      <c r="D6" s="2" t="s">
        <v>235</v>
      </c>
      <c r="R6" s="599"/>
    </row>
    <row r="7" spans="1:20" s="542" customFormat="1" ht="13.8" x14ac:dyDescent="0.25">
      <c r="B7" s="648">
        <v>44197</v>
      </c>
      <c r="C7" s="641">
        <v>-9.9000000000000005E-2</v>
      </c>
      <c r="D7" s="641">
        <v>0.03</v>
      </c>
      <c r="R7" s="599"/>
      <c r="T7" s="602"/>
    </row>
    <row r="8" spans="1:20" s="542" customFormat="1" ht="13.8" x14ac:dyDescent="0.25">
      <c r="B8" s="646">
        <v>44228</v>
      </c>
      <c r="C8" s="639">
        <v>-4.4999999999999998E-2</v>
      </c>
      <c r="D8" s="639">
        <v>4.5999999999999999E-2</v>
      </c>
      <c r="R8" s="599"/>
      <c r="T8" s="602"/>
    </row>
    <row r="9" spans="1:20" s="542" customFormat="1" ht="13.8" x14ac:dyDescent="0.25">
      <c r="B9" s="648">
        <v>44256</v>
      </c>
      <c r="C9" s="641">
        <v>0.249</v>
      </c>
      <c r="D9" s="641">
        <v>0</v>
      </c>
      <c r="R9" s="599"/>
      <c r="T9" s="602"/>
    </row>
    <row r="10" spans="1:20" s="542" customFormat="1" ht="13.8" x14ac:dyDescent="0.25">
      <c r="B10" s="646">
        <v>44287</v>
      </c>
      <c r="C10" s="639">
        <v>0.65300000000000002</v>
      </c>
      <c r="D10" s="639">
        <v>-8.5000000000000006E-2</v>
      </c>
      <c r="R10" s="599"/>
      <c r="T10" s="602"/>
    </row>
    <row r="11" spans="1:20" s="542" customFormat="1" ht="13.8" x14ac:dyDescent="0.25">
      <c r="B11" s="648">
        <v>44317</v>
      </c>
      <c r="C11" s="641">
        <v>0.23600000000000002</v>
      </c>
      <c r="D11" s="641">
        <v>-7.8E-2</v>
      </c>
      <c r="R11" s="599"/>
      <c r="T11" s="602"/>
    </row>
    <row r="12" spans="1:20" s="542" customFormat="1" ht="13.8" x14ac:dyDescent="0.25">
      <c r="B12" s="646">
        <v>44348</v>
      </c>
      <c r="C12" s="639">
        <v>0.23899999999999999</v>
      </c>
      <c r="D12" s="639">
        <v>3.2000000000000001E-2</v>
      </c>
      <c r="R12" s="599"/>
      <c r="T12" s="602"/>
    </row>
    <row r="13" spans="1:20" s="542" customFormat="1" ht="13.8" x14ac:dyDescent="0.25">
      <c r="B13" s="648">
        <v>44378</v>
      </c>
      <c r="C13" s="641">
        <v>0.23399999999999999</v>
      </c>
      <c r="D13" s="641">
        <v>0.11699999999999999</v>
      </c>
      <c r="R13" s="599"/>
      <c r="T13" s="602"/>
    </row>
    <row r="14" spans="1:20" s="542" customFormat="1" ht="13.8" x14ac:dyDescent="0.25">
      <c r="B14" s="646">
        <v>44409</v>
      </c>
      <c r="C14" s="639">
        <v>0.28000000000000003</v>
      </c>
      <c r="D14" s="639">
        <v>0.1</v>
      </c>
      <c r="R14" s="599"/>
      <c r="T14" s="602"/>
    </row>
    <row r="15" spans="1:20" x14ac:dyDescent="0.3">
      <c r="B15" s="648">
        <v>44440</v>
      </c>
      <c r="C15" s="641">
        <v>0.222</v>
      </c>
      <c r="D15" s="641">
        <v>0.20100000000000001</v>
      </c>
      <c r="F15" s="542"/>
      <c r="G15" s="542"/>
      <c r="H15" s="542"/>
      <c r="I15" s="542"/>
      <c r="J15" s="542"/>
      <c r="K15" s="542"/>
      <c r="L15" s="542"/>
      <c r="M15" s="542"/>
      <c r="N15" s="542"/>
    </row>
    <row r="16" spans="1:20" x14ac:dyDescent="0.3">
      <c r="B16" s="646">
        <v>44470</v>
      </c>
      <c r="C16" s="639">
        <v>0.14800000000000002</v>
      </c>
      <c r="D16" s="639">
        <v>9.0999999999999998E-2</v>
      </c>
      <c r="F16" s="542"/>
      <c r="G16" s="542"/>
      <c r="H16" s="542"/>
      <c r="I16" s="542"/>
      <c r="J16" s="542"/>
      <c r="K16" s="542"/>
      <c r="L16" s="542"/>
      <c r="M16" s="542"/>
      <c r="N16" s="542"/>
    </row>
    <row r="17" spans="2:14" x14ac:dyDescent="0.3">
      <c r="B17" s="648">
        <v>44501</v>
      </c>
      <c r="C17" s="641">
        <v>0.20199999999999999</v>
      </c>
      <c r="D17" s="641">
        <v>0.13600000000000001</v>
      </c>
      <c r="F17" s="542"/>
      <c r="G17" s="542"/>
      <c r="H17" s="542"/>
      <c r="I17" s="542"/>
      <c r="J17" s="542"/>
      <c r="K17" s="542"/>
      <c r="L17" s="542"/>
      <c r="M17" s="542"/>
      <c r="N17" s="542"/>
    </row>
    <row r="18" spans="2:14" x14ac:dyDescent="0.3">
      <c r="B18" s="646">
        <v>44531</v>
      </c>
      <c r="C18" s="639">
        <v>0.14499999999999999</v>
      </c>
      <c r="D18" s="639">
        <v>7.2999999999999995E-2</v>
      </c>
      <c r="F18" s="542"/>
      <c r="G18" s="542"/>
      <c r="H18" s="542"/>
      <c r="I18" s="542"/>
      <c r="J18" s="542"/>
      <c r="K18" s="542"/>
      <c r="L18" s="542"/>
      <c r="M18" s="542"/>
      <c r="N18" s="542"/>
    </row>
    <row r="19" spans="2:14" x14ac:dyDescent="0.3">
      <c r="B19" s="648">
        <v>44562</v>
      </c>
      <c r="C19" s="641">
        <v>0.23100000000000001</v>
      </c>
      <c r="D19" s="641">
        <v>0.13400000000000001</v>
      </c>
      <c r="F19" s="542"/>
      <c r="G19" s="542"/>
      <c r="H19" s="542"/>
      <c r="I19" s="542"/>
      <c r="J19" s="542"/>
      <c r="K19" s="542"/>
      <c r="L19" s="542"/>
      <c r="M19" s="542"/>
      <c r="N19" s="542"/>
    </row>
    <row r="20" spans="2:14" x14ac:dyDescent="0.3">
      <c r="B20" s="646">
        <v>44593</v>
      </c>
      <c r="C20" s="639">
        <v>0.17100000000000001</v>
      </c>
      <c r="D20" s="639">
        <v>0.17300000000000001</v>
      </c>
      <c r="F20" s="542"/>
      <c r="G20" s="542"/>
      <c r="H20" s="542"/>
      <c r="I20" s="542"/>
      <c r="J20" s="542"/>
      <c r="K20" s="542"/>
      <c r="L20" s="542"/>
      <c r="M20" s="542"/>
      <c r="N20" s="542"/>
    </row>
    <row r="21" spans="2:14" x14ac:dyDescent="0.3">
      <c r="B21" s="648">
        <v>44621</v>
      </c>
      <c r="C21" s="641">
        <v>0.13800000000000001</v>
      </c>
      <c r="D21" s="641">
        <v>0.16800000000000001</v>
      </c>
      <c r="F21" s="542"/>
      <c r="G21" s="542"/>
      <c r="H21" s="542"/>
      <c r="I21" s="542"/>
      <c r="J21" s="542"/>
      <c r="K21" s="542"/>
      <c r="L21" s="542"/>
      <c r="M21" s="542"/>
      <c r="N21" s="542"/>
    </row>
    <row r="22" spans="2:14" x14ac:dyDescent="0.3">
      <c r="B22" s="646">
        <v>44652</v>
      </c>
      <c r="C22" s="639">
        <v>0.14899999999999999</v>
      </c>
      <c r="D22" s="639">
        <v>0.15</v>
      </c>
      <c r="E22" s="539"/>
      <c r="F22" s="542"/>
      <c r="G22" s="542"/>
      <c r="H22" s="542"/>
      <c r="I22" s="542"/>
      <c r="J22" s="542"/>
      <c r="K22" s="542"/>
      <c r="L22" s="542"/>
      <c r="M22" s="542"/>
      <c r="N22" s="542"/>
    </row>
    <row r="23" spans="2:14" x14ac:dyDescent="0.3">
      <c r="B23" s="648">
        <v>44682</v>
      </c>
      <c r="C23" s="641">
        <v>0.36299999999999999</v>
      </c>
      <c r="D23" s="641">
        <v>0.16399999999999998</v>
      </c>
      <c r="E23" s="539"/>
      <c r="F23" s="542"/>
      <c r="G23" s="542"/>
      <c r="H23" s="542"/>
      <c r="I23" s="542"/>
      <c r="J23" s="542"/>
      <c r="K23" s="542"/>
      <c r="L23" s="542"/>
      <c r="M23" s="542"/>
      <c r="N23" s="542"/>
    </row>
    <row r="24" spans="2:14" x14ac:dyDescent="0.3">
      <c r="B24" s="646">
        <v>44713</v>
      </c>
      <c r="C24" s="639">
        <v>0.158</v>
      </c>
      <c r="D24" s="639">
        <v>0.13400000000000001</v>
      </c>
      <c r="F24" s="542"/>
      <c r="G24" s="542"/>
      <c r="H24" s="542"/>
      <c r="I24" s="542"/>
      <c r="J24" s="542"/>
      <c r="K24" s="542"/>
      <c r="L24" s="542"/>
      <c r="M24" s="542"/>
      <c r="N24" s="542"/>
    </row>
    <row r="25" spans="2:14" x14ac:dyDescent="0.3">
      <c r="B25" s="648">
        <v>44743</v>
      </c>
      <c r="C25" s="641">
        <v>3.5000000000000003E-2</v>
      </c>
      <c r="D25" s="641">
        <v>9.1999999999999998E-2</v>
      </c>
      <c r="F25" s="534" t="s">
        <v>236</v>
      </c>
      <c r="G25" s="542"/>
      <c r="H25" s="542"/>
      <c r="I25" s="542"/>
      <c r="J25" s="542"/>
      <c r="K25" s="542"/>
      <c r="L25" s="542"/>
      <c r="M25" s="542"/>
      <c r="N25" s="542"/>
    </row>
    <row r="26" spans="2:14" x14ac:dyDescent="0.3">
      <c r="B26" s="646">
        <v>44774</v>
      </c>
      <c r="C26" s="639">
        <v>0.11699999999999999</v>
      </c>
      <c r="D26" s="639">
        <v>0.106</v>
      </c>
      <c r="F26" s="164"/>
      <c r="G26" s="542"/>
      <c r="H26" s="542"/>
      <c r="I26" s="542"/>
      <c r="J26" s="542"/>
      <c r="K26" s="542"/>
      <c r="L26" s="542"/>
      <c r="M26" s="542"/>
      <c r="N26" s="542"/>
    </row>
    <row r="27" spans="2:14" x14ac:dyDescent="0.3">
      <c r="B27" s="646">
        <v>44805</v>
      </c>
      <c r="C27" s="639">
        <v>6.0999999999999999E-2</v>
      </c>
      <c r="D27" s="639">
        <v>0.11599999999999999</v>
      </c>
    </row>
    <row r="28" spans="2:14" x14ac:dyDescent="0.3">
      <c r="B28" s="648">
        <v>44835</v>
      </c>
      <c r="C28" s="641">
        <v>5.0999999999999997E-2</v>
      </c>
      <c r="D28" s="641">
        <v>0.04</v>
      </c>
    </row>
    <row r="29" spans="2:14" x14ac:dyDescent="0.3">
      <c r="B29" s="646">
        <v>44866</v>
      </c>
      <c r="C29" s="639">
        <v>4.7E-2</v>
      </c>
      <c r="D29" s="639">
        <v>0.02</v>
      </c>
    </row>
    <row r="30" spans="2:14" x14ac:dyDescent="0.3">
      <c r="B30" s="648">
        <v>44896</v>
      </c>
      <c r="C30" s="641">
        <v>2.7999999999999997E-2</v>
      </c>
      <c r="D30" s="641">
        <v>3.7999999999999999E-2</v>
      </c>
    </row>
    <row r="31" spans="2:14" x14ac:dyDescent="0.3">
      <c r="B31" s="646">
        <v>44927</v>
      </c>
      <c r="C31" s="639">
        <v>-1.6E-2</v>
      </c>
      <c r="D31" s="639">
        <v>6.4000000000000001E-2</v>
      </c>
    </row>
    <row r="32" spans="2:14" x14ac:dyDescent="0.3">
      <c r="B32" s="648">
        <v>44958</v>
      </c>
      <c r="C32" s="641">
        <v>-2.6000000000000002E-2</v>
      </c>
      <c r="D32" s="641">
        <v>5.2000000000000005E-2</v>
      </c>
    </row>
    <row r="33" spans="2:4" x14ac:dyDescent="0.3">
      <c r="B33" s="646">
        <v>44986</v>
      </c>
      <c r="C33" s="639">
        <v>-5.5999999999999994E-2</v>
      </c>
      <c r="D33" s="639">
        <v>6.0999999999999999E-2</v>
      </c>
    </row>
    <row r="34" spans="2:4" x14ac:dyDescent="0.3">
      <c r="B34" s="648">
        <v>45017</v>
      </c>
      <c r="C34" s="641">
        <v>-7.0000000000000007E-2</v>
      </c>
      <c r="D34" s="641">
        <v>-3.6000000000000004E-2</v>
      </c>
    </row>
    <row r="35" spans="2:4" x14ac:dyDescent="0.3">
      <c r="B35" s="646">
        <v>45047</v>
      </c>
      <c r="C35" s="639">
        <v>-3.9E-2</v>
      </c>
      <c r="D35" s="639">
        <v>-2.2000000000000002E-2</v>
      </c>
    </row>
    <row r="36" spans="2:4" x14ac:dyDescent="0.3">
      <c r="B36" s="648">
        <v>45078</v>
      </c>
      <c r="C36" s="641">
        <v>-5.4000000000000006E-2</v>
      </c>
      <c r="D36" s="641">
        <v>1.6E-2</v>
      </c>
    </row>
    <row r="37" spans="2:4" x14ac:dyDescent="0.3">
      <c r="B37" s="646">
        <v>45108</v>
      </c>
      <c r="C37" s="639">
        <v>-4.8000000000000001E-2</v>
      </c>
      <c r="D37" s="639">
        <v>-6.9000000000000006E-2</v>
      </c>
    </row>
    <row r="38" spans="2:4" x14ac:dyDescent="0.3">
      <c r="B38" s="648">
        <v>45139</v>
      </c>
      <c r="C38" s="641">
        <v>-0.08</v>
      </c>
      <c r="D38" s="641">
        <v>0.04</v>
      </c>
    </row>
    <row r="39" spans="2:4" x14ac:dyDescent="0.3">
      <c r="B39" s="646">
        <v>45170</v>
      </c>
      <c r="C39" s="639">
        <v>-8.8000000000000009E-2</v>
      </c>
      <c r="D39" s="639">
        <v>5.2000000000000005E-2</v>
      </c>
    </row>
    <row r="40" spans="2:4" x14ac:dyDescent="0.3">
      <c r="B40" s="648">
        <v>45200</v>
      </c>
      <c r="C40" s="641">
        <v>-5.7000000000000002E-2</v>
      </c>
      <c r="D40" s="641">
        <v>-2.7999999999999997E-2</v>
      </c>
    </row>
    <row r="41" spans="2:4" x14ac:dyDescent="0.3">
      <c r="B41" s="646">
        <v>45231</v>
      </c>
      <c r="C41" s="639">
        <v>-8.4000000000000005E-2</v>
      </c>
      <c r="D41" s="639">
        <v>-2.4E-2</v>
      </c>
    </row>
    <row r="42" spans="2:4" x14ac:dyDescent="0.3">
      <c r="B42" s="648">
        <v>45261</v>
      </c>
      <c r="C42" s="641">
        <v>-0.10199999999999999</v>
      </c>
      <c r="D42" s="641">
        <v>-4.4000000000000004E-2</v>
      </c>
    </row>
    <row r="43" spans="2:4" x14ac:dyDescent="0.3">
      <c r="B43" s="646">
        <v>45292</v>
      </c>
      <c r="C43" s="639">
        <v>-5.0000000000000001E-3</v>
      </c>
      <c r="D43" s="639">
        <v>1.8000000000000002E-2</v>
      </c>
    </row>
    <row r="44" spans="2:4" x14ac:dyDescent="0.3">
      <c r="B44" s="648">
        <v>45323</v>
      </c>
      <c r="C44" s="641">
        <v>6.0000000000000001E-3</v>
      </c>
      <c r="D44" s="641">
        <v>8.0000000000000002E-3</v>
      </c>
    </row>
    <row r="45" spans="2:4" x14ac:dyDescent="0.3">
      <c r="B45" s="646">
        <v>45352</v>
      </c>
      <c r="C45" s="639">
        <v>-0.13</v>
      </c>
      <c r="D45" s="639">
        <v>3.1E-2</v>
      </c>
    </row>
    <row r="46" spans="2:4" x14ac:dyDescent="0.3">
      <c r="B46" s="648">
        <v>45383</v>
      </c>
      <c r="C46" s="641">
        <v>9.0999999999999998E-2</v>
      </c>
      <c r="D46" s="641">
        <v>6.9999999999999993E-3</v>
      </c>
    </row>
    <row r="47" spans="2:4" x14ac:dyDescent="0.3">
      <c r="B47" s="646">
        <v>45413</v>
      </c>
      <c r="C47" s="639">
        <v>-6.8000000000000005E-2</v>
      </c>
      <c r="D47" s="639">
        <v>-5.4000000000000006E-2</v>
      </c>
    </row>
    <row r="48" spans="2:4" x14ac:dyDescent="0.3">
      <c r="B48" s="648">
        <v>45444</v>
      </c>
      <c r="C48" s="641">
        <v>-7.6999999999999999E-2</v>
      </c>
      <c r="D48" s="641">
        <v>-1.7000000000000001E-2</v>
      </c>
    </row>
    <row r="49" spans="1:5" x14ac:dyDescent="0.3">
      <c r="A49"/>
      <c r="B49" s="646">
        <v>45474</v>
      </c>
      <c r="C49" s="639">
        <v>1.1000000000000001E-2</v>
      </c>
      <c r="D49" s="639">
        <v>2.1000000000000001E-2</v>
      </c>
      <c r="E49"/>
    </row>
    <row r="50" spans="1:5" x14ac:dyDescent="0.3">
      <c r="A50"/>
      <c r="B50" s="648">
        <v>45505</v>
      </c>
      <c r="C50" s="641">
        <v>-6.7000000000000004E-2</v>
      </c>
      <c r="D50" s="641">
        <v>3.0000000000000001E-3</v>
      </c>
      <c r="E50"/>
    </row>
    <row r="51" spans="1:5" x14ac:dyDescent="0.3">
      <c r="A51"/>
      <c r="B51" s="646">
        <v>45536</v>
      </c>
      <c r="C51" s="639">
        <v>-4.4000000000000004E-2</v>
      </c>
      <c r="D51" s="639">
        <v>4.4999999999999998E-2</v>
      </c>
      <c r="E51"/>
    </row>
    <row r="52" spans="1:5" x14ac:dyDescent="0.3">
      <c r="B52" s="648">
        <v>45566</v>
      </c>
      <c r="C52" s="641">
        <v>4.0000000000000001E-3</v>
      </c>
      <c r="D52" s="641">
        <v>2.4E-2</v>
      </c>
    </row>
    <row r="53" spans="1:5" x14ac:dyDescent="0.3">
      <c r="B53" s="646">
        <v>45597</v>
      </c>
      <c r="C53" s="639">
        <v>-2.4E-2</v>
      </c>
      <c r="D53" s="639">
        <v>-4.0000000000000001E-3</v>
      </c>
    </row>
    <row r="54" spans="1:5" x14ac:dyDescent="0.3">
      <c r="B54" s="648">
        <v>45627</v>
      </c>
      <c r="C54" s="641">
        <v>4.9000000000000002E-2</v>
      </c>
      <c r="D54" s="641">
        <v>3.0000000000000001E-3</v>
      </c>
    </row>
    <row r="55" spans="1:5" x14ac:dyDescent="0.3">
      <c r="B55" s="646">
        <v>45658</v>
      </c>
      <c r="C55" s="639">
        <v>2.3E-2</v>
      </c>
      <c r="D55" s="639">
        <v>8.0000000000000002E-3</v>
      </c>
    </row>
    <row r="56" spans="1:5" x14ac:dyDescent="0.3">
      <c r="B56" s="648">
        <v>45689</v>
      </c>
      <c r="C56" s="641">
        <v>-3.3000000000000002E-2</v>
      </c>
      <c r="D56" s="641">
        <v>1.7000000000000001E-2</v>
      </c>
    </row>
    <row r="57" spans="1:5" x14ac:dyDescent="0.3">
      <c r="B57" s="646">
        <v>45717</v>
      </c>
      <c r="C57" s="639">
        <v>6.2E-2</v>
      </c>
      <c r="D57" s="639">
        <v>4.0999999999999995E-2</v>
      </c>
    </row>
    <row r="58" spans="1:5" x14ac:dyDescent="0.3">
      <c r="B58" s="648">
        <v>45748</v>
      </c>
      <c r="C58" s="641">
        <v>-0.05</v>
      </c>
      <c r="D58" s="641">
        <v>0.01</v>
      </c>
    </row>
    <row r="59" spans="1:5" x14ac:dyDescent="0.3">
      <c r="B59" s="646">
        <v>45778</v>
      </c>
      <c r="C59" s="639">
        <v>5.4000000000000006E-2</v>
      </c>
      <c r="D59" s="639">
        <v>4.8000000000000001E-2</v>
      </c>
    </row>
    <row r="60" spans="1:5" x14ac:dyDescent="0.3">
      <c r="B60" s="648">
        <v>45809</v>
      </c>
      <c r="C60" s="641">
        <v>1.6E-2</v>
      </c>
      <c r="D60" s="641">
        <v>2.7999999999999997E-2</v>
      </c>
    </row>
    <row r="61" spans="1:5" x14ac:dyDescent="0.3">
      <c r="B61" s="646">
        <v>45839</v>
      </c>
      <c r="C61" s="639">
        <v>7.0000000000000007E-2</v>
      </c>
      <c r="D61" s="639">
        <v>7.8E-2</v>
      </c>
    </row>
    <row r="62" spans="1:5" x14ac:dyDescent="0.3">
      <c r="B62" s="648">
        <v>45870</v>
      </c>
      <c r="C62" s="641">
        <v>0.01</v>
      </c>
      <c r="D62" s="641">
        <v>7.4999999999999997E-2</v>
      </c>
    </row>
  </sheetData>
  <mergeCells count="1">
    <mergeCell ref="F3:M4"/>
  </mergeCells>
  <hyperlinks>
    <hyperlink ref="A1" location="Índice!A1" display="Volver"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92"/>
  <sheetViews>
    <sheetView showGridLines="0" workbookViewId="0"/>
  </sheetViews>
  <sheetFormatPr baseColWidth="10" defaultColWidth="11.44140625" defaultRowHeight="13.8" x14ac:dyDescent="0.25"/>
  <cols>
    <col min="1" max="1" width="5.21875" style="539" customWidth="1"/>
    <col min="2" max="2" width="12.5546875" style="650" customWidth="1"/>
    <col min="3" max="3" width="15.5546875" style="539" customWidth="1"/>
    <col min="4" max="16384" width="11.44140625" style="539"/>
  </cols>
  <sheetData>
    <row r="1" spans="1:15" x14ac:dyDescent="0.25">
      <c r="A1" s="145" t="s">
        <v>36</v>
      </c>
    </row>
    <row r="3" spans="1:15" x14ac:dyDescent="0.25">
      <c r="E3" s="279"/>
      <c r="F3" s="814" t="s">
        <v>1936</v>
      </c>
      <c r="G3" s="814"/>
      <c r="H3" s="814"/>
      <c r="I3" s="814"/>
      <c r="J3" s="814"/>
      <c r="K3" s="814"/>
      <c r="L3" s="814"/>
      <c r="M3" s="814"/>
    </row>
    <row r="4" spans="1:15" x14ac:dyDescent="0.25">
      <c r="E4" s="279"/>
      <c r="F4" s="814"/>
      <c r="G4" s="814"/>
      <c r="H4" s="814"/>
      <c r="I4" s="814"/>
      <c r="J4" s="814"/>
      <c r="K4" s="814"/>
      <c r="L4" s="814"/>
      <c r="M4" s="814"/>
    </row>
    <row r="5" spans="1:15" x14ac:dyDescent="0.25">
      <c r="C5" s="662"/>
    </row>
    <row r="6" spans="1:15" x14ac:dyDescent="0.25">
      <c r="C6" s="650"/>
      <c r="D6" s="662"/>
      <c r="O6" s="663"/>
    </row>
    <row r="7" spans="1:15" ht="36" x14ac:dyDescent="0.25">
      <c r="B7" s="2" t="s">
        <v>203</v>
      </c>
      <c r="C7" s="2" t="s">
        <v>237</v>
      </c>
      <c r="D7" s="2" t="s">
        <v>238</v>
      </c>
      <c r="O7" s="663"/>
    </row>
    <row r="8" spans="1:15" x14ac:dyDescent="0.25">
      <c r="B8" s="646">
        <v>43466</v>
      </c>
      <c r="C8" s="664">
        <v>225856</v>
      </c>
      <c r="D8" s="665">
        <v>-0.3608078200970154</v>
      </c>
      <c r="O8" s="663"/>
    </row>
    <row r="9" spans="1:15" x14ac:dyDescent="0.25">
      <c r="B9" s="648">
        <v>43497</v>
      </c>
      <c r="C9" s="666">
        <v>313658</v>
      </c>
      <c r="D9" s="667">
        <v>8.6682973135900329E-2</v>
      </c>
      <c r="O9" s="663"/>
    </row>
    <row r="10" spans="1:15" x14ac:dyDescent="0.25">
      <c r="B10" s="646">
        <v>43525</v>
      </c>
      <c r="C10" s="664">
        <v>399963</v>
      </c>
      <c r="D10" s="665">
        <v>1.7288003766092881</v>
      </c>
      <c r="O10" s="663"/>
    </row>
    <row r="11" spans="1:15" x14ac:dyDescent="0.25">
      <c r="B11" s="648">
        <v>43556</v>
      </c>
      <c r="C11" s="666">
        <v>236278</v>
      </c>
      <c r="D11" s="667">
        <v>-0.12592899500220109</v>
      </c>
      <c r="O11" s="663"/>
    </row>
    <row r="12" spans="1:15" x14ac:dyDescent="0.25">
      <c r="B12" s="646">
        <v>43586</v>
      </c>
      <c r="C12" s="664">
        <v>379212</v>
      </c>
      <c r="D12" s="665">
        <v>2.8452407104558729E-2</v>
      </c>
      <c r="O12" s="663"/>
    </row>
    <row r="13" spans="1:15" x14ac:dyDescent="0.25">
      <c r="B13" s="648">
        <v>43617</v>
      </c>
      <c r="C13" s="666">
        <v>357349</v>
      </c>
      <c r="D13" s="667">
        <v>1.8553427459628771</v>
      </c>
      <c r="O13" s="663"/>
    </row>
    <row r="14" spans="1:15" x14ac:dyDescent="0.25">
      <c r="B14" s="646">
        <v>43647</v>
      </c>
      <c r="C14" s="664">
        <v>374143</v>
      </c>
      <c r="D14" s="665">
        <v>-0.15685704498949851</v>
      </c>
      <c r="O14" s="663"/>
    </row>
    <row r="15" spans="1:15" x14ac:dyDescent="0.25">
      <c r="B15" s="648">
        <v>43678</v>
      </c>
      <c r="C15" s="666">
        <v>420710</v>
      </c>
      <c r="D15" s="667">
        <v>0.3395762620119594</v>
      </c>
      <c r="O15" s="663"/>
    </row>
    <row r="16" spans="1:15" x14ac:dyDescent="0.25">
      <c r="B16" s="646">
        <v>43709</v>
      </c>
      <c r="C16" s="664">
        <v>270096</v>
      </c>
      <c r="D16" s="665">
        <v>0.27674177857821519</v>
      </c>
      <c r="O16" s="663"/>
    </row>
    <row r="17" spans="2:15" x14ac:dyDescent="0.25">
      <c r="B17" s="648">
        <v>43739</v>
      </c>
      <c r="C17" s="666">
        <v>254774</v>
      </c>
      <c r="D17" s="667">
        <v>0.4781846875072524</v>
      </c>
      <c r="O17" s="663"/>
    </row>
    <row r="18" spans="2:15" x14ac:dyDescent="0.25">
      <c r="B18" s="646">
        <v>43770</v>
      </c>
      <c r="C18" s="664">
        <v>230947</v>
      </c>
      <c r="D18" s="665">
        <v>-0.26918050321033132</v>
      </c>
      <c r="O18" s="663"/>
    </row>
    <row r="19" spans="2:15" x14ac:dyDescent="0.25">
      <c r="B19" s="648">
        <v>43800</v>
      </c>
      <c r="C19" s="666">
        <v>614902</v>
      </c>
      <c r="D19" s="667">
        <v>0.3192972067206914</v>
      </c>
      <c r="O19" s="663"/>
    </row>
    <row r="20" spans="2:15" x14ac:dyDescent="0.25">
      <c r="B20" s="646">
        <v>43831</v>
      </c>
      <c r="C20" s="664">
        <v>357189</v>
      </c>
      <c r="D20" s="665">
        <v>0.58148997591385665</v>
      </c>
      <c r="O20" s="663"/>
    </row>
    <row r="21" spans="2:15" x14ac:dyDescent="0.25">
      <c r="B21" s="648">
        <v>43862</v>
      </c>
      <c r="C21" s="666">
        <v>435031</v>
      </c>
      <c r="D21" s="667">
        <v>0.38695968220163363</v>
      </c>
      <c r="E21" s="633"/>
      <c r="F21" s="633"/>
      <c r="G21" s="633"/>
      <c r="H21" s="633"/>
      <c r="O21" s="663"/>
    </row>
    <row r="22" spans="2:15" x14ac:dyDescent="0.25">
      <c r="B22" s="646">
        <v>43891</v>
      </c>
      <c r="C22" s="664">
        <v>195214</v>
      </c>
      <c r="D22" s="665">
        <v>-0.51191985258636419</v>
      </c>
      <c r="E22" s="633"/>
      <c r="F22" s="633"/>
      <c r="G22" s="633"/>
      <c r="H22" s="633"/>
      <c r="O22" s="663"/>
    </row>
    <row r="23" spans="2:15" x14ac:dyDescent="0.25">
      <c r="B23" s="648">
        <v>43922</v>
      </c>
      <c r="C23" s="666">
        <v>60525</v>
      </c>
      <c r="D23" s="667">
        <v>-0.74383988352703168</v>
      </c>
      <c r="O23" s="663"/>
    </row>
    <row r="24" spans="2:15" x14ac:dyDescent="0.25">
      <c r="B24" s="646">
        <v>43952</v>
      </c>
      <c r="C24" s="664">
        <v>185301</v>
      </c>
      <c r="D24" s="665">
        <v>-0.51135248884528972</v>
      </c>
      <c r="O24" s="663"/>
    </row>
    <row r="25" spans="2:15" x14ac:dyDescent="0.25">
      <c r="B25" s="648">
        <v>43983</v>
      </c>
      <c r="C25" s="666">
        <v>228131</v>
      </c>
      <c r="D25" s="667">
        <v>-0.36160168350827898</v>
      </c>
      <c r="O25" s="663"/>
    </row>
    <row r="26" spans="2:15" x14ac:dyDescent="0.25">
      <c r="B26" s="646">
        <v>44013</v>
      </c>
      <c r="C26" s="664">
        <v>313321</v>
      </c>
      <c r="D26" s="665">
        <v>-0.16256351181232839</v>
      </c>
      <c r="E26" s="668"/>
      <c r="O26" s="663"/>
    </row>
    <row r="27" spans="2:15" x14ac:dyDescent="0.25">
      <c r="B27" s="648">
        <v>44044</v>
      </c>
      <c r="C27" s="666">
        <v>239270</v>
      </c>
      <c r="D27" s="667">
        <v>-0.43127094673290389</v>
      </c>
      <c r="E27" s="164"/>
      <c r="O27" s="663"/>
    </row>
    <row r="28" spans="2:15" x14ac:dyDescent="0.25">
      <c r="B28" s="646">
        <v>44075</v>
      </c>
      <c r="C28" s="664">
        <v>414034</v>
      </c>
      <c r="D28" s="665">
        <v>0.53291422309104908</v>
      </c>
      <c r="O28" s="663"/>
    </row>
    <row r="29" spans="2:15" x14ac:dyDescent="0.25">
      <c r="B29" s="648">
        <v>44105</v>
      </c>
      <c r="C29" s="666">
        <v>295232</v>
      </c>
      <c r="D29" s="667">
        <v>0.15879956353474059</v>
      </c>
      <c r="F29" s="668" t="s">
        <v>239</v>
      </c>
      <c r="O29" s="663"/>
    </row>
    <row r="30" spans="2:15" x14ac:dyDescent="0.25">
      <c r="B30" s="646">
        <v>44136</v>
      </c>
      <c r="C30" s="664">
        <v>233798</v>
      </c>
      <c r="D30" s="665">
        <v>1.2344823704139909E-2</v>
      </c>
      <c r="F30" s="164" t="s">
        <v>122</v>
      </c>
      <c r="O30" s="663"/>
    </row>
    <row r="31" spans="2:15" x14ac:dyDescent="0.25">
      <c r="B31" s="648">
        <v>44166</v>
      </c>
      <c r="C31" s="666">
        <v>375560</v>
      </c>
      <c r="D31" s="667">
        <v>-0.38923600833954031</v>
      </c>
      <c r="F31" s="650"/>
      <c r="O31" s="663"/>
    </row>
    <row r="32" spans="2:15" x14ac:dyDescent="0.25">
      <c r="B32" s="646">
        <v>44197</v>
      </c>
      <c r="C32" s="664">
        <v>168557</v>
      </c>
      <c r="D32" s="665">
        <v>-0.52810136930308604</v>
      </c>
      <c r="O32" s="663"/>
    </row>
    <row r="33" spans="2:15" x14ac:dyDescent="0.25">
      <c r="B33" s="648">
        <v>44228</v>
      </c>
      <c r="C33" s="666">
        <v>461199</v>
      </c>
      <c r="D33" s="667">
        <v>6.0152035142323187E-2</v>
      </c>
      <c r="O33" s="663"/>
    </row>
    <row r="34" spans="2:15" x14ac:dyDescent="0.25">
      <c r="B34" s="646">
        <v>44256</v>
      </c>
      <c r="C34" s="664">
        <v>231891</v>
      </c>
      <c r="D34" s="665">
        <v>0.187880992141957</v>
      </c>
      <c r="O34" s="663"/>
    </row>
    <row r="35" spans="2:15" x14ac:dyDescent="0.25">
      <c r="B35" s="648">
        <v>44287</v>
      </c>
      <c r="C35" s="666">
        <v>204597</v>
      </c>
      <c r="D35" s="667">
        <v>2.3803717472118961</v>
      </c>
      <c r="O35" s="663"/>
    </row>
    <row r="36" spans="2:15" x14ac:dyDescent="0.25">
      <c r="B36" s="646">
        <v>44317</v>
      </c>
      <c r="C36" s="664">
        <v>353406</v>
      </c>
      <c r="D36" s="665">
        <v>0.90719963734680331</v>
      </c>
      <c r="O36" s="663"/>
    </row>
    <row r="37" spans="2:15" x14ac:dyDescent="0.25">
      <c r="B37" s="648">
        <v>44348</v>
      </c>
      <c r="C37" s="666">
        <v>387427</v>
      </c>
      <c r="D37" s="667">
        <v>0.69826547027804198</v>
      </c>
      <c r="O37" s="663"/>
    </row>
    <row r="38" spans="2:15" x14ac:dyDescent="0.25">
      <c r="B38" s="646">
        <v>44378</v>
      </c>
      <c r="C38" s="664">
        <v>250645</v>
      </c>
      <c r="D38" s="665">
        <v>-0.2000376610568714</v>
      </c>
      <c r="O38" s="663"/>
    </row>
    <row r="39" spans="2:15" x14ac:dyDescent="0.25">
      <c r="B39" s="648">
        <v>44409</v>
      </c>
      <c r="C39" s="666">
        <v>173244</v>
      </c>
      <c r="D39" s="667">
        <v>-0.2759476741756175</v>
      </c>
      <c r="O39" s="663"/>
    </row>
    <row r="40" spans="2:15" x14ac:dyDescent="0.25">
      <c r="B40" s="646">
        <v>44440</v>
      </c>
      <c r="C40" s="664">
        <v>227303</v>
      </c>
      <c r="D40" s="665">
        <v>-0.45100402382413041</v>
      </c>
      <c r="O40" s="663"/>
    </row>
    <row r="41" spans="2:15" x14ac:dyDescent="0.25">
      <c r="B41" s="648">
        <v>44470</v>
      </c>
      <c r="C41" s="666">
        <v>165795</v>
      </c>
      <c r="D41" s="667">
        <v>-0.43842469650986338</v>
      </c>
      <c r="O41" s="663"/>
    </row>
    <row r="42" spans="2:15" x14ac:dyDescent="0.25">
      <c r="B42" s="646">
        <v>44501</v>
      </c>
      <c r="C42" s="664">
        <v>308950</v>
      </c>
      <c r="D42" s="665">
        <v>0.32143987544803632</v>
      </c>
      <c r="O42" s="663"/>
    </row>
    <row r="43" spans="2:15" x14ac:dyDescent="0.25">
      <c r="B43" s="648">
        <v>44531</v>
      </c>
      <c r="C43" s="666">
        <v>326991</v>
      </c>
      <c r="D43" s="667">
        <v>-0.12932420918095641</v>
      </c>
      <c r="O43" s="663"/>
    </row>
    <row r="44" spans="2:15" x14ac:dyDescent="0.25">
      <c r="B44" s="646">
        <v>44562</v>
      </c>
      <c r="C44" s="664">
        <v>334165</v>
      </c>
      <c r="D44" s="665">
        <v>0.9825044347016143</v>
      </c>
      <c r="O44" s="663"/>
    </row>
    <row r="45" spans="2:15" x14ac:dyDescent="0.25">
      <c r="B45" s="648">
        <v>44593</v>
      </c>
      <c r="C45" s="666">
        <v>227166</v>
      </c>
      <c r="D45" s="667">
        <v>-0.50744472559567566</v>
      </c>
      <c r="O45" s="663"/>
    </row>
    <row r="46" spans="2:15" x14ac:dyDescent="0.25">
      <c r="B46" s="646">
        <v>44621</v>
      </c>
      <c r="C46" s="664">
        <v>329456</v>
      </c>
      <c r="D46" s="665">
        <v>0.42073646670202808</v>
      </c>
      <c r="O46" s="663"/>
    </row>
    <row r="47" spans="2:15" x14ac:dyDescent="0.25">
      <c r="B47" s="648">
        <v>44652</v>
      </c>
      <c r="C47" s="666">
        <v>563326</v>
      </c>
      <c r="D47" s="667">
        <v>1.7533443794386041</v>
      </c>
      <c r="O47" s="663"/>
    </row>
    <row r="48" spans="2:15" x14ac:dyDescent="0.25">
      <c r="B48" s="646">
        <v>44682</v>
      </c>
      <c r="C48" s="664">
        <v>265009</v>
      </c>
      <c r="D48" s="665">
        <v>-0.25012874710672711</v>
      </c>
      <c r="O48" s="663"/>
    </row>
    <row r="49" spans="2:15" x14ac:dyDescent="0.25">
      <c r="B49" s="648">
        <v>44713</v>
      </c>
      <c r="C49" s="666">
        <v>360050</v>
      </c>
      <c r="D49" s="667">
        <v>-7.0663634697633357E-2</v>
      </c>
      <c r="O49" s="663"/>
    </row>
    <row r="50" spans="2:15" x14ac:dyDescent="0.25">
      <c r="B50" s="646">
        <v>44743</v>
      </c>
      <c r="C50" s="664">
        <v>802716</v>
      </c>
      <c r="D50" s="665">
        <v>2.202601288675218</v>
      </c>
      <c r="O50" s="663"/>
    </row>
    <row r="51" spans="2:15" x14ac:dyDescent="0.25">
      <c r="B51" s="648">
        <v>44774</v>
      </c>
      <c r="C51" s="666">
        <v>748020</v>
      </c>
      <c r="D51" s="667">
        <v>3.317725289187504</v>
      </c>
      <c r="O51" s="663"/>
    </row>
    <row r="52" spans="2:15" x14ac:dyDescent="0.25">
      <c r="B52" s="646">
        <v>44805</v>
      </c>
      <c r="C52" s="664">
        <v>468003</v>
      </c>
      <c r="D52" s="665">
        <v>1.058938949331949</v>
      </c>
      <c r="O52" s="663"/>
    </row>
    <row r="53" spans="2:15" x14ac:dyDescent="0.25">
      <c r="B53" s="648">
        <v>44835</v>
      </c>
      <c r="C53" s="666">
        <v>525737</v>
      </c>
      <c r="D53" s="667">
        <v>2.1710063632799539</v>
      </c>
      <c r="O53" s="663"/>
    </row>
    <row r="54" spans="2:15" x14ac:dyDescent="0.25">
      <c r="B54" s="646">
        <v>44866</v>
      </c>
      <c r="C54" s="664">
        <v>553289</v>
      </c>
      <c r="D54" s="665">
        <v>0.7908690726654799</v>
      </c>
      <c r="O54" s="663"/>
    </row>
    <row r="55" spans="2:15" x14ac:dyDescent="0.25">
      <c r="B55" s="648">
        <v>44896</v>
      </c>
      <c r="C55" s="666">
        <v>684275</v>
      </c>
      <c r="D55" s="667">
        <v>1.092641693502268</v>
      </c>
      <c r="O55" s="663"/>
    </row>
    <row r="56" spans="2:15" x14ac:dyDescent="0.25">
      <c r="B56" s="646">
        <v>44927</v>
      </c>
      <c r="C56" s="664">
        <v>832253</v>
      </c>
      <c r="D56" s="665">
        <v>1.4905450900004491</v>
      </c>
      <c r="O56" s="663"/>
    </row>
    <row r="57" spans="2:15" x14ac:dyDescent="0.25">
      <c r="B57" s="648">
        <v>44958</v>
      </c>
      <c r="C57" s="666">
        <v>415836</v>
      </c>
      <c r="D57" s="667">
        <v>0.83053802065449933</v>
      </c>
      <c r="O57" s="663"/>
    </row>
    <row r="58" spans="2:15" x14ac:dyDescent="0.25">
      <c r="B58" s="646">
        <v>44986</v>
      </c>
      <c r="C58" s="664">
        <v>297509</v>
      </c>
      <c r="D58" s="665">
        <v>-9.6968942741974651E-2</v>
      </c>
      <c r="O58" s="663"/>
    </row>
    <row r="59" spans="2:15" x14ac:dyDescent="0.25">
      <c r="B59" s="648">
        <v>45017</v>
      </c>
      <c r="C59" s="666">
        <v>213999</v>
      </c>
      <c r="D59" s="667">
        <v>-0.62011517309692787</v>
      </c>
      <c r="O59" s="663"/>
    </row>
    <row r="60" spans="2:15" x14ac:dyDescent="0.25">
      <c r="B60" s="646">
        <v>45047</v>
      </c>
      <c r="C60" s="664">
        <v>208728</v>
      </c>
      <c r="D60" s="665">
        <v>-0.21237391937632311</v>
      </c>
      <c r="O60" s="663"/>
    </row>
    <row r="61" spans="2:15" x14ac:dyDescent="0.25">
      <c r="B61" s="648">
        <v>45078</v>
      </c>
      <c r="C61" s="666">
        <v>250190</v>
      </c>
      <c r="D61" s="667">
        <v>-0.30512428829329258</v>
      </c>
      <c r="O61" s="663"/>
    </row>
    <row r="62" spans="2:15" x14ac:dyDescent="0.25">
      <c r="B62" s="646">
        <v>45108</v>
      </c>
      <c r="C62" s="664">
        <v>160432</v>
      </c>
      <c r="D62" s="665">
        <v>-0.80013852969169674</v>
      </c>
      <c r="O62" s="663"/>
    </row>
    <row r="63" spans="2:15" x14ac:dyDescent="0.25">
      <c r="B63" s="648">
        <v>45139</v>
      </c>
      <c r="C63" s="666">
        <v>560194</v>
      </c>
      <c r="D63" s="667">
        <v>-0.25109756423625029</v>
      </c>
      <c r="O63" s="663"/>
    </row>
    <row r="64" spans="2:15" x14ac:dyDescent="0.25">
      <c r="B64" s="646">
        <v>45170</v>
      </c>
      <c r="C64" s="664">
        <v>346539</v>
      </c>
      <c r="D64" s="665">
        <v>-0.2595367978410395</v>
      </c>
      <c r="O64" s="663"/>
    </row>
    <row r="65" spans="2:15" x14ac:dyDescent="0.25">
      <c r="B65" s="648">
        <v>45200</v>
      </c>
      <c r="C65" s="666">
        <v>399169</v>
      </c>
      <c r="D65" s="667">
        <v>-0.24074394611754549</v>
      </c>
      <c r="O65" s="663"/>
    </row>
    <row r="66" spans="2:15" x14ac:dyDescent="0.25">
      <c r="B66" s="646">
        <v>45231</v>
      </c>
      <c r="C66" s="664">
        <v>378925</v>
      </c>
      <c r="D66" s="665">
        <v>-0.31514091189233828</v>
      </c>
      <c r="O66" s="663"/>
    </row>
    <row r="67" spans="2:15" x14ac:dyDescent="0.25">
      <c r="B67" s="648">
        <v>45261</v>
      </c>
      <c r="C67" s="666">
        <v>360053</v>
      </c>
      <c r="D67" s="667">
        <v>-0.47381827481641148</v>
      </c>
      <c r="O67" s="663"/>
    </row>
    <row r="68" spans="2:15" x14ac:dyDescent="0.25">
      <c r="B68" s="646">
        <v>45292</v>
      </c>
      <c r="C68" s="664">
        <v>227585</v>
      </c>
      <c r="D68" s="665">
        <v>-0.72654349098170867</v>
      </c>
      <c r="O68" s="663"/>
    </row>
    <row r="69" spans="2:15" x14ac:dyDescent="0.25">
      <c r="B69" s="648">
        <v>45323</v>
      </c>
      <c r="C69" s="666">
        <v>215159</v>
      </c>
      <c r="D69" s="667">
        <v>-0.48258688521436338</v>
      </c>
      <c r="O69" s="663"/>
    </row>
    <row r="70" spans="2:15" x14ac:dyDescent="0.25">
      <c r="B70" s="646">
        <v>45352</v>
      </c>
      <c r="C70" s="664">
        <v>205094</v>
      </c>
      <c r="D70" s="665">
        <v>-0.31062925827453958</v>
      </c>
      <c r="O70" s="663"/>
    </row>
    <row r="71" spans="2:15" x14ac:dyDescent="0.25">
      <c r="B71" s="648">
        <v>45383</v>
      </c>
      <c r="C71" s="666">
        <v>387951</v>
      </c>
      <c r="D71" s="667">
        <v>0.81286361151220332</v>
      </c>
      <c r="O71" s="663"/>
    </row>
    <row r="72" spans="2:15" x14ac:dyDescent="0.25">
      <c r="B72" s="646">
        <v>45413</v>
      </c>
      <c r="C72" s="664">
        <v>151361</v>
      </c>
      <c r="D72" s="665">
        <v>-0.27484094132076192</v>
      </c>
      <c r="O72" s="663"/>
    </row>
    <row r="73" spans="2:15" x14ac:dyDescent="0.25">
      <c r="B73" s="648">
        <v>45444</v>
      </c>
      <c r="C73" s="666">
        <v>319177</v>
      </c>
      <c r="D73" s="667">
        <v>0.27573843878652232</v>
      </c>
      <c r="O73" s="663"/>
    </row>
    <row r="74" spans="2:15" x14ac:dyDescent="0.25">
      <c r="B74" s="646">
        <v>45474</v>
      </c>
      <c r="C74" s="664">
        <v>175156</v>
      </c>
      <c r="D74" s="665">
        <v>9.177720155579934E-2</v>
      </c>
      <c r="O74" s="663"/>
    </row>
    <row r="75" spans="2:15" x14ac:dyDescent="0.25">
      <c r="B75" s="648">
        <v>45505</v>
      </c>
      <c r="C75" s="666">
        <v>190583</v>
      </c>
      <c r="D75" s="667">
        <v>-0.65979107237849743</v>
      </c>
      <c r="O75" s="663"/>
    </row>
    <row r="76" spans="2:15" x14ac:dyDescent="0.25">
      <c r="B76" s="646">
        <v>45536</v>
      </c>
      <c r="C76" s="664">
        <v>296199</v>
      </c>
      <c r="D76" s="665">
        <v>-0.14526503510427399</v>
      </c>
      <c r="I76" s="613"/>
      <c r="O76" s="663"/>
    </row>
    <row r="77" spans="2:15" x14ac:dyDescent="0.25">
      <c r="B77" s="648">
        <v>45566</v>
      </c>
      <c r="C77" s="666">
        <v>214725</v>
      </c>
      <c r="D77" s="667">
        <v>-0.46206995032179349</v>
      </c>
      <c r="I77" s="613"/>
      <c r="O77" s="663"/>
    </row>
    <row r="78" spans="2:15" x14ac:dyDescent="0.25">
      <c r="B78" s="646">
        <v>45597</v>
      </c>
      <c r="C78" s="664">
        <v>135009</v>
      </c>
      <c r="D78" s="665">
        <v>-0.64370521871082664</v>
      </c>
      <c r="O78" s="663"/>
    </row>
    <row r="79" spans="2:15" x14ac:dyDescent="0.25">
      <c r="B79" s="648">
        <v>45627</v>
      </c>
      <c r="C79" s="666">
        <v>351252</v>
      </c>
      <c r="D79" s="667">
        <v>-2.4443623577639961E-2</v>
      </c>
      <c r="O79" s="663"/>
    </row>
    <row r="80" spans="2:15" x14ac:dyDescent="0.25">
      <c r="B80" s="646">
        <v>45658</v>
      </c>
      <c r="C80" s="664">
        <v>135655</v>
      </c>
      <c r="D80" s="665">
        <v>-0.40393699057494997</v>
      </c>
      <c r="O80" s="663"/>
    </row>
    <row r="81" spans="2:15" x14ac:dyDescent="0.25">
      <c r="B81" s="648">
        <v>45689</v>
      </c>
      <c r="C81" s="666">
        <v>179756</v>
      </c>
      <c r="D81" s="667">
        <v>-0.16454343067220059</v>
      </c>
      <c r="O81" s="663"/>
    </row>
    <row r="82" spans="2:15" x14ac:dyDescent="0.25">
      <c r="B82" s="646">
        <v>45717</v>
      </c>
      <c r="C82" s="664">
        <v>243419</v>
      </c>
      <c r="D82" s="665">
        <v>0.18686553482793261</v>
      </c>
      <c r="O82" s="663"/>
    </row>
    <row r="83" spans="2:15" x14ac:dyDescent="0.25">
      <c r="B83" s="648">
        <v>45748</v>
      </c>
      <c r="C83" s="666">
        <v>417016</v>
      </c>
      <c r="D83" s="667">
        <v>7.4919255266773385E-2</v>
      </c>
      <c r="O83" s="663"/>
    </row>
    <row r="84" spans="2:15" x14ac:dyDescent="0.25">
      <c r="B84" s="646">
        <v>45778</v>
      </c>
      <c r="C84" s="664">
        <v>192983</v>
      </c>
      <c r="D84" s="665">
        <v>0.27498496970818109</v>
      </c>
    </row>
    <row r="85" spans="2:15" x14ac:dyDescent="0.25">
      <c r="B85" s="648">
        <v>45809</v>
      </c>
      <c r="C85" s="666">
        <v>655446</v>
      </c>
      <c r="D85" s="667">
        <v>1.0535502244835939</v>
      </c>
    </row>
    <row r="86" spans="2:15" x14ac:dyDescent="0.25">
      <c r="B86" s="646">
        <v>45839</v>
      </c>
      <c r="C86" s="664">
        <v>466431</v>
      </c>
      <c r="D86" s="665">
        <v>1.66294617369659</v>
      </c>
    </row>
    <row r="87" spans="2:15" x14ac:dyDescent="0.25">
      <c r="B87" s="648">
        <v>45870</v>
      </c>
      <c r="C87" s="666">
        <v>154965</v>
      </c>
      <c r="D87" s="667">
        <v>-0.1868897015998279</v>
      </c>
    </row>
    <row r="88" spans="2:15" x14ac:dyDescent="0.25">
      <c r="B88" s="646"/>
      <c r="C88" s="664"/>
      <c r="D88" s="665"/>
    </row>
    <row r="89" spans="2:15" x14ac:dyDescent="0.25">
      <c r="B89" s="539"/>
    </row>
    <row r="90" spans="2:15" x14ac:dyDescent="0.25">
      <c r="C90" s="668"/>
    </row>
    <row r="91" spans="2:15" x14ac:dyDescent="0.25">
      <c r="C91" s="164"/>
    </row>
    <row r="92" spans="2:15" x14ac:dyDescent="0.25">
      <c r="C92" s="650"/>
    </row>
  </sheetData>
  <mergeCells count="1">
    <mergeCell ref="F3:M4"/>
  </mergeCells>
  <hyperlinks>
    <hyperlink ref="A1" location="Índice!A1" display="Volver"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2"/>
  <sheetViews>
    <sheetView showGridLines="0" workbookViewId="0"/>
  </sheetViews>
  <sheetFormatPr baseColWidth="10" defaultColWidth="11.44140625" defaultRowHeight="13.8" x14ac:dyDescent="0.25"/>
  <cols>
    <col min="1" max="1" width="5.21875" style="539" customWidth="1"/>
    <col min="2" max="3" width="11.44140625" style="539"/>
    <col min="4" max="4" width="12.44140625" style="539" customWidth="1"/>
    <col min="5" max="6" width="11.44140625" style="539"/>
    <col min="7" max="7" width="10.5546875" style="539" customWidth="1"/>
    <col min="8" max="16384" width="11.44140625" style="539"/>
  </cols>
  <sheetData>
    <row r="1" spans="1:12" x14ac:dyDescent="0.25">
      <c r="A1" s="145" t="s">
        <v>36</v>
      </c>
    </row>
    <row r="3" spans="1:12" x14ac:dyDescent="0.25">
      <c r="F3" s="814" t="s">
        <v>1937</v>
      </c>
      <c r="G3" s="833"/>
      <c r="H3" s="833"/>
      <c r="I3" s="833"/>
      <c r="J3" s="833"/>
      <c r="K3" s="833"/>
      <c r="L3" s="833"/>
    </row>
    <row r="4" spans="1:12" x14ac:dyDescent="0.25">
      <c r="F4" s="833"/>
      <c r="G4" s="833"/>
      <c r="H4" s="833"/>
      <c r="I4" s="833"/>
      <c r="J4" s="833"/>
      <c r="K4" s="833"/>
      <c r="L4" s="833"/>
    </row>
    <row r="6" spans="1:12" x14ac:dyDescent="0.25">
      <c r="B6" s="2" t="s">
        <v>198</v>
      </c>
      <c r="C6" s="2" t="s">
        <v>219</v>
      </c>
      <c r="D6" s="2" t="s">
        <v>159</v>
      </c>
      <c r="E6" s="2" t="s">
        <v>182</v>
      </c>
    </row>
    <row r="7" spans="1:12" x14ac:dyDescent="0.25">
      <c r="B7" s="629">
        <v>2023</v>
      </c>
      <c r="C7" s="568" t="s">
        <v>64</v>
      </c>
      <c r="D7" s="669">
        <v>-0.03</v>
      </c>
      <c r="E7" s="669">
        <v>4.0000000000000001E-3</v>
      </c>
    </row>
    <row r="8" spans="1:12" x14ac:dyDescent="0.25">
      <c r="B8" s="629"/>
      <c r="C8" s="568" t="s">
        <v>65</v>
      </c>
      <c r="D8" s="669">
        <v>2.9000000000000001E-2</v>
      </c>
      <c r="E8" s="669">
        <v>1.4E-2</v>
      </c>
    </row>
    <row r="9" spans="1:12" x14ac:dyDescent="0.25">
      <c r="B9" s="629"/>
      <c r="C9" s="568" t="s">
        <v>220</v>
      </c>
      <c r="D9" s="669">
        <v>-3.7999999999999999E-2</v>
      </c>
      <c r="E9" s="669">
        <v>-7.2999999999999995E-2</v>
      </c>
    </row>
    <row r="10" spans="1:12" x14ac:dyDescent="0.25">
      <c r="B10" s="629"/>
      <c r="C10" s="568" t="s">
        <v>221</v>
      </c>
      <c r="D10" s="669">
        <v>3.7999999999999999E-2</v>
      </c>
      <c r="E10" s="669">
        <v>-3.6999999999999998E-2</v>
      </c>
    </row>
    <row r="11" spans="1:12" x14ac:dyDescent="0.25">
      <c r="B11" s="349">
        <v>2024</v>
      </c>
      <c r="C11" s="572" t="s">
        <v>64</v>
      </c>
      <c r="D11" s="670">
        <v>0.106</v>
      </c>
      <c r="E11" s="670">
        <v>-4.7E-2</v>
      </c>
    </row>
    <row r="12" spans="1:12" x14ac:dyDescent="0.25">
      <c r="B12" s="349"/>
      <c r="C12" s="572" t="s">
        <v>65</v>
      </c>
      <c r="D12" s="670">
        <v>8.4000000000000005E-2</v>
      </c>
      <c r="E12" s="670">
        <v>-3.1E-2</v>
      </c>
    </row>
    <row r="13" spans="1:12" x14ac:dyDescent="0.25">
      <c r="B13" s="349"/>
      <c r="C13" s="572" t="s">
        <v>220</v>
      </c>
      <c r="D13" s="670">
        <v>0.124</v>
      </c>
      <c r="E13" s="670">
        <v>3.0000000000000001E-3</v>
      </c>
    </row>
    <row r="14" spans="1:12" x14ac:dyDescent="0.25">
      <c r="B14" s="349"/>
      <c r="C14" s="572" t="s">
        <v>221</v>
      </c>
      <c r="D14" s="670">
        <v>3.5999999999999997E-2</v>
      </c>
      <c r="E14" s="670">
        <v>-6.0000000000000001E-3</v>
      </c>
    </row>
    <row r="15" spans="1:12" x14ac:dyDescent="0.25">
      <c r="B15" s="629">
        <v>2025</v>
      </c>
      <c r="C15" s="568" t="s">
        <v>64</v>
      </c>
      <c r="D15" s="669">
        <v>-1.9E-2</v>
      </c>
      <c r="E15" s="669">
        <v>-5.1999999999999998E-2</v>
      </c>
    </row>
    <row r="16" spans="1:12" x14ac:dyDescent="0.25">
      <c r="B16" s="629"/>
      <c r="C16" s="568" t="s">
        <v>65</v>
      </c>
      <c r="D16" s="669">
        <v>-3.5000000000000003E-2</v>
      </c>
      <c r="E16" s="669">
        <v>-0.10100000000000001</v>
      </c>
    </row>
    <row r="17" spans="2:7" x14ac:dyDescent="0.25">
      <c r="B17" s="629"/>
      <c r="C17" s="568"/>
      <c r="D17" s="669"/>
      <c r="E17" s="669"/>
    </row>
    <row r="18" spans="2:7" x14ac:dyDescent="0.25">
      <c r="B18" s="629"/>
      <c r="C18" s="568"/>
      <c r="D18" s="669"/>
      <c r="E18" s="669"/>
    </row>
    <row r="19" spans="2:7" x14ac:dyDescent="0.25">
      <c r="B19" s="629"/>
      <c r="C19" s="568"/>
      <c r="D19" s="669"/>
      <c r="E19" s="669"/>
    </row>
    <row r="22" spans="2:7" x14ac:dyDescent="0.25">
      <c r="B22" s="834" t="s">
        <v>240</v>
      </c>
      <c r="C22" s="834"/>
      <c r="D22" s="834"/>
      <c r="E22" s="834"/>
      <c r="F22" s="834"/>
      <c r="G22" s="834"/>
    </row>
    <row r="23" spans="2:7" x14ac:dyDescent="0.25">
      <c r="B23" s="834"/>
      <c r="C23" s="834"/>
      <c r="D23" s="834"/>
      <c r="E23" s="834"/>
      <c r="F23" s="834"/>
      <c r="G23" s="834"/>
    </row>
    <row r="24" spans="2:7" x14ac:dyDescent="0.25">
      <c r="B24" s="834"/>
      <c r="C24" s="834"/>
      <c r="D24" s="834"/>
      <c r="E24" s="834"/>
      <c r="F24" s="834"/>
      <c r="G24" s="834"/>
    </row>
    <row r="25" spans="2:7" x14ac:dyDescent="0.25">
      <c r="B25" s="227" t="s">
        <v>241</v>
      </c>
    </row>
    <row r="27" spans="2:7" x14ac:dyDescent="0.25">
      <c r="E27" s="633"/>
    </row>
    <row r="28" spans="2:7" x14ac:dyDescent="0.25">
      <c r="E28" s="633"/>
    </row>
    <row r="31" spans="2:7" x14ac:dyDescent="0.25">
      <c r="C31" s="633"/>
      <c r="D31" s="633"/>
    </row>
    <row r="32" spans="2:7" x14ac:dyDescent="0.25">
      <c r="C32" s="633"/>
      <c r="D32" s="633"/>
    </row>
  </sheetData>
  <mergeCells count="2">
    <mergeCell ref="F3:L4"/>
    <mergeCell ref="B22:G24"/>
  </mergeCells>
  <hyperlinks>
    <hyperlink ref="A1" location="Índice!A1" display="Volver"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T198"/>
  <sheetViews>
    <sheetView showGridLines="0" workbookViewId="0"/>
  </sheetViews>
  <sheetFormatPr baseColWidth="10" defaultColWidth="11.44140625" defaultRowHeight="13.8" x14ac:dyDescent="0.25"/>
  <cols>
    <col min="1" max="1" width="5.21875" style="542" customWidth="1"/>
    <col min="2" max="2" width="9.5546875" style="542" customWidth="1"/>
    <col min="3" max="3" width="12.44140625" style="542" customWidth="1"/>
    <col min="4" max="5" width="13.44140625" style="542" customWidth="1"/>
    <col min="6" max="6" width="11.5546875" style="542" customWidth="1"/>
    <col min="7" max="16384" width="11.44140625" style="542"/>
  </cols>
  <sheetData>
    <row r="1" spans="1:20" x14ac:dyDescent="0.25">
      <c r="A1" s="145" t="s">
        <v>36</v>
      </c>
    </row>
    <row r="3" spans="1:20" x14ac:dyDescent="0.25">
      <c r="G3" s="813" t="s">
        <v>1938</v>
      </c>
      <c r="H3" s="813"/>
      <c r="I3" s="813"/>
      <c r="J3" s="813"/>
      <c r="K3" s="813"/>
      <c r="L3" s="813"/>
      <c r="M3" s="813"/>
      <c r="N3" s="813"/>
      <c r="O3" s="813"/>
      <c r="P3" s="813"/>
      <c r="Q3" s="236"/>
      <c r="R3" s="236"/>
      <c r="S3" s="236"/>
      <c r="T3" s="69"/>
    </row>
    <row r="4" spans="1:20" x14ac:dyDescent="0.25">
      <c r="F4" s="69"/>
      <c r="G4" s="813"/>
      <c r="H4" s="813"/>
      <c r="I4" s="813"/>
      <c r="J4" s="813"/>
      <c r="K4" s="813"/>
      <c r="L4" s="813"/>
      <c r="M4" s="813"/>
      <c r="N4" s="813"/>
      <c r="O4" s="813"/>
      <c r="P4" s="813"/>
      <c r="Q4" s="236"/>
      <c r="R4" s="236"/>
      <c r="S4" s="236"/>
      <c r="T4" s="69"/>
    </row>
    <row r="6" spans="1:20" ht="24" x14ac:dyDescent="0.25">
      <c r="A6" s="672"/>
      <c r="B6" s="2" t="s">
        <v>198</v>
      </c>
      <c r="C6" s="2" t="s">
        <v>203</v>
      </c>
      <c r="D6" s="2" t="s">
        <v>242</v>
      </c>
      <c r="E6" s="2" t="s">
        <v>243</v>
      </c>
    </row>
    <row r="7" spans="1:20" x14ac:dyDescent="0.25">
      <c r="A7" s="673"/>
      <c r="B7" s="674">
        <v>2015</v>
      </c>
      <c r="C7" s="674" t="s">
        <v>244</v>
      </c>
      <c r="D7" s="674">
        <v>2881</v>
      </c>
      <c r="E7" s="674">
        <v>13524</v>
      </c>
    </row>
    <row r="8" spans="1:20" x14ac:dyDescent="0.25">
      <c r="A8" s="673"/>
      <c r="B8" s="675"/>
      <c r="C8" s="675" t="s">
        <v>245</v>
      </c>
      <c r="D8" s="675">
        <v>2085</v>
      </c>
      <c r="E8" s="675">
        <v>13007</v>
      </c>
    </row>
    <row r="9" spans="1:20" x14ac:dyDescent="0.25">
      <c r="A9" s="673"/>
      <c r="B9" s="674"/>
      <c r="C9" s="674" t="s">
        <v>246</v>
      </c>
      <c r="D9" s="674">
        <v>1988</v>
      </c>
      <c r="E9" s="674">
        <v>14456</v>
      </c>
    </row>
    <row r="10" spans="1:20" x14ac:dyDescent="0.25">
      <c r="A10" s="673"/>
      <c r="B10" s="675"/>
      <c r="C10" s="675" t="s">
        <v>247</v>
      </c>
      <c r="D10" s="675">
        <v>2506</v>
      </c>
      <c r="E10" s="675">
        <v>14252</v>
      </c>
    </row>
    <row r="11" spans="1:20" x14ac:dyDescent="0.25">
      <c r="A11" s="673"/>
      <c r="B11" s="674"/>
      <c r="C11" s="674" t="s">
        <v>248</v>
      </c>
      <c r="D11" s="674">
        <v>2000</v>
      </c>
      <c r="E11" s="674">
        <v>15117</v>
      </c>
    </row>
    <row r="12" spans="1:20" x14ac:dyDescent="0.25">
      <c r="A12" s="673"/>
      <c r="B12" s="675"/>
      <c r="C12" s="675" t="s">
        <v>249</v>
      </c>
      <c r="D12" s="675">
        <v>2061</v>
      </c>
      <c r="E12" s="675">
        <v>14473</v>
      </c>
    </row>
    <row r="13" spans="1:20" x14ac:dyDescent="0.25">
      <c r="A13" s="673"/>
      <c r="B13" s="674"/>
      <c r="C13" s="674" t="s">
        <v>250</v>
      </c>
      <c r="D13" s="674">
        <v>1989</v>
      </c>
      <c r="E13" s="674">
        <v>15026</v>
      </c>
    </row>
    <row r="14" spans="1:20" x14ac:dyDescent="0.25">
      <c r="A14" s="673"/>
      <c r="B14" s="675"/>
      <c r="C14" s="675" t="s">
        <v>251</v>
      </c>
      <c r="D14" s="675">
        <v>2006</v>
      </c>
      <c r="E14" s="675">
        <v>15372</v>
      </c>
    </row>
    <row r="15" spans="1:20" x14ac:dyDescent="0.25">
      <c r="A15" s="673"/>
      <c r="B15" s="674"/>
      <c r="C15" s="674" t="s">
        <v>252</v>
      </c>
      <c r="D15" s="674">
        <v>2698</v>
      </c>
      <c r="E15" s="674">
        <v>14691</v>
      </c>
      <c r="F15" s="45"/>
    </row>
    <row r="16" spans="1:20" x14ac:dyDescent="0.25">
      <c r="A16" s="673"/>
      <c r="B16" s="675"/>
      <c r="C16" s="675" t="s">
        <v>253</v>
      </c>
      <c r="D16" s="675">
        <v>2102</v>
      </c>
      <c r="E16" s="675">
        <v>15081</v>
      </c>
      <c r="F16" s="45"/>
    </row>
    <row r="17" spans="1:7" x14ac:dyDescent="0.25">
      <c r="A17" s="673"/>
      <c r="B17" s="674"/>
      <c r="C17" s="674" t="s">
        <v>254</v>
      </c>
      <c r="D17" s="674">
        <v>1878</v>
      </c>
      <c r="E17" s="674">
        <v>15059</v>
      </c>
    </row>
    <row r="18" spans="1:7" x14ac:dyDescent="0.25">
      <c r="A18" s="673"/>
      <c r="B18" s="675"/>
      <c r="C18" s="675" t="s">
        <v>255</v>
      </c>
      <c r="D18" s="675">
        <v>1703</v>
      </c>
      <c r="E18" s="675">
        <v>15337</v>
      </c>
    </row>
    <row r="19" spans="1:7" x14ac:dyDescent="0.25">
      <c r="A19" s="673"/>
      <c r="B19" s="674">
        <v>2016</v>
      </c>
      <c r="C19" s="674" t="s">
        <v>244</v>
      </c>
      <c r="D19" s="674">
        <v>1825</v>
      </c>
      <c r="E19" s="674">
        <v>14747</v>
      </c>
    </row>
    <row r="20" spans="1:7" x14ac:dyDescent="0.25">
      <c r="A20" s="673"/>
      <c r="B20" s="675"/>
      <c r="C20" s="675" t="s">
        <v>245</v>
      </c>
      <c r="D20" s="675">
        <v>1871</v>
      </c>
      <c r="E20" s="675">
        <v>14403</v>
      </c>
    </row>
    <row r="21" spans="1:7" x14ac:dyDescent="0.25">
      <c r="A21" s="673"/>
      <c r="B21" s="674"/>
      <c r="C21" s="674" t="s">
        <v>246</v>
      </c>
      <c r="D21" s="674">
        <v>2131</v>
      </c>
      <c r="E21" s="674">
        <v>14144</v>
      </c>
    </row>
    <row r="22" spans="1:7" x14ac:dyDescent="0.25">
      <c r="A22" s="673"/>
      <c r="B22" s="675"/>
      <c r="C22" s="675" t="s">
        <v>247</v>
      </c>
      <c r="D22" s="675">
        <v>2189</v>
      </c>
      <c r="E22" s="675">
        <v>15384</v>
      </c>
    </row>
    <row r="23" spans="1:7" x14ac:dyDescent="0.25">
      <c r="A23" s="673"/>
      <c r="B23" s="674"/>
      <c r="C23" s="674" t="s">
        <v>248</v>
      </c>
      <c r="D23" s="674">
        <v>3114</v>
      </c>
      <c r="E23" s="674">
        <v>15057</v>
      </c>
    </row>
    <row r="24" spans="1:7" x14ac:dyDescent="0.25">
      <c r="A24" s="673"/>
      <c r="B24" s="675"/>
      <c r="C24" s="675" t="s">
        <v>249</v>
      </c>
      <c r="D24" s="675">
        <v>3095</v>
      </c>
      <c r="E24" s="675">
        <v>16054</v>
      </c>
    </row>
    <row r="25" spans="1:7" x14ac:dyDescent="0.25">
      <c r="A25" s="673"/>
      <c r="B25" s="674"/>
      <c r="C25" s="674" t="s">
        <v>250</v>
      </c>
      <c r="D25" s="674">
        <v>4872</v>
      </c>
      <c r="E25" s="674">
        <v>16439</v>
      </c>
    </row>
    <row r="26" spans="1:7" x14ac:dyDescent="0.25">
      <c r="A26" s="673"/>
      <c r="B26" s="675"/>
      <c r="C26" s="675" t="s">
        <v>251</v>
      </c>
      <c r="D26" s="675">
        <v>4875</v>
      </c>
      <c r="E26" s="675">
        <v>16717</v>
      </c>
    </row>
    <row r="27" spans="1:7" x14ac:dyDescent="0.25">
      <c r="A27" s="673"/>
      <c r="B27" s="674"/>
      <c r="C27" s="674" t="s">
        <v>252</v>
      </c>
      <c r="D27" s="674">
        <v>2474</v>
      </c>
      <c r="E27" s="674">
        <v>16551</v>
      </c>
    </row>
    <row r="28" spans="1:7" x14ac:dyDescent="0.25">
      <c r="A28" s="673"/>
      <c r="B28" s="675"/>
      <c r="C28" s="675" t="s">
        <v>253</v>
      </c>
      <c r="D28" s="675">
        <v>2466</v>
      </c>
      <c r="E28" s="675">
        <v>16482</v>
      </c>
    </row>
    <row r="29" spans="1:7" x14ac:dyDescent="0.25">
      <c r="A29" s="673"/>
      <c r="B29" s="674"/>
      <c r="C29" s="674" t="s">
        <v>254</v>
      </c>
      <c r="D29" s="674">
        <v>3023</v>
      </c>
      <c r="E29" s="674">
        <v>16656</v>
      </c>
      <c r="G29" s="534" t="s">
        <v>256</v>
      </c>
    </row>
    <row r="30" spans="1:7" x14ac:dyDescent="0.25">
      <c r="A30" s="673"/>
      <c r="B30" s="675"/>
      <c r="C30" s="675" t="s">
        <v>255</v>
      </c>
      <c r="D30" s="675">
        <v>1843</v>
      </c>
      <c r="E30" s="675">
        <v>16513</v>
      </c>
    </row>
    <row r="31" spans="1:7" x14ac:dyDescent="0.25">
      <c r="A31" s="673"/>
      <c r="B31" s="674">
        <v>2017</v>
      </c>
      <c r="C31" s="674" t="s">
        <v>244</v>
      </c>
      <c r="D31" s="674">
        <v>2162</v>
      </c>
      <c r="E31" s="674">
        <v>16736</v>
      </c>
    </row>
    <row r="32" spans="1:7" x14ac:dyDescent="0.25">
      <c r="A32" s="673"/>
      <c r="B32" s="675"/>
      <c r="C32" s="675" t="s">
        <v>245</v>
      </c>
      <c r="D32" s="675">
        <v>2513</v>
      </c>
      <c r="E32" s="675">
        <v>16682</v>
      </c>
      <c r="G32" s="164"/>
    </row>
    <row r="33" spans="1:7" x14ac:dyDescent="0.25">
      <c r="A33" s="673"/>
      <c r="B33" s="674"/>
      <c r="C33" s="674" t="s">
        <v>246</v>
      </c>
      <c r="D33" s="674">
        <v>2085</v>
      </c>
      <c r="E33" s="674">
        <v>16825</v>
      </c>
    </row>
    <row r="34" spans="1:7" x14ac:dyDescent="0.25">
      <c r="A34" s="673"/>
      <c r="B34" s="675"/>
      <c r="C34" s="675" t="s">
        <v>247</v>
      </c>
      <c r="D34" s="675">
        <v>1821</v>
      </c>
      <c r="E34" s="675">
        <v>16567</v>
      </c>
    </row>
    <row r="35" spans="1:7" x14ac:dyDescent="0.25">
      <c r="A35" s="673"/>
      <c r="B35" s="674"/>
      <c r="C35" s="674" t="s">
        <v>248</v>
      </c>
      <c r="D35" s="674">
        <v>2540</v>
      </c>
      <c r="E35" s="674">
        <v>16754</v>
      </c>
    </row>
    <row r="36" spans="1:7" x14ac:dyDescent="0.25">
      <c r="A36" s="673"/>
      <c r="B36" s="675"/>
      <c r="C36" s="675" t="s">
        <v>249</v>
      </c>
      <c r="D36" s="675">
        <v>1725</v>
      </c>
      <c r="E36" s="675">
        <v>16948</v>
      </c>
    </row>
    <row r="37" spans="1:7" x14ac:dyDescent="0.25">
      <c r="A37" s="673"/>
      <c r="B37" s="674"/>
      <c r="C37" s="674" t="s">
        <v>250</v>
      </c>
      <c r="D37" s="674">
        <v>2135</v>
      </c>
      <c r="E37" s="674">
        <v>17063</v>
      </c>
    </row>
    <row r="38" spans="1:7" x14ac:dyDescent="0.25">
      <c r="A38" s="673"/>
      <c r="B38" s="675"/>
      <c r="C38" s="675" t="s">
        <v>251</v>
      </c>
      <c r="D38" s="675">
        <v>1847</v>
      </c>
      <c r="E38" s="675">
        <v>17305</v>
      </c>
      <c r="F38" s="676"/>
      <c r="G38" s="676"/>
    </row>
    <row r="39" spans="1:7" x14ac:dyDescent="0.25">
      <c r="B39" s="674"/>
      <c r="C39" s="674" t="s">
        <v>252</v>
      </c>
      <c r="D39" s="674">
        <v>1888</v>
      </c>
      <c r="E39" s="674">
        <v>17267</v>
      </c>
    </row>
    <row r="40" spans="1:7" x14ac:dyDescent="0.25">
      <c r="B40" s="675"/>
      <c r="C40" s="675" t="s">
        <v>253</v>
      </c>
      <c r="D40" s="675">
        <v>1682</v>
      </c>
      <c r="E40" s="675">
        <v>18668</v>
      </c>
    </row>
    <row r="41" spans="1:7" x14ac:dyDescent="0.25">
      <c r="B41" s="674"/>
      <c r="C41" s="674" t="s">
        <v>254</v>
      </c>
      <c r="D41" s="674">
        <v>1749</v>
      </c>
      <c r="E41" s="674">
        <v>18568</v>
      </c>
    </row>
    <row r="42" spans="1:7" x14ac:dyDescent="0.25">
      <c r="B42" s="675"/>
      <c r="C42" s="675" t="s">
        <v>255</v>
      </c>
      <c r="D42" s="675">
        <v>2221</v>
      </c>
      <c r="E42" s="675">
        <v>19698</v>
      </c>
    </row>
    <row r="43" spans="1:7" x14ac:dyDescent="0.25">
      <c r="B43" s="674">
        <v>2018</v>
      </c>
      <c r="C43" s="674" t="s">
        <v>244</v>
      </c>
      <c r="D43" s="674">
        <v>3060</v>
      </c>
      <c r="E43" s="674">
        <v>20279</v>
      </c>
    </row>
    <row r="44" spans="1:7" x14ac:dyDescent="0.25">
      <c r="B44" s="675"/>
      <c r="C44" s="675" t="s">
        <v>245</v>
      </c>
      <c r="D44" s="675">
        <v>2765</v>
      </c>
      <c r="E44" s="675">
        <v>20293</v>
      </c>
    </row>
    <row r="45" spans="1:7" x14ac:dyDescent="0.25">
      <c r="B45" s="674"/>
      <c r="C45" s="674" t="s">
        <v>246</v>
      </c>
      <c r="D45" s="674">
        <v>2385</v>
      </c>
      <c r="E45" s="674">
        <v>19439</v>
      </c>
    </row>
    <row r="46" spans="1:7" x14ac:dyDescent="0.25">
      <c r="B46" s="675"/>
      <c r="C46" s="675" t="s">
        <v>247</v>
      </c>
      <c r="D46" s="675">
        <v>1907</v>
      </c>
      <c r="E46" s="675">
        <v>18173</v>
      </c>
    </row>
    <row r="47" spans="1:7" x14ac:dyDescent="0.25">
      <c r="B47" s="674"/>
      <c r="C47" s="674" t="s">
        <v>248</v>
      </c>
      <c r="D47" s="674">
        <v>2567</v>
      </c>
      <c r="E47" s="674">
        <v>19315</v>
      </c>
    </row>
    <row r="48" spans="1:7" x14ac:dyDescent="0.25">
      <c r="B48" s="675"/>
      <c r="C48" s="675" t="s">
        <v>249</v>
      </c>
      <c r="D48" s="675">
        <v>2198</v>
      </c>
      <c r="E48" s="675">
        <v>17825</v>
      </c>
    </row>
    <row r="49" spans="1:16" x14ac:dyDescent="0.25">
      <c r="B49" s="674"/>
      <c r="C49" s="674" t="s">
        <v>250</v>
      </c>
      <c r="D49" s="674">
        <v>1819</v>
      </c>
      <c r="E49" s="674">
        <v>17813</v>
      </c>
    </row>
    <row r="50" spans="1:16" x14ac:dyDescent="0.25">
      <c r="B50" s="675"/>
      <c r="C50" s="675" t="s">
        <v>251</v>
      </c>
      <c r="D50" s="675">
        <v>3180</v>
      </c>
      <c r="E50" s="675">
        <v>18284</v>
      </c>
    </row>
    <row r="51" spans="1:16" s="602" customFormat="1" x14ac:dyDescent="0.25">
      <c r="A51" s="542"/>
      <c r="B51" s="674"/>
      <c r="C51" s="674" t="s">
        <v>252</v>
      </c>
      <c r="D51" s="674">
        <v>3040</v>
      </c>
      <c r="E51" s="674">
        <v>19394</v>
      </c>
      <c r="F51" s="542"/>
      <c r="G51" s="542"/>
      <c r="H51" s="542"/>
      <c r="I51" s="542"/>
      <c r="J51" s="542"/>
      <c r="K51" s="542"/>
      <c r="L51" s="542"/>
      <c r="M51" s="542"/>
      <c r="N51" s="542"/>
      <c r="O51" s="542"/>
      <c r="P51" s="542"/>
    </row>
    <row r="52" spans="1:16" s="602" customFormat="1" x14ac:dyDescent="0.25">
      <c r="A52" s="542"/>
      <c r="B52" s="675"/>
      <c r="C52" s="675" t="s">
        <v>253</v>
      </c>
      <c r="D52" s="675">
        <v>2437</v>
      </c>
      <c r="E52" s="675">
        <v>18668</v>
      </c>
      <c r="F52" s="542"/>
      <c r="G52" s="542"/>
      <c r="H52" s="542"/>
      <c r="I52" s="542"/>
      <c r="J52" s="542"/>
      <c r="K52" s="542"/>
      <c r="L52" s="542"/>
      <c r="M52" s="542"/>
      <c r="N52" s="542"/>
      <c r="O52" s="542"/>
      <c r="P52" s="542"/>
    </row>
    <row r="53" spans="1:16" s="602" customFormat="1" x14ac:dyDescent="0.25">
      <c r="A53" s="542"/>
      <c r="B53" s="674"/>
      <c r="C53" s="674" t="s">
        <v>254</v>
      </c>
      <c r="D53" s="674">
        <v>2992</v>
      </c>
      <c r="E53" s="674">
        <v>19460</v>
      </c>
      <c r="F53" s="542"/>
      <c r="G53" s="542"/>
      <c r="H53" s="542"/>
      <c r="I53" s="542"/>
      <c r="J53" s="542"/>
      <c r="K53" s="542"/>
      <c r="L53" s="542"/>
      <c r="M53" s="542"/>
      <c r="N53" s="542"/>
      <c r="O53" s="542"/>
      <c r="P53" s="542"/>
    </row>
    <row r="54" spans="1:16" s="602" customFormat="1" x14ac:dyDescent="0.25">
      <c r="A54" s="542"/>
      <c r="B54" s="675"/>
      <c r="C54" s="675" t="s">
        <v>255</v>
      </c>
      <c r="D54" s="675">
        <v>2418</v>
      </c>
      <c r="E54" s="675">
        <v>19081</v>
      </c>
      <c r="F54" s="542"/>
      <c r="G54" s="542"/>
      <c r="H54" s="542"/>
      <c r="I54" s="542"/>
      <c r="J54" s="542"/>
      <c r="K54" s="542"/>
      <c r="L54" s="542"/>
      <c r="M54" s="542"/>
      <c r="N54" s="542"/>
      <c r="O54" s="542"/>
      <c r="P54" s="542"/>
    </row>
    <row r="55" spans="1:16" s="602" customFormat="1" x14ac:dyDescent="0.25">
      <c r="A55" s="542"/>
      <c r="B55" s="674">
        <v>2019</v>
      </c>
      <c r="C55" s="674" t="s">
        <v>244</v>
      </c>
      <c r="D55" s="674">
        <v>2251</v>
      </c>
      <c r="E55" s="674">
        <v>18360</v>
      </c>
      <c r="F55" s="542"/>
      <c r="G55" s="542"/>
      <c r="H55" s="542"/>
      <c r="I55" s="542"/>
      <c r="J55" s="542"/>
      <c r="K55" s="542"/>
      <c r="L55" s="542"/>
      <c r="M55" s="542"/>
      <c r="N55" s="542"/>
      <c r="O55" s="542"/>
      <c r="P55" s="542"/>
    </row>
    <row r="56" spans="1:16" s="602" customFormat="1" x14ac:dyDescent="0.25">
      <c r="A56" s="542"/>
      <c r="B56" s="675"/>
      <c r="C56" s="675" t="s">
        <v>245</v>
      </c>
      <c r="D56" s="675">
        <v>2546</v>
      </c>
      <c r="E56" s="675">
        <v>18447</v>
      </c>
      <c r="F56" s="542"/>
      <c r="G56" s="542"/>
      <c r="H56" s="542"/>
      <c r="I56" s="542"/>
      <c r="J56" s="542"/>
      <c r="K56" s="542"/>
      <c r="L56" s="542"/>
      <c r="M56" s="542"/>
      <c r="N56" s="542"/>
      <c r="O56" s="542"/>
      <c r="P56" s="542"/>
    </row>
    <row r="57" spans="1:16" s="602" customFormat="1" x14ac:dyDescent="0.25">
      <c r="A57" s="542"/>
      <c r="B57" s="674"/>
      <c r="C57" s="674" t="s">
        <v>246</v>
      </c>
      <c r="D57" s="674">
        <v>1938</v>
      </c>
      <c r="E57" s="674">
        <v>18199</v>
      </c>
      <c r="F57" s="542"/>
      <c r="G57" s="542"/>
      <c r="H57" s="542"/>
      <c r="I57" s="542"/>
      <c r="J57" s="542"/>
      <c r="K57" s="542"/>
      <c r="L57" s="542"/>
      <c r="M57" s="542"/>
      <c r="N57" s="542"/>
      <c r="O57" s="542"/>
      <c r="P57" s="542"/>
    </row>
    <row r="58" spans="1:16" s="602" customFormat="1" x14ac:dyDescent="0.25">
      <c r="A58" s="542"/>
      <c r="B58" s="675"/>
      <c r="C58" s="675" t="s">
        <v>247</v>
      </c>
      <c r="D58" s="675">
        <v>2433</v>
      </c>
      <c r="E58" s="675">
        <v>18813</v>
      </c>
      <c r="F58" s="542"/>
      <c r="G58" s="542"/>
      <c r="H58" s="542"/>
      <c r="I58" s="542"/>
      <c r="J58" s="542"/>
      <c r="K58" s="542"/>
      <c r="L58" s="542"/>
      <c r="M58" s="542"/>
      <c r="N58" s="542"/>
      <c r="O58" s="542"/>
      <c r="P58" s="542"/>
    </row>
    <row r="59" spans="1:16" s="602" customFormat="1" x14ac:dyDescent="0.25">
      <c r="A59" s="542"/>
      <c r="B59" s="674"/>
      <c r="C59" s="674" t="s">
        <v>248</v>
      </c>
      <c r="D59" s="674">
        <v>3276</v>
      </c>
      <c r="E59" s="674">
        <v>18159</v>
      </c>
      <c r="F59" s="542"/>
      <c r="G59" s="542"/>
      <c r="H59" s="542"/>
      <c r="I59" s="542"/>
      <c r="J59" s="542"/>
      <c r="K59" s="542"/>
      <c r="L59" s="542"/>
      <c r="M59" s="542"/>
      <c r="N59" s="542"/>
      <c r="O59" s="542"/>
      <c r="P59" s="542"/>
    </row>
    <row r="60" spans="1:16" s="602" customFormat="1" x14ac:dyDescent="0.25">
      <c r="A60" s="542"/>
      <c r="B60" s="675"/>
      <c r="C60" s="675" t="s">
        <v>249</v>
      </c>
      <c r="D60" s="675">
        <v>2423</v>
      </c>
      <c r="E60" s="675">
        <v>18121</v>
      </c>
      <c r="F60" s="542"/>
      <c r="G60" s="542"/>
      <c r="H60" s="542"/>
      <c r="I60" s="542"/>
      <c r="J60" s="542"/>
      <c r="K60" s="542"/>
      <c r="L60" s="542"/>
      <c r="M60" s="542"/>
      <c r="N60" s="542"/>
      <c r="O60" s="542"/>
      <c r="P60" s="542"/>
    </row>
    <row r="61" spans="1:16" s="602" customFormat="1" x14ac:dyDescent="0.25">
      <c r="A61" s="542"/>
      <c r="B61" s="674"/>
      <c r="C61" s="674" t="s">
        <v>250</v>
      </c>
      <c r="D61" s="674">
        <v>2897</v>
      </c>
      <c r="E61" s="674">
        <v>19258</v>
      </c>
      <c r="F61" s="542"/>
      <c r="G61" s="542"/>
      <c r="H61" s="542"/>
      <c r="I61" s="542"/>
      <c r="J61" s="542"/>
      <c r="K61" s="542"/>
      <c r="L61" s="542"/>
      <c r="M61" s="542"/>
      <c r="N61" s="542"/>
      <c r="O61" s="542"/>
      <c r="P61" s="542"/>
    </row>
    <row r="62" spans="1:16" s="602" customFormat="1" x14ac:dyDescent="0.25">
      <c r="A62" s="542"/>
      <c r="B62" s="675"/>
      <c r="C62" s="675" t="s">
        <v>251</v>
      </c>
      <c r="D62" s="675">
        <v>2523</v>
      </c>
      <c r="E62" s="675">
        <v>18356</v>
      </c>
      <c r="F62" s="542"/>
      <c r="G62" s="542"/>
      <c r="H62" s="542"/>
      <c r="I62" s="542"/>
      <c r="J62" s="542"/>
      <c r="K62" s="542"/>
      <c r="L62" s="542"/>
      <c r="M62" s="542"/>
      <c r="N62" s="542"/>
      <c r="O62" s="542"/>
      <c r="P62" s="542"/>
    </row>
    <row r="63" spans="1:16" s="602" customFormat="1" x14ac:dyDescent="0.25">
      <c r="A63" s="542"/>
      <c r="B63" s="674"/>
      <c r="C63" s="674" t="s">
        <v>252</v>
      </c>
      <c r="D63" s="674">
        <v>2383</v>
      </c>
      <c r="E63" s="674">
        <v>18867</v>
      </c>
      <c r="F63" s="542"/>
      <c r="G63" s="542"/>
      <c r="H63" s="542"/>
      <c r="I63" s="542"/>
      <c r="J63" s="542"/>
      <c r="K63" s="542"/>
      <c r="L63" s="542"/>
      <c r="M63" s="542"/>
      <c r="N63" s="542"/>
      <c r="O63" s="542"/>
      <c r="P63" s="542"/>
    </row>
    <row r="64" spans="1:16" s="602" customFormat="1" x14ac:dyDescent="0.25">
      <c r="A64" s="542"/>
      <c r="B64" s="675"/>
      <c r="C64" s="675" t="s">
        <v>253</v>
      </c>
      <c r="D64" s="675">
        <v>2230</v>
      </c>
      <c r="E64" s="675">
        <v>18206</v>
      </c>
      <c r="F64" s="542"/>
      <c r="G64" s="542"/>
      <c r="H64" s="542"/>
      <c r="I64" s="542"/>
      <c r="J64" s="542"/>
      <c r="K64" s="542"/>
      <c r="L64" s="542"/>
      <c r="M64" s="542"/>
      <c r="N64" s="542"/>
      <c r="O64" s="542"/>
      <c r="P64" s="542"/>
    </row>
    <row r="65" spans="1:16" s="602" customFormat="1" x14ac:dyDescent="0.25">
      <c r="A65" s="542"/>
      <c r="B65" s="674"/>
      <c r="C65" s="674" t="s">
        <v>254</v>
      </c>
      <c r="D65" s="674">
        <v>4085</v>
      </c>
      <c r="E65" s="674">
        <v>20250</v>
      </c>
      <c r="F65" s="542"/>
      <c r="G65" s="542"/>
      <c r="H65" s="542"/>
      <c r="I65" s="542"/>
      <c r="J65" s="542"/>
      <c r="K65" s="542"/>
      <c r="L65" s="542"/>
      <c r="M65" s="542"/>
      <c r="N65" s="542"/>
      <c r="O65" s="542"/>
      <c r="P65" s="542"/>
    </row>
    <row r="66" spans="1:16" s="602" customFormat="1" x14ac:dyDescent="0.25">
      <c r="A66" s="542"/>
      <c r="B66" s="675"/>
      <c r="C66" s="675" t="s">
        <v>255</v>
      </c>
      <c r="D66" s="675">
        <v>4760</v>
      </c>
      <c r="E66" s="675">
        <v>24599</v>
      </c>
      <c r="F66" s="542"/>
      <c r="G66" s="542"/>
      <c r="H66" s="542"/>
      <c r="I66" s="542"/>
      <c r="J66" s="542"/>
      <c r="K66" s="542"/>
      <c r="L66" s="542"/>
      <c r="M66" s="542"/>
      <c r="N66" s="542"/>
      <c r="O66" s="542"/>
      <c r="P66" s="542"/>
    </row>
    <row r="67" spans="1:16" s="602" customFormat="1" x14ac:dyDescent="0.25">
      <c r="A67" s="542"/>
      <c r="B67" s="674">
        <v>2020</v>
      </c>
      <c r="C67" s="674" t="s">
        <v>244</v>
      </c>
      <c r="D67" s="674">
        <v>4273</v>
      </c>
      <c r="E67" s="674">
        <v>22085</v>
      </c>
      <c r="F67" s="542"/>
      <c r="G67" s="542"/>
      <c r="H67" s="542"/>
      <c r="I67" s="542"/>
      <c r="J67" s="542"/>
      <c r="K67" s="542"/>
      <c r="L67" s="542"/>
      <c r="M67" s="542"/>
      <c r="N67" s="542"/>
      <c r="O67" s="542"/>
      <c r="P67" s="542"/>
    </row>
    <row r="68" spans="1:16" s="602" customFormat="1" x14ac:dyDescent="0.25">
      <c r="A68" s="542"/>
      <c r="B68" s="675"/>
      <c r="C68" s="675" t="s">
        <v>245</v>
      </c>
      <c r="D68" s="675">
        <v>3745</v>
      </c>
      <c r="E68" s="675">
        <v>21128</v>
      </c>
      <c r="F68" s="542"/>
      <c r="G68" s="542"/>
      <c r="H68" s="542"/>
      <c r="I68" s="542"/>
      <c r="J68" s="542"/>
      <c r="K68" s="542"/>
      <c r="L68" s="542"/>
      <c r="M68" s="542"/>
      <c r="N68" s="542"/>
      <c r="O68" s="542"/>
      <c r="P68" s="542"/>
    </row>
    <row r="69" spans="1:16" s="602" customFormat="1" x14ac:dyDescent="0.25">
      <c r="A69" s="542"/>
      <c r="B69" s="674"/>
      <c r="C69" s="674" t="s">
        <v>246</v>
      </c>
      <c r="D69" s="674">
        <v>2202</v>
      </c>
      <c r="E69" s="674">
        <v>20885</v>
      </c>
      <c r="F69" s="542"/>
      <c r="G69" s="542"/>
      <c r="H69" s="542"/>
      <c r="I69" s="542"/>
      <c r="J69" s="542"/>
      <c r="K69" s="542"/>
      <c r="L69" s="542"/>
      <c r="M69" s="542"/>
      <c r="N69" s="542"/>
      <c r="O69" s="542"/>
      <c r="P69" s="542"/>
    </row>
    <row r="70" spans="1:16" s="602" customFormat="1" x14ac:dyDescent="0.25">
      <c r="A70" s="542"/>
      <c r="B70" s="675"/>
      <c r="C70" s="675" t="s">
        <v>247</v>
      </c>
      <c r="D70" s="675">
        <v>533</v>
      </c>
      <c r="E70" s="675">
        <v>22288</v>
      </c>
      <c r="F70" s="542"/>
      <c r="G70" s="542"/>
      <c r="H70" s="542"/>
      <c r="I70" s="542"/>
      <c r="J70" s="542"/>
      <c r="K70" s="542"/>
      <c r="L70" s="542"/>
      <c r="M70" s="542"/>
      <c r="N70" s="542"/>
      <c r="O70" s="542"/>
      <c r="P70" s="542"/>
    </row>
    <row r="71" spans="1:16" s="602" customFormat="1" x14ac:dyDescent="0.25">
      <c r="A71" s="542"/>
      <c r="B71" s="674"/>
      <c r="C71" s="674" t="s">
        <v>248</v>
      </c>
      <c r="D71" s="674">
        <v>861</v>
      </c>
      <c r="E71" s="674">
        <v>22796</v>
      </c>
      <c r="F71" s="542"/>
      <c r="G71" s="542"/>
      <c r="H71" s="542"/>
      <c r="I71" s="542"/>
      <c r="J71" s="542"/>
      <c r="K71" s="542"/>
      <c r="L71" s="542"/>
      <c r="M71" s="542"/>
      <c r="N71" s="542"/>
      <c r="O71" s="542"/>
      <c r="P71" s="542"/>
    </row>
    <row r="72" spans="1:16" s="602" customFormat="1" x14ac:dyDescent="0.25">
      <c r="A72" s="542"/>
      <c r="B72" s="675"/>
      <c r="C72" s="675" t="s">
        <v>249</v>
      </c>
      <c r="D72" s="675">
        <v>2257</v>
      </c>
      <c r="E72" s="675">
        <v>23111</v>
      </c>
      <c r="F72" s="542"/>
      <c r="G72" s="542"/>
      <c r="H72" s="542"/>
      <c r="I72" s="542"/>
      <c r="J72" s="542"/>
      <c r="K72" s="542"/>
      <c r="L72" s="542"/>
      <c r="M72" s="542"/>
      <c r="N72" s="542"/>
      <c r="O72" s="542"/>
      <c r="P72" s="542"/>
    </row>
    <row r="73" spans="1:16" s="602" customFormat="1" x14ac:dyDescent="0.25">
      <c r="A73" s="542"/>
      <c r="B73" s="674"/>
      <c r="C73" s="674" t="s">
        <v>250</v>
      </c>
      <c r="D73" s="674">
        <v>3331</v>
      </c>
      <c r="E73" s="674">
        <v>21642</v>
      </c>
      <c r="F73" s="542"/>
      <c r="G73" s="542"/>
      <c r="H73" s="542"/>
      <c r="I73" s="542"/>
      <c r="J73" s="542"/>
      <c r="K73" s="542"/>
      <c r="L73" s="542"/>
      <c r="M73" s="542"/>
      <c r="N73" s="542"/>
      <c r="O73" s="542"/>
      <c r="P73" s="542"/>
    </row>
    <row r="74" spans="1:16" s="602" customFormat="1" x14ac:dyDescent="0.25">
      <c r="A74" s="542"/>
      <c r="B74" s="675"/>
      <c r="C74" s="675" t="s">
        <v>251</v>
      </c>
      <c r="D74" s="675">
        <v>3463</v>
      </c>
      <c r="E74" s="675">
        <v>23995</v>
      </c>
      <c r="F74" s="542"/>
      <c r="G74" s="542"/>
      <c r="H74" s="542"/>
      <c r="I74" s="542"/>
      <c r="J74" s="542"/>
      <c r="K74" s="542"/>
      <c r="L74" s="542"/>
      <c r="M74" s="542"/>
      <c r="N74" s="542"/>
      <c r="O74" s="542"/>
      <c r="P74" s="542"/>
    </row>
    <row r="75" spans="1:16" s="602" customFormat="1" x14ac:dyDescent="0.25">
      <c r="A75" s="542"/>
      <c r="B75" s="674"/>
      <c r="C75" s="674" t="s">
        <v>252</v>
      </c>
      <c r="D75" s="674">
        <v>4181</v>
      </c>
      <c r="E75" s="674">
        <v>23475</v>
      </c>
      <c r="F75" s="542"/>
      <c r="G75" s="542"/>
      <c r="H75" s="542"/>
      <c r="I75" s="542"/>
      <c r="J75" s="542"/>
      <c r="K75" s="542"/>
      <c r="L75" s="542"/>
      <c r="M75" s="542"/>
      <c r="N75" s="542"/>
      <c r="O75" s="542"/>
      <c r="P75" s="542"/>
    </row>
    <row r="76" spans="1:16" s="602" customFormat="1" x14ac:dyDescent="0.25">
      <c r="A76" s="542"/>
      <c r="B76" s="675"/>
      <c r="C76" s="675" t="s">
        <v>253</v>
      </c>
      <c r="D76" s="675">
        <v>4792</v>
      </c>
      <c r="E76" s="675">
        <v>25194</v>
      </c>
      <c r="F76" s="542"/>
      <c r="G76" s="542"/>
      <c r="H76" s="542"/>
      <c r="I76" s="542"/>
      <c r="J76" s="542"/>
      <c r="K76" s="542"/>
      <c r="L76" s="542"/>
      <c r="M76" s="542"/>
      <c r="N76" s="542"/>
      <c r="O76" s="542"/>
      <c r="P76" s="542"/>
    </row>
    <row r="77" spans="1:16" s="602" customFormat="1" x14ac:dyDescent="0.25">
      <c r="A77" s="542"/>
      <c r="B77" s="674"/>
      <c r="C77" s="674" t="s">
        <v>254</v>
      </c>
      <c r="D77" s="674">
        <v>4767</v>
      </c>
      <c r="E77" s="674">
        <v>27731</v>
      </c>
      <c r="F77" s="542"/>
      <c r="G77" s="542"/>
      <c r="H77" s="542"/>
      <c r="I77" s="542"/>
      <c r="J77" s="542"/>
      <c r="K77" s="542"/>
      <c r="L77" s="542"/>
      <c r="M77" s="542"/>
      <c r="N77" s="542"/>
      <c r="O77" s="542"/>
      <c r="P77" s="542"/>
    </row>
    <row r="78" spans="1:16" s="602" customFormat="1" x14ac:dyDescent="0.25">
      <c r="A78" s="542"/>
      <c r="B78" s="675"/>
      <c r="C78" s="675" t="s">
        <v>255</v>
      </c>
      <c r="D78" s="675">
        <v>4840</v>
      </c>
      <c r="E78" s="675">
        <v>28671</v>
      </c>
      <c r="F78" s="542"/>
      <c r="G78" s="542"/>
      <c r="H78" s="542"/>
      <c r="I78" s="542"/>
      <c r="J78" s="542"/>
      <c r="K78" s="542"/>
      <c r="L78" s="542"/>
      <c r="M78" s="542"/>
      <c r="N78" s="542"/>
      <c r="O78" s="542"/>
      <c r="P78" s="542"/>
    </row>
    <row r="79" spans="1:16" s="602" customFormat="1" x14ac:dyDescent="0.25">
      <c r="A79" s="542"/>
      <c r="B79" s="674">
        <v>2021</v>
      </c>
      <c r="C79" s="674" t="s">
        <v>244</v>
      </c>
      <c r="D79" s="674">
        <v>3458</v>
      </c>
      <c r="E79" s="674">
        <v>28561</v>
      </c>
      <c r="F79" s="542"/>
      <c r="G79" s="542"/>
      <c r="H79" s="542"/>
      <c r="I79" s="542"/>
      <c r="J79" s="542"/>
      <c r="K79" s="542"/>
      <c r="L79" s="542"/>
      <c r="M79" s="542"/>
      <c r="N79" s="542"/>
      <c r="O79" s="542"/>
      <c r="P79" s="542"/>
    </row>
    <row r="80" spans="1:16" s="602" customFormat="1" x14ac:dyDescent="0.25">
      <c r="A80" s="542"/>
      <c r="B80" s="675"/>
      <c r="C80" s="675" t="s">
        <v>245</v>
      </c>
      <c r="D80" s="675">
        <v>4220</v>
      </c>
      <c r="E80" s="675">
        <v>26892</v>
      </c>
      <c r="F80" s="542"/>
      <c r="G80" s="542"/>
      <c r="H80" s="542"/>
      <c r="I80" s="542"/>
      <c r="J80" s="542"/>
      <c r="K80" s="542"/>
      <c r="L80" s="542"/>
      <c r="M80" s="542"/>
      <c r="N80" s="542"/>
      <c r="O80" s="542"/>
      <c r="P80" s="542"/>
    </row>
    <row r="81" spans="1:16" s="602" customFormat="1" x14ac:dyDescent="0.25">
      <c r="A81" s="542"/>
      <c r="B81" s="674"/>
      <c r="C81" s="674" t="s">
        <v>246</v>
      </c>
      <c r="D81" s="674">
        <v>5257</v>
      </c>
      <c r="E81" s="674">
        <v>27491</v>
      </c>
      <c r="F81" s="542"/>
      <c r="G81" s="542"/>
      <c r="H81" s="542"/>
      <c r="I81" s="542"/>
      <c r="J81" s="542"/>
      <c r="K81" s="542"/>
      <c r="L81" s="542"/>
      <c r="M81" s="542"/>
      <c r="N81" s="542"/>
      <c r="O81" s="542"/>
      <c r="P81" s="542"/>
    </row>
    <row r="82" spans="1:16" s="602" customFormat="1" x14ac:dyDescent="0.25">
      <c r="A82" s="542"/>
      <c r="B82" s="675"/>
      <c r="C82" s="675" t="s">
        <v>247</v>
      </c>
      <c r="D82" s="675">
        <v>3457</v>
      </c>
      <c r="E82" s="675">
        <v>26885</v>
      </c>
      <c r="F82" s="542"/>
      <c r="G82" s="542"/>
      <c r="H82" s="542"/>
      <c r="I82" s="542"/>
      <c r="J82" s="542"/>
      <c r="K82" s="542"/>
      <c r="L82" s="542"/>
      <c r="M82" s="542"/>
      <c r="N82" s="542"/>
      <c r="O82" s="542"/>
      <c r="P82" s="542"/>
    </row>
    <row r="83" spans="1:16" s="602" customFormat="1" x14ac:dyDescent="0.25">
      <c r="A83" s="542"/>
      <c r="B83" s="674"/>
      <c r="C83" s="674" t="s">
        <v>248</v>
      </c>
      <c r="D83" s="674">
        <v>3546</v>
      </c>
      <c r="E83" s="674">
        <v>26735</v>
      </c>
      <c r="F83" s="542"/>
      <c r="G83" s="542"/>
      <c r="H83" s="542"/>
      <c r="I83" s="542"/>
      <c r="J83" s="542"/>
      <c r="K83" s="542"/>
      <c r="L83" s="542"/>
      <c r="M83" s="542"/>
      <c r="N83" s="542"/>
      <c r="O83" s="542"/>
      <c r="P83" s="542"/>
    </row>
    <row r="84" spans="1:16" s="602" customFormat="1" x14ac:dyDescent="0.25">
      <c r="A84" s="542"/>
      <c r="B84" s="675"/>
      <c r="C84" s="675" t="s">
        <v>249</v>
      </c>
      <c r="D84" s="675">
        <v>3834</v>
      </c>
      <c r="E84" s="675">
        <v>25890</v>
      </c>
      <c r="F84" s="542"/>
      <c r="G84" s="542"/>
      <c r="H84" s="542"/>
      <c r="I84" s="542"/>
      <c r="J84" s="542"/>
      <c r="K84" s="542"/>
      <c r="L84" s="542"/>
      <c r="M84" s="542"/>
      <c r="N84" s="542"/>
      <c r="O84" s="542"/>
      <c r="P84" s="542"/>
    </row>
    <row r="85" spans="1:16" s="602" customFormat="1" x14ac:dyDescent="0.25">
      <c r="A85" s="542"/>
      <c r="B85" s="674"/>
      <c r="C85" s="674" t="s">
        <v>250</v>
      </c>
      <c r="D85" s="674">
        <v>3836</v>
      </c>
      <c r="E85" s="674">
        <v>26806</v>
      </c>
      <c r="F85" s="542"/>
      <c r="G85" s="542"/>
      <c r="H85" s="542"/>
      <c r="I85" s="542"/>
      <c r="J85" s="542"/>
      <c r="K85" s="542"/>
      <c r="L85" s="542"/>
      <c r="M85" s="542"/>
      <c r="N85" s="542"/>
      <c r="O85" s="542"/>
      <c r="P85" s="542"/>
    </row>
    <row r="86" spans="1:16" s="602" customFormat="1" x14ac:dyDescent="0.25">
      <c r="A86" s="542"/>
      <c r="B86" s="675"/>
      <c r="C86" s="675" t="s">
        <v>251</v>
      </c>
      <c r="D86" s="675">
        <v>4101</v>
      </c>
      <c r="E86" s="675">
        <v>24264</v>
      </c>
      <c r="F86" s="676"/>
      <c r="G86" s="676"/>
      <c r="H86" s="542"/>
      <c r="I86" s="542"/>
      <c r="J86" s="542"/>
      <c r="K86" s="542"/>
      <c r="L86" s="542"/>
      <c r="M86" s="542"/>
      <c r="N86" s="542"/>
      <c r="O86" s="542"/>
      <c r="P86" s="542"/>
    </row>
    <row r="87" spans="1:16" s="602" customFormat="1" x14ac:dyDescent="0.25">
      <c r="A87" s="542"/>
      <c r="B87" s="674"/>
      <c r="C87" s="674" t="s">
        <v>252</v>
      </c>
      <c r="D87" s="674">
        <v>4356</v>
      </c>
      <c r="E87" s="674">
        <v>23436</v>
      </c>
      <c r="F87" s="542"/>
      <c r="G87" s="542"/>
      <c r="H87" s="542"/>
      <c r="I87" s="542"/>
      <c r="J87" s="542"/>
      <c r="K87" s="542"/>
      <c r="L87" s="542"/>
      <c r="M87" s="542"/>
      <c r="N87" s="542"/>
      <c r="O87" s="542"/>
      <c r="P87" s="542"/>
    </row>
    <row r="88" spans="1:16" s="602" customFormat="1" x14ac:dyDescent="0.25">
      <c r="A88" s="542"/>
      <c r="B88" s="675"/>
      <c r="C88" s="675" t="s">
        <v>253</v>
      </c>
      <c r="D88" s="675">
        <v>3873</v>
      </c>
      <c r="E88" s="675">
        <v>24286</v>
      </c>
      <c r="F88" s="542"/>
      <c r="G88" s="542"/>
      <c r="H88" s="542"/>
      <c r="I88" s="542"/>
      <c r="J88" s="542"/>
      <c r="K88" s="542"/>
      <c r="L88" s="542"/>
      <c r="M88" s="542"/>
      <c r="N88" s="542"/>
      <c r="O88" s="542"/>
      <c r="P88" s="542"/>
    </row>
    <row r="89" spans="1:16" s="602" customFormat="1" x14ac:dyDescent="0.25">
      <c r="A89" s="542"/>
      <c r="B89" s="674"/>
      <c r="C89" s="674" t="s">
        <v>254</v>
      </c>
      <c r="D89" s="674">
        <v>4616</v>
      </c>
      <c r="E89" s="674">
        <v>25073</v>
      </c>
      <c r="F89" s="542"/>
      <c r="G89" s="542"/>
      <c r="H89" s="542"/>
      <c r="I89" s="542"/>
      <c r="J89" s="542"/>
      <c r="K89" s="542"/>
      <c r="L89" s="542"/>
      <c r="M89" s="542"/>
      <c r="N89" s="542"/>
      <c r="O89" s="542"/>
      <c r="P89" s="542"/>
    </row>
    <row r="90" spans="1:16" s="602" customFormat="1" x14ac:dyDescent="0.25">
      <c r="A90" s="542"/>
      <c r="B90" s="675"/>
      <c r="C90" s="675" t="s">
        <v>255</v>
      </c>
      <c r="D90" s="675">
        <v>3504</v>
      </c>
      <c r="E90" s="675">
        <v>26229</v>
      </c>
      <c r="F90" s="542"/>
      <c r="G90" s="542"/>
      <c r="H90" s="542"/>
      <c r="I90" s="542"/>
      <c r="J90" s="542"/>
      <c r="K90" s="542"/>
      <c r="L90" s="542"/>
      <c r="M90" s="542"/>
      <c r="N90" s="542"/>
      <c r="O90" s="542"/>
      <c r="P90" s="542"/>
    </row>
    <row r="91" spans="1:16" s="602" customFormat="1" x14ac:dyDescent="0.25">
      <c r="A91" s="542"/>
      <c r="B91" s="674">
        <v>2022</v>
      </c>
      <c r="C91" s="674" t="s">
        <v>244</v>
      </c>
      <c r="D91" s="674">
        <v>3598</v>
      </c>
      <c r="E91" s="674">
        <v>26251</v>
      </c>
      <c r="G91" s="542"/>
      <c r="H91" s="542"/>
      <c r="I91" s="542"/>
      <c r="J91" s="542"/>
      <c r="K91" s="542"/>
      <c r="L91" s="542"/>
      <c r="M91" s="542"/>
      <c r="N91" s="542"/>
      <c r="O91" s="542"/>
      <c r="P91" s="542"/>
    </row>
    <row r="92" spans="1:16" s="602" customFormat="1" x14ac:dyDescent="0.25">
      <c r="A92" s="542"/>
      <c r="B92" s="675"/>
      <c r="C92" s="675" t="s">
        <v>245</v>
      </c>
      <c r="D92" s="675">
        <v>4388</v>
      </c>
      <c r="E92" s="675">
        <v>25125</v>
      </c>
      <c r="G92" s="542"/>
      <c r="H92" s="542"/>
      <c r="I92" s="542"/>
      <c r="J92" s="542"/>
      <c r="K92" s="542"/>
      <c r="L92" s="542"/>
      <c r="M92" s="542"/>
      <c r="N92" s="542"/>
      <c r="O92" s="542"/>
      <c r="P92" s="542"/>
    </row>
    <row r="93" spans="1:16" s="602" customFormat="1" x14ac:dyDescent="0.25">
      <c r="A93" s="542"/>
      <c r="B93" s="674"/>
      <c r="C93" s="674" t="s">
        <v>246</v>
      </c>
      <c r="D93" s="674">
        <v>4160</v>
      </c>
      <c r="E93" s="674">
        <v>24239</v>
      </c>
      <c r="G93" s="542"/>
      <c r="H93" s="542"/>
      <c r="I93" s="542"/>
      <c r="J93" s="542"/>
      <c r="K93" s="542"/>
      <c r="L93" s="542"/>
      <c r="M93" s="542"/>
      <c r="N93" s="542"/>
      <c r="O93" s="542"/>
      <c r="P93" s="542"/>
    </row>
    <row r="94" spans="1:16" s="602" customFormat="1" x14ac:dyDescent="0.25">
      <c r="A94" s="542"/>
      <c r="B94" s="675"/>
      <c r="C94" s="675" t="s">
        <v>247</v>
      </c>
      <c r="D94" s="675">
        <v>4722</v>
      </c>
      <c r="E94" s="675">
        <v>25207</v>
      </c>
      <c r="G94" s="542"/>
      <c r="H94" s="542"/>
      <c r="I94" s="542"/>
      <c r="J94" s="542"/>
      <c r="K94" s="542"/>
      <c r="L94" s="542"/>
      <c r="M94" s="542"/>
      <c r="N94" s="542"/>
      <c r="O94" s="542"/>
      <c r="P94" s="542"/>
    </row>
    <row r="95" spans="1:16" s="602" customFormat="1" x14ac:dyDescent="0.25">
      <c r="A95" s="542"/>
      <c r="B95" s="674"/>
      <c r="C95" s="674" t="s">
        <v>248</v>
      </c>
      <c r="D95" s="674">
        <v>4841</v>
      </c>
      <c r="E95" s="674">
        <v>26260</v>
      </c>
      <c r="G95" s="542"/>
      <c r="H95" s="542"/>
      <c r="I95" s="542"/>
      <c r="J95" s="542"/>
      <c r="K95" s="542"/>
      <c r="L95" s="542"/>
      <c r="M95" s="542"/>
      <c r="N95" s="542"/>
      <c r="O95" s="542"/>
      <c r="P95" s="542"/>
    </row>
    <row r="96" spans="1:16" s="602" customFormat="1" x14ac:dyDescent="0.25">
      <c r="A96" s="542"/>
      <c r="B96" s="675"/>
      <c r="C96" s="675" t="s">
        <v>249</v>
      </c>
      <c r="D96" s="675">
        <v>3987</v>
      </c>
      <c r="E96" s="675">
        <v>26480</v>
      </c>
      <c r="G96" s="542"/>
      <c r="H96" s="542"/>
      <c r="I96" s="542"/>
      <c r="J96" s="542"/>
      <c r="K96" s="542"/>
      <c r="L96" s="542"/>
      <c r="M96" s="542"/>
      <c r="N96" s="542"/>
      <c r="O96" s="542"/>
      <c r="P96" s="542"/>
    </row>
    <row r="97" spans="1:16" s="602" customFormat="1" x14ac:dyDescent="0.25">
      <c r="A97" s="542"/>
      <c r="B97" s="674"/>
      <c r="C97" s="674" t="s">
        <v>250</v>
      </c>
      <c r="D97" s="674">
        <v>3599</v>
      </c>
      <c r="E97" s="674">
        <v>26573</v>
      </c>
      <c r="G97" s="542"/>
      <c r="H97" s="542"/>
      <c r="I97" s="542"/>
      <c r="J97" s="542"/>
      <c r="K97" s="542"/>
      <c r="L97" s="542"/>
      <c r="M97" s="542"/>
      <c r="N97" s="542"/>
      <c r="O97" s="542"/>
      <c r="P97" s="542"/>
    </row>
    <row r="98" spans="1:16" s="602" customFormat="1" x14ac:dyDescent="0.25">
      <c r="A98" s="542"/>
      <c r="B98" s="675"/>
      <c r="C98" s="675" t="s">
        <v>251</v>
      </c>
      <c r="D98" s="675">
        <v>3933</v>
      </c>
      <c r="E98" s="675">
        <v>25187</v>
      </c>
      <c r="G98" s="676"/>
      <c r="H98" s="542"/>
      <c r="I98" s="542"/>
      <c r="J98" s="542"/>
      <c r="K98" s="542"/>
      <c r="L98" s="542"/>
      <c r="M98" s="542"/>
      <c r="N98" s="542"/>
      <c r="O98" s="542"/>
      <c r="P98" s="542"/>
    </row>
    <row r="99" spans="1:16" s="602" customFormat="1" x14ac:dyDescent="0.25">
      <c r="A99" s="542"/>
      <c r="B99" s="674"/>
      <c r="C99" s="674" t="s">
        <v>252</v>
      </c>
      <c r="D99" s="674">
        <v>3375</v>
      </c>
      <c r="E99" s="674">
        <v>26978</v>
      </c>
      <c r="G99" s="542"/>
      <c r="H99" s="542"/>
      <c r="I99" s="542"/>
      <c r="J99" s="542"/>
      <c r="K99" s="542"/>
      <c r="L99" s="542"/>
      <c r="M99" s="542"/>
      <c r="N99" s="542"/>
      <c r="O99" s="542"/>
      <c r="P99" s="542"/>
    </row>
    <row r="100" spans="1:16" s="602" customFormat="1" x14ac:dyDescent="0.25">
      <c r="A100" s="542"/>
      <c r="B100" s="675"/>
      <c r="C100" s="675" t="s">
        <v>253</v>
      </c>
      <c r="D100" s="675">
        <v>3767</v>
      </c>
      <c r="E100" s="675">
        <v>28354</v>
      </c>
      <c r="G100" s="542"/>
      <c r="H100" s="542"/>
      <c r="I100" s="542"/>
      <c r="J100" s="542"/>
      <c r="K100" s="542"/>
      <c r="L100" s="542"/>
      <c r="M100" s="542"/>
      <c r="N100" s="542"/>
      <c r="O100" s="542"/>
      <c r="P100" s="542"/>
    </row>
    <row r="101" spans="1:16" s="602" customFormat="1" x14ac:dyDescent="0.25">
      <c r="A101" s="542"/>
      <c r="B101" s="674"/>
      <c r="C101" s="674" t="s">
        <v>254</v>
      </c>
      <c r="D101" s="674">
        <v>3007</v>
      </c>
      <c r="E101" s="674">
        <v>28905</v>
      </c>
      <c r="G101" s="542"/>
      <c r="H101" s="542"/>
      <c r="I101" s="542"/>
      <c r="J101" s="542"/>
      <c r="K101" s="542"/>
      <c r="L101" s="542"/>
      <c r="M101" s="542"/>
      <c r="N101" s="542"/>
      <c r="O101" s="542"/>
      <c r="P101" s="542"/>
    </row>
    <row r="102" spans="1:16" s="602" customFormat="1" x14ac:dyDescent="0.25">
      <c r="A102" s="542"/>
      <c r="B102" s="675"/>
      <c r="C102" s="675" t="s">
        <v>255</v>
      </c>
      <c r="D102" s="675">
        <v>2564</v>
      </c>
      <c r="E102" s="675">
        <v>29760</v>
      </c>
      <c r="G102" s="542"/>
      <c r="H102" s="542"/>
      <c r="I102" s="542"/>
      <c r="J102" s="542"/>
      <c r="K102" s="542"/>
      <c r="L102" s="542"/>
      <c r="M102" s="542"/>
      <c r="N102" s="542"/>
      <c r="O102" s="542"/>
      <c r="P102" s="542"/>
    </row>
    <row r="103" spans="1:16" s="602" customFormat="1" x14ac:dyDescent="0.25">
      <c r="A103" s="542"/>
      <c r="B103" s="674">
        <v>2023</v>
      </c>
      <c r="C103" s="674" t="s">
        <v>244</v>
      </c>
      <c r="D103" s="674">
        <v>2141</v>
      </c>
      <c r="E103" s="674">
        <v>29486</v>
      </c>
      <c r="G103" s="542"/>
      <c r="H103" s="542"/>
      <c r="I103" s="542"/>
      <c r="J103" s="542"/>
      <c r="K103" s="542"/>
      <c r="L103" s="542"/>
      <c r="M103" s="542"/>
      <c r="N103" s="542"/>
      <c r="O103" s="542"/>
      <c r="P103" s="542"/>
    </row>
    <row r="104" spans="1:16" s="602" customFormat="1" x14ac:dyDescent="0.25">
      <c r="A104" s="542"/>
      <c r="B104" s="675"/>
      <c r="C104" s="675" t="s">
        <v>245</v>
      </c>
      <c r="D104" s="675">
        <v>2818</v>
      </c>
      <c r="E104" s="675">
        <v>31584</v>
      </c>
      <c r="G104" s="542"/>
      <c r="H104" s="542"/>
      <c r="I104" s="542"/>
      <c r="J104" s="542"/>
      <c r="K104" s="542"/>
      <c r="L104" s="542"/>
      <c r="M104" s="542"/>
      <c r="N104" s="542"/>
      <c r="O104" s="542"/>
      <c r="P104" s="542"/>
    </row>
    <row r="105" spans="1:16" s="602" customFormat="1" x14ac:dyDescent="0.25">
      <c r="A105" s="542"/>
      <c r="B105" s="674"/>
      <c r="C105" s="674" t="s">
        <v>246</v>
      </c>
      <c r="D105" s="674">
        <v>2716</v>
      </c>
      <c r="E105" s="674">
        <v>32332</v>
      </c>
      <c r="G105" s="542"/>
      <c r="H105" s="542"/>
      <c r="I105" s="542"/>
      <c r="J105" s="542"/>
      <c r="K105" s="542"/>
      <c r="L105" s="542"/>
      <c r="M105" s="542"/>
      <c r="N105" s="542"/>
      <c r="O105" s="542"/>
      <c r="P105" s="542"/>
    </row>
    <row r="106" spans="1:16" s="602" customFormat="1" x14ac:dyDescent="0.25">
      <c r="A106" s="542"/>
      <c r="B106" s="675"/>
      <c r="C106" s="675" t="s">
        <v>247</v>
      </c>
      <c r="D106" s="675">
        <v>2379</v>
      </c>
      <c r="E106" s="675">
        <v>31851</v>
      </c>
      <c r="G106" s="542"/>
      <c r="H106" s="542"/>
      <c r="I106" s="542"/>
      <c r="J106" s="542"/>
      <c r="K106" s="542"/>
      <c r="L106" s="542"/>
      <c r="M106" s="542"/>
      <c r="N106" s="542"/>
      <c r="O106" s="542"/>
      <c r="P106" s="542"/>
    </row>
    <row r="107" spans="1:16" s="602" customFormat="1" x14ac:dyDescent="0.25">
      <c r="A107" s="542"/>
      <c r="B107" s="674"/>
      <c r="C107" s="674" t="s">
        <v>248</v>
      </c>
      <c r="D107" s="674">
        <v>2261</v>
      </c>
      <c r="E107" s="674">
        <v>33153</v>
      </c>
      <c r="G107" s="542"/>
      <c r="H107" s="542"/>
      <c r="I107" s="542"/>
      <c r="J107" s="542"/>
      <c r="K107" s="542"/>
      <c r="L107" s="542"/>
      <c r="M107" s="542"/>
      <c r="N107" s="542"/>
      <c r="O107" s="542"/>
      <c r="P107" s="542"/>
    </row>
    <row r="108" spans="1:16" s="602" customFormat="1" x14ac:dyDescent="0.25">
      <c r="A108" s="542"/>
      <c r="B108" s="675"/>
      <c r="C108" s="675" t="s">
        <v>249</v>
      </c>
      <c r="D108" s="675">
        <v>1727</v>
      </c>
      <c r="E108" s="675">
        <v>33122</v>
      </c>
      <c r="G108" s="542"/>
      <c r="H108" s="542"/>
      <c r="I108" s="542"/>
      <c r="J108" s="542"/>
      <c r="K108" s="542"/>
      <c r="L108" s="542"/>
      <c r="M108" s="542"/>
      <c r="N108" s="542"/>
      <c r="O108" s="542"/>
      <c r="P108" s="542"/>
    </row>
    <row r="109" spans="1:16" s="602" customFormat="1" x14ac:dyDescent="0.25">
      <c r="A109" s="542"/>
      <c r="B109" s="674"/>
      <c r="C109" s="674" t="s">
        <v>250</v>
      </c>
      <c r="D109" s="674">
        <v>1903</v>
      </c>
      <c r="E109" s="674">
        <v>32538</v>
      </c>
      <c r="G109" s="542"/>
      <c r="H109" s="542"/>
      <c r="I109" s="542"/>
      <c r="J109" s="542"/>
      <c r="K109" s="542"/>
      <c r="L109" s="542"/>
      <c r="M109" s="542"/>
      <c r="N109" s="542"/>
      <c r="O109" s="542"/>
      <c r="P109" s="542"/>
    </row>
    <row r="110" spans="1:16" s="602" customFormat="1" x14ac:dyDescent="0.25">
      <c r="A110" s="542"/>
      <c r="B110" s="675"/>
      <c r="C110" s="675" t="s">
        <v>251</v>
      </c>
      <c r="D110" s="675">
        <v>2338</v>
      </c>
      <c r="E110" s="675">
        <v>32608</v>
      </c>
      <c r="G110" s="542"/>
      <c r="H110" s="542"/>
      <c r="I110" s="542"/>
      <c r="J110" s="542"/>
      <c r="K110" s="542"/>
      <c r="L110" s="542"/>
      <c r="M110" s="542"/>
      <c r="N110" s="542"/>
      <c r="O110" s="542"/>
      <c r="P110" s="542"/>
    </row>
    <row r="111" spans="1:16" s="602" customFormat="1" x14ac:dyDescent="0.25">
      <c r="A111" s="542"/>
      <c r="B111" s="674"/>
      <c r="C111" s="674" t="s">
        <v>252</v>
      </c>
      <c r="D111" s="674">
        <v>1274</v>
      </c>
      <c r="E111" s="674">
        <v>31988</v>
      </c>
      <c r="G111" s="542"/>
      <c r="H111" s="542"/>
      <c r="I111" s="542"/>
      <c r="J111" s="542"/>
      <c r="K111" s="542"/>
      <c r="L111" s="542"/>
      <c r="M111" s="542"/>
      <c r="N111" s="542"/>
      <c r="O111" s="542"/>
      <c r="P111" s="542"/>
    </row>
    <row r="112" spans="1:16" s="602" customFormat="1" x14ac:dyDescent="0.25">
      <c r="A112" s="542"/>
      <c r="B112" s="675"/>
      <c r="C112" s="675" t="s">
        <v>253</v>
      </c>
      <c r="D112" s="675">
        <v>1614</v>
      </c>
      <c r="E112" s="675">
        <v>32384</v>
      </c>
      <c r="G112" s="542"/>
      <c r="H112" s="542"/>
      <c r="I112" s="542"/>
      <c r="J112" s="542"/>
      <c r="K112" s="542"/>
      <c r="L112" s="542"/>
      <c r="M112" s="542"/>
      <c r="N112" s="542"/>
      <c r="O112" s="542"/>
      <c r="P112" s="542"/>
    </row>
    <row r="113" spans="1:16" s="602" customFormat="1" x14ac:dyDescent="0.25">
      <c r="A113" s="542"/>
      <c r="B113" s="674"/>
      <c r="C113" s="674" t="s">
        <v>254</v>
      </c>
      <c r="D113" s="674">
        <v>1640</v>
      </c>
      <c r="E113" s="674">
        <v>33312</v>
      </c>
      <c r="G113" s="542"/>
      <c r="H113" s="542"/>
      <c r="I113" s="542"/>
      <c r="J113" s="542"/>
      <c r="K113" s="542"/>
      <c r="L113" s="542"/>
      <c r="M113" s="542"/>
      <c r="N113" s="542"/>
      <c r="O113" s="542"/>
      <c r="P113" s="542"/>
    </row>
    <row r="114" spans="1:16" s="602" customFormat="1" x14ac:dyDescent="0.25">
      <c r="A114" s="542"/>
      <c r="B114" s="675"/>
      <c r="C114" s="675" t="s">
        <v>255</v>
      </c>
      <c r="D114" s="675">
        <v>1516</v>
      </c>
      <c r="E114" s="675">
        <v>34499</v>
      </c>
      <c r="G114" s="542"/>
      <c r="H114" s="542"/>
      <c r="I114" s="542"/>
      <c r="J114" s="542"/>
      <c r="K114" s="542"/>
      <c r="L114" s="542"/>
      <c r="M114" s="542"/>
      <c r="N114" s="542"/>
      <c r="O114" s="542"/>
      <c r="P114" s="542"/>
    </row>
    <row r="115" spans="1:16" s="602" customFormat="1" x14ac:dyDescent="0.25">
      <c r="A115" s="542"/>
      <c r="B115" s="674">
        <v>2024</v>
      </c>
      <c r="C115" s="674" t="s">
        <v>244</v>
      </c>
      <c r="D115" s="674">
        <v>1976</v>
      </c>
      <c r="E115" s="674">
        <v>35454</v>
      </c>
      <c r="G115" s="542"/>
      <c r="H115" s="542"/>
      <c r="I115" s="542"/>
      <c r="J115" s="542"/>
      <c r="K115" s="542"/>
      <c r="L115" s="542"/>
      <c r="M115" s="542"/>
      <c r="N115" s="542"/>
      <c r="O115" s="542"/>
      <c r="P115" s="542"/>
    </row>
    <row r="116" spans="1:16" s="602" customFormat="1" x14ac:dyDescent="0.25">
      <c r="A116" s="542"/>
      <c r="B116" s="675"/>
      <c r="C116" s="675" t="s">
        <v>245</v>
      </c>
      <c r="D116" s="675">
        <v>2051</v>
      </c>
      <c r="E116" s="675">
        <v>36361</v>
      </c>
      <c r="G116" s="542"/>
      <c r="H116" s="542"/>
      <c r="I116" s="542"/>
      <c r="J116" s="542"/>
      <c r="K116" s="542"/>
      <c r="L116" s="542"/>
      <c r="M116" s="542"/>
      <c r="N116" s="542"/>
      <c r="O116" s="542"/>
      <c r="P116" s="542"/>
    </row>
    <row r="117" spans="1:16" s="602" customFormat="1" x14ac:dyDescent="0.25">
      <c r="A117" s="542"/>
      <c r="B117" s="674"/>
      <c r="C117" s="674" t="s">
        <v>246</v>
      </c>
      <c r="D117" s="674">
        <v>1989</v>
      </c>
      <c r="E117" s="674">
        <v>35852</v>
      </c>
      <c r="G117" s="542"/>
      <c r="H117" s="542"/>
      <c r="I117" s="542"/>
      <c r="J117" s="542"/>
      <c r="K117" s="542"/>
      <c r="L117" s="542"/>
      <c r="M117" s="542"/>
      <c r="N117" s="542"/>
      <c r="O117" s="542"/>
      <c r="P117" s="542"/>
    </row>
    <row r="118" spans="1:16" s="602" customFormat="1" x14ac:dyDescent="0.25">
      <c r="A118" s="542"/>
      <c r="B118" s="675"/>
      <c r="C118" s="675" t="s">
        <v>247</v>
      </c>
      <c r="D118" s="675">
        <v>2003</v>
      </c>
      <c r="E118" s="675">
        <v>36246</v>
      </c>
      <c r="G118" s="542"/>
      <c r="H118" s="542"/>
      <c r="I118" s="542"/>
      <c r="J118" s="542"/>
      <c r="K118" s="542"/>
      <c r="L118" s="542"/>
      <c r="M118" s="542"/>
      <c r="N118" s="542"/>
      <c r="O118" s="542"/>
      <c r="P118" s="542"/>
    </row>
    <row r="119" spans="1:16" s="602" customFormat="1" x14ac:dyDescent="0.25">
      <c r="A119" s="542"/>
      <c r="B119" s="674"/>
      <c r="C119" s="674" t="s">
        <v>248</v>
      </c>
      <c r="D119" s="674">
        <v>1983</v>
      </c>
      <c r="E119" s="674">
        <v>36218</v>
      </c>
      <c r="G119" s="542"/>
      <c r="H119" s="542"/>
      <c r="I119" s="542"/>
      <c r="J119" s="542"/>
      <c r="K119" s="542"/>
      <c r="L119" s="542"/>
      <c r="M119" s="542"/>
      <c r="N119" s="542"/>
      <c r="O119" s="542"/>
      <c r="P119" s="542"/>
    </row>
    <row r="120" spans="1:16" s="602" customFormat="1" x14ac:dyDescent="0.25">
      <c r="A120" s="542"/>
      <c r="B120" s="675"/>
      <c r="C120" s="675" t="s">
        <v>249</v>
      </c>
      <c r="D120" s="675">
        <v>2461</v>
      </c>
      <c r="E120" s="675">
        <v>33724</v>
      </c>
      <c r="G120" s="542"/>
      <c r="H120" s="542"/>
      <c r="I120" s="542"/>
      <c r="J120" s="542"/>
      <c r="K120" s="542"/>
      <c r="L120" s="542"/>
      <c r="M120" s="542"/>
      <c r="N120" s="542"/>
      <c r="O120" s="542"/>
      <c r="P120" s="542"/>
    </row>
    <row r="121" spans="1:16" s="602" customFormat="1" x14ac:dyDescent="0.25">
      <c r="A121" s="542"/>
      <c r="B121" s="674"/>
      <c r="C121" s="674" t="s">
        <v>250</v>
      </c>
      <c r="D121" s="674">
        <v>2480</v>
      </c>
      <c r="E121" s="674">
        <v>34088</v>
      </c>
      <c r="G121" s="542"/>
      <c r="H121" s="542"/>
      <c r="I121" s="542"/>
      <c r="J121" s="542"/>
      <c r="K121" s="542"/>
      <c r="L121" s="542"/>
      <c r="M121" s="542"/>
      <c r="N121" s="542"/>
      <c r="O121" s="542"/>
      <c r="P121" s="542"/>
    </row>
    <row r="122" spans="1:16" s="602" customFormat="1" x14ac:dyDescent="0.25">
      <c r="A122" s="542"/>
      <c r="B122" s="675"/>
      <c r="C122" s="675" t="s">
        <v>251</v>
      </c>
      <c r="D122" s="675">
        <v>2539</v>
      </c>
      <c r="E122" s="675">
        <v>33200</v>
      </c>
      <c r="G122" s="542"/>
      <c r="H122" s="542"/>
      <c r="I122" s="542"/>
      <c r="J122" s="542"/>
      <c r="K122" s="542"/>
      <c r="L122" s="542"/>
      <c r="M122" s="542"/>
      <c r="N122" s="542"/>
      <c r="O122" s="542"/>
      <c r="P122" s="542"/>
    </row>
    <row r="123" spans="1:16" s="602" customFormat="1" x14ac:dyDescent="0.25">
      <c r="A123" s="542"/>
      <c r="B123" s="674"/>
      <c r="C123" s="674" t="s">
        <v>252</v>
      </c>
      <c r="D123" s="674">
        <v>2572</v>
      </c>
      <c r="E123" s="674">
        <v>33188</v>
      </c>
      <c r="G123" s="542"/>
      <c r="H123" s="542"/>
      <c r="I123" s="542"/>
      <c r="J123" s="542"/>
      <c r="K123" s="542"/>
      <c r="L123" s="542"/>
      <c r="M123" s="542"/>
      <c r="N123" s="542"/>
      <c r="O123" s="542"/>
      <c r="P123" s="542"/>
    </row>
    <row r="124" spans="1:16" s="602" customFormat="1" x14ac:dyDescent="0.25">
      <c r="A124" s="542"/>
      <c r="B124" s="675"/>
      <c r="C124" s="675" t="s">
        <v>253</v>
      </c>
      <c r="D124" s="675">
        <v>2457</v>
      </c>
      <c r="E124" s="675">
        <v>33833</v>
      </c>
      <c r="G124" s="542"/>
      <c r="H124" s="542"/>
      <c r="I124" s="542"/>
      <c r="J124" s="542"/>
      <c r="K124" s="542"/>
      <c r="L124" s="542"/>
      <c r="M124" s="542"/>
      <c r="N124" s="542"/>
      <c r="O124" s="542"/>
      <c r="P124" s="542"/>
    </row>
    <row r="125" spans="1:16" s="602" customFormat="1" x14ac:dyDescent="0.25">
      <c r="A125" s="542"/>
      <c r="B125" s="674"/>
      <c r="C125" s="674" t="s">
        <v>254</v>
      </c>
      <c r="D125" s="674">
        <v>3411</v>
      </c>
      <c r="E125" s="674">
        <v>34038</v>
      </c>
      <c r="G125" s="542"/>
      <c r="H125" s="542"/>
      <c r="I125" s="542"/>
      <c r="J125" s="542"/>
      <c r="K125" s="542"/>
      <c r="L125" s="542"/>
      <c r="M125" s="542"/>
      <c r="N125" s="542"/>
      <c r="O125" s="542"/>
      <c r="P125" s="542"/>
    </row>
    <row r="126" spans="1:16" s="602" customFormat="1" x14ac:dyDescent="0.25">
      <c r="A126" s="542"/>
      <c r="B126" s="675"/>
      <c r="C126" s="675" t="s">
        <v>255</v>
      </c>
      <c r="D126" s="675">
        <v>2040</v>
      </c>
      <c r="E126" s="675">
        <v>33852</v>
      </c>
      <c r="G126" s="542"/>
      <c r="H126" s="542"/>
      <c r="I126" s="542"/>
      <c r="J126" s="542"/>
      <c r="K126" s="542"/>
      <c r="L126" s="542"/>
      <c r="M126" s="542"/>
      <c r="N126" s="542"/>
      <c r="O126" s="542"/>
      <c r="P126" s="542"/>
    </row>
    <row r="127" spans="1:16" s="602" customFormat="1" x14ac:dyDescent="0.25">
      <c r="A127" s="542"/>
      <c r="B127" s="674">
        <v>2025</v>
      </c>
      <c r="C127" s="674" t="s">
        <v>244</v>
      </c>
      <c r="D127" s="674">
        <v>2455</v>
      </c>
      <c r="E127" s="674">
        <v>33040</v>
      </c>
      <c r="G127" s="542"/>
      <c r="H127" s="542"/>
      <c r="I127" s="542"/>
      <c r="J127" s="542"/>
      <c r="K127" s="542"/>
      <c r="L127" s="542"/>
      <c r="M127" s="542"/>
      <c r="N127" s="542"/>
      <c r="O127" s="542"/>
      <c r="P127" s="542"/>
    </row>
    <row r="128" spans="1:16" s="602" customFormat="1" x14ac:dyDescent="0.25">
      <c r="A128" s="542"/>
      <c r="B128" s="675"/>
      <c r="C128" s="675" t="s">
        <v>245</v>
      </c>
      <c r="D128" s="675">
        <v>2920</v>
      </c>
      <c r="E128" s="675">
        <v>31494</v>
      </c>
      <c r="G128" s="542"/>
      <c r="H128" s="542"/>
      <c r="I128" s="542"/>
      <c r="J128" s="542"/>
      <c r="K128" s="542"/>
      <c r="L128" s="542"/>
      <c r="M128" s="542"/>
      <c r="N128" s="542"/>
      <c r="O128" s="542"/>
      <c r="P128" s="542"/>
    </row>
    <row r="129" spans="1:16" s="602" customFormat="1" x14ac:dyDescent="0.25">
      <c r="A129" s="542"/>
      <c r="B129" s="674"/>
      <c r="C129" s="674" t="s">
        <v>246</v>
      </c>
      <c r="D129" s="674">
        <v>3590</v>
      </c>
      <c r="E129" s="674">
        <v>31528</v>
      </c>
      <c r="G129" s="542"/>
      <c r="H129" s="542"/>
      <c r="I129" s="542"/>
      <c r="J129" s="542"/>
      <c r="K129" s="542"/>
      <c r="L129" s="542"/>
      <c r="M129" s="542"/>
      <c r="N129" s="542"/>
      <c r="O129" s="542"/>
      <c r="P129" s="542"/>
    </row>
    <row r="130" spans="1:16" s="602" customFormat="1" x14ac:dyDescent="0.25">
      <c r="A130" s="542"/>
      <c r="B130" s="675"/>
      <c r="C130" s="675" t="s">
        <v>247</v>
      </c>
      <c r="D130" s="675">
        <v>2602</v>
      </c>
      <c r="E130" s="675">
        <v>31407</v>
      </c>
      <c r="G130" s="542"/>
      <c r="H130" s="542"/>
      <c r="I130" s="542"/>
      <c r="J130" s="542"/>
      <c r="K130" s="542"/>
      <c r="L130" s="542"/>
      <c r="M130" s="542"/>
      <c r="N130" s="542"/>
      <c r="O130" s="542"/>
      <c r="P130" s="542"/>
    </row>
    <row r="131" spans="1:16" s="602" customFormat="1" x14ac:dyDescent="0.25">
      <c r="A131" s="542"/>
      <c r="B131" s="674"/>
      <c r="C131" s="674" t="s">
        <v>248</v>
      </c>
      <c r="D131" s="674">
        <v>3251</v>
      </c>
      <c r="E131" s="674">
        <v>32080</v>
      </c>
      <c r="G131" s="542"/>
      <c r="H131" s="542"/>
      <c r="I131" s="542"/>
      <c r="J131" s="542"/>
      <c r="K131" s="542"/>
      <c r="L131" s="542"/>
      <c r="M131" s="542"/>
      <c r="N131" s="542"/>
      <c r="O131" s="542"/>
      <c r="P131" s="542"/>
    </row>
    <row r="132" spans="1:16" s="602" customFormat="1" x14ac:dyDescent="0.25">
      <c r="A132" s="542"/>
      <c r="B132" s="675"/>
      <c r="C132" s="675" t="s">
        <v>249</v>
      </c>
      <c r="D132" s="675">
        <v>2660</v>
      </c>
      <c r="E132" s="675">
        <v>31739</v>
      </c>
      <c r="G132" s="542"/>
      <c r="H132" s="542"/>
      <c r="I132" s="542"/>
      <c r="J132" s="542"/>
      <c r="K132" s="542"/>
      <c r="L132" s="542"/>
      <c r="M132" s="542"/>
      <c r="N132" s="542"/>
      <c r="O132" s="542"/>
      <c r="P132" s="542"/>
    </row>
    <row r="133" spans="1:16" s="602" customFormat="1" x14ac:dyDescent="0.25">
      <c r="A133" s="542"/>
      <c r="B133" s="674"/>
      <c r="C133" s="674" t="s">
        <v>250</v>
      </c>
      <c r="D133" s="674">
        <v>3422</v>
      </c>
      <c r="E133" s="674">
        <v>30158</v>
      </c>
      <c r="G133" s="542"/>
      <c r="H133" s="542"/>
      <c r="I133" s="542"/>
      <c r="J133" s="542"/>
      <c r="K133" s="542"/>
      <c r="L133" s="542"/>
      <c r="M133" s="542"/>
      <c r="N133" s="542"/>
      <c r="O133" s="542"/>
      <c r="P133" s="542"/>
    </row>
    <row r="134" spans="1:16" s="602" customFormat="1" x14ac:dyDescent="0.25">
      <c r="A134" s="542"/>
      <c r="B134" s="675"/>
      <c r="C134" s="675" t="s">
        <v>251</v>
      </c>
      <c r="D134" s="675">
        <v>3657</v>
      </c>
      <c r="E134" s="675">
        <v>29412</v>
      </c>
      <c r="G134" s="542"/>
      <c r="H134" s="542"/>
      <c r="I134" s="542"/>
      <c r="J134" s="542"/>
      <c r="K134" s="542"/>
      <c r="L134" s="542"/>
      <c r="M134" s="542"/>
      <c r="N134" s="542"/>
      <c r="O134" s="542"/>
      <c r="P134" s="542"/>
    </row>
    <row r="135" spans="1:16" s="602" customFormat="1" x14ac:dyDescent="0.25">
      <c r="A135" s="542"/>
      <c r="B135" s="677"/>
      <c r="C135" s="674" t="s">
        <v>252</v>
      </c>
      <c r="D135" s="674">
        <v>2739</v>
      </c>
      <c r="E135" s="674">
        <v>28306</v>
      </c>
      <c r="G135" s="542"/>
      <c r="H135" s="542"/>
      <c r="I135" s="542"/>
      <c r="J135" s="542"/>
      <c r="K135" s="542"/>
      <c r="L135" s="542"/>
      <c r="M135" s="542"/>
      <c r="N135" s="542"/>
      <c r="O135" s="542"/>
      <c r="P135" s="542"/>
    </row>
    <row r="136" spans="1:16" s="602" customFormat="1" x14ac:dyDescent="0.25">
      <c r="A136" s="542"/>
      <c r="C136" s="542"/>
      <c r="D136" s="542"/>
      <c r="E136" s="542"/>
      <c r="F136" s="542"/>
      <c r="G136" s="542"/>
      <c r="H136" s="542"/>
      <c r="I136" s="542"/>
      <c r="J136" s="542"/>
      <c r="K136" s="542"/>
      <c r="L136" s="542"/>
      <c r="M136" s="542"/>
      <c r="N136" s="542"/>
      <c r="O136" s="542"/>
      <c r="P136" s="542"/>
    </row>
    <row r="137" spans="1:16" s="602" customFormat="1" x14ac:dyDescent="0.25">
      <c r="A137" s="542"/>
      <c r="B137" s="534" t="s">
        <v>257</v>
      </c>
      <c r="C137" s="542"/>
      <c r="D137" s="542"/>
      <c r="E137" s="542"/>
      <c r="F137" s="542"/>
      <c r="G137" s="542"/>
      <c r="H137" s="542"/>
      <c r="I137" s="542"/>
      <c r="J137" s="542"/>
      <c r="K137" s="542"/>
      <c r="L137" s="542"/>
      <c r="M137" s="542"/>
      <c r="N137" s="542"/>
      <c r="O137" s="542"/>
      <c r="P137" s="542"/>
    </row>
    <row r="138" spans="1:16" s="602" customFormat="1" x14ac:dyDescent="0.25">
      <c r="A138" s="542"/>
      <c r="B138" s="164"/>
      <c r="C138" s="542"/>
      <c r="D138" s="542"/>
      <c r="E138" s="542"/>
      <c r="F138" s="542"/>
      <c r="G138" s="542"/>
      <c r="H138" s="542"/>
      <c r="I138" s="542"/>
      <c r="J138" s="542"/>
      <c r="K138" s="542"/>
      <c r="L138" s="542"/>
      <c r="M138" s="542"/>
      <c r="N138" s="542"/>
      <c r="O138" s="542"/>
      <c r="P138" s="542"/>
    </row>
    <row r="139" spans="1:16" s="602" customFormat="1" x14ac:dyDescent="0.25">
      <c r="A139" s="542"/>
      <c r="B139" s="542"/>
      <c r="C139" s="542"/>
      <c r="D139" s="542"/>
      <c r="E139" s="542"/>
      <c r="F139" s="542"/>
      <c r="G139" s="542"/>
      <c r="H139" s="542"/>
      <c r="I139" s="542"/>
      <c r="J139" s="542"/>
      <c r="K139" s="542"/>
      <c r="L139" s="542"/>
      <c r="M139" s="542"/>
      <c r="N139" s="542"/>
      <c r="O139" s="542"/>
      <c r="P139" s="542"/>
    </row>
    <row r="140" spans="1:16" s="602" customFormat="1" x14ac:dyDescent="0.25">
      <c r="A140" s="542"/>
      <c r="B140" s="542"/>
      <c r="F140" s="542"/>
      <c r="G140" s="542"/>
      <c r="H140" s="542"/>
      <c r="I140" s="542"/>
      <c r="J140" s="542"/>
      <c r="K140" s="542"/>
      <c r="L140" s="542"/>
      <c r="M140" s="542"/>
      <c r="N140" s="542"/>
      <c r="O140" s="542"/>
      <c r="P140" s="542"/>
    </row>
    <row r="141" spans="1:16" s="602" customFormat="1" x14ac:dyDescent="0.25">
      <c r="A141" s="542"/>
      <c r="B141" s="542"/>
      <c r="F141" s="542"/>
      <c r="G141" s="542"/>
      <c r="H141" s="542"/>
      <c r="I141" s="542"/>
      <c r="J141" s="542"/>
      <c r="K141" s="542"/>
      <c r="L141" s="542"/>
      <c r="M141" s="542"/>
      <c r="N141" s="542"/>
      <c r="O141" s="542"/>
      <c r="P141" s="542"/>
    </row>
    <row r="142" spans="1:16" s="602" customFormat="1" x14ac:dyDescent="0.25">
      <c r="A142" s="542"/>
      <c r="B142" s="542"/>
      <c r="C142" s="542"/>
      <c r="D142" s="542"/>
      <c r="E142" s="542"/>
      <c r="F142" s="542"/>
      <c r="G142" s="542"/>
      <c r="H142" s="542"/>
      <c r="I142" s="542"/>
      <c r="J142" s="542"/>
      <c r="K142" s="542"/>
      <c r="L142" s="542"/>
      <c r="M142" s="542"/>
      <c r="N142" s="542"/>
      <c r="O142" s="542"/>
      <c r="P142" s="542"/>
    </row>
    <row r="143" spans="1:16" s="602" customFormat="1" x14ac:dyDescent="0.25">
      <c r="A143" s="542"/>
      <c r="B143" s="542"/>
      <c r="C143" s="542"/>
      <c r="D143" s="542"/>
      <c r="E143" s="542"/>
      <c r="F143" s="542"/>
      <c r="G143" s="542"/>
      <c r="H143" s="542"/>
      <c r="I143" s="542"/>
      <c r="J143" s="542"/>
      <c r="K143" s="542"/>
      <c r="L143" s="542"/>
      <c r="M143" s="542"/>
      <c r="N143" s="542"/>
      <c r="O143" s="542"/>
      <c r="P143" s="542"/>
    </row>
    <row r="144" spans="1:16" s="602" customFormat="1" x14ac:dyDescent="0.25">
      <c r="A144" s="542"/>
      <c r="B144" s="542"/>
      <c r="C144" s="542"/>
      <c r="D144" s="542"/>
      <c r="E144" s="542"/>
      <c r="F144" s="542"/>
      <c r="G144" s="542"/>
      <c r="H144" s="542"/>
      <c r="I144" s="542"/>
      <c r="J144" s="542"/>
      <c r="K144" s="542"/>
      <c r="L144" s="542"/>
      <c r="M144" s="542"/>
      <c r="N144" s="542"/>
      <c r="O144" s="542"/>
      <c r="P144" s="542"/>
    </row>
    <row r="145" spans="1:16" s="602" customFormat="1" x14ac:dyDescent="0.25">
      <c r="A145" s="542"/>
      <c r="B145" s="542"/>
      <c r="C145" s="542"/>
      <c r="D145" s="542"/>
      <c r="E145" s="542"/>
      <c r="F145" s="542"/>
      <c r="G145" s="542"/>
      <c r="H145" s="542"/>
      <c r="I145" s="542"/>
      <c r="J145" s="542"/>
      <c r="K145" s="542"/>
      <c r="L145" s="542"/>
      <c r="M145" s="542"/>
      <c r="N145" s="542"/>
      <c r="O145" s="542"/>
      <c r="P145" s="542"/>
    </row>
    <row r="146" spans="1:16" s="602" customFormat="1" x14ac:dyDescent="0.25">
      <c r="A146" s="542"/>
      <c r="B146" s="542"/>
      <c r="C146" s="542"/>
      <c r="D146" s="542"/>
      <c r="E146" s="542"/>
      <c r="F146" s="542"/>
      <c r="G146" s="542"/>
      <c r="H146" s="542"/>
      <c r="I146" s="542"/>
      <c r="J146" s="542"/>
      <c r="K146" s="542"/>
      <c r="L146" s="542"/>
      <c r="M146" s="542"/>
      <c r="N146" s="542"/>
      <c r="O146" s="542"/>
      <c r="P146" s="542"/>
    </row>
    <row r="147" spans="1:16" s="602" customFormat="1" x14ac:dyDescent="0.25">
      <c r="A147" s="542"/>
      <c r="B147" s="542"/>
      <c r="C147" s="542"/>
      <c r="D147" s="542"/>
      <c r="E147" s="542"/>
      <c r="F147" s="542"/>
      <c r="G147" s="542"/>
      <c r="H147" s="542"/>
      <c r="I147" s="542"/>
      <c r="J147" s="542"/>
      <c r="K147" s="542"/>
      <c r="L147" s="542"/>
      <c r="M147" s="542"/>
      <c r="N147" s="542"/>
      <c r="O147" s="542"/>
      <c r="P147" s="542"/>
    </row>
    <row r="148" spans="1:16" s="602" customFormat="1" x14ac:dyDescent="0.25">
      <c r="A148" s="542"/>
      <c r="B148" s="542"/>
      <c r="C148" s="542"/>
      <c r="D148" s="542"/>
      <c r="E148" s="542"/>
      <c r="F148" s="542"/>
      <c r="G148" s="542"/>
      <c r="H148" s="542"/>
      <c r="I148" s="542"/>
      <c r="J148" s="542"/>
      <c r="K148" s="542"/>
      <c r="L148" s="542"/>
      <c r="M148" s="542"/>
      <c r="N148" s="542"/>
      <c r="O148" s="542"/>
      <c r="P148" s="542"/>
    </row>
    <row r="149" spans="1:16" s="602" customFormat="1" x14ac:dyDescent="0.25">
      <c r="A149" s="542"/>
      <c r="B149" s="542"/>
      <c r="C149" s="542"/>
      <c r="D149" s="542"/>
      <c r="E149" s="542"/>
      <c r="F149" s="542"/>
      <c r="G149" s="542"/>
      <c r="H149" s="542"/>
      <c r="I149" s="542"/>
      <c r="J149" s="542"/>
      <c r="K149" s="542"/>
      <c r="L149" s="542"/>
      <c r="M149" s="542"/>
      <c r="N149" s="542"/>
      <c r="O149" s="542"/>
      <c r="P149" s="542"/>
    </row>
    <row r="150" spans="1:16" s="602" customFormat="1" x14ac:dyDescent="0.25">
      <c r="A150" s="542"/>
      <c r="B150" s="542"/>
      <c r="C150" s="542"/>
      <c r="D150" s="542"/>
      <c r="E150" s="542"/>
      <c r="F150" s="542"/>
      <c r="G150" s="542"/>
      <c r="H150" s="542"/>
      <c r="I150" s="542"/>
      <c r="J150" s="542"/>
      <c r="K150" s="542"/>
      <c r="L150" s="542"/>
      <c r="M150" s="542"/>
      <c r="N150" s="542"/>
      <c r="O150" s="542"/>
      <c r="P150" s="542"/>
    </row>
    <row r="151" spans="1:16" s="602" customFormat="1" x14ac:dyDescent="0.25">
      <c r="A151" s="542"/>
      <c r="B151" s="542"/>
      <c r="C151" s="542"/>
      <c r="D151" s="542"/>
      <c r="E151" s="542"/>
      <c r="F151" s="542"/>
      <c r="G151" s="542"/>
      <c r="H151" s="542"/>
      <c r="I151" s="542"/>
      <c r="J151" s="542"/>
      <c r="K151" s="542"/>
      <c r="L151" s="542"/>
      <c r="M151" s="542"/>
      <c r="N151" s="542"/>
      <c r="O151" s="542"/>
      <c r="P151" s="542"/>
    </row>
    <row r="152" spans="1:16" s="602" customFormat="1" x14ac:dyDescent="0.25">
      <c r="A152" s="542"/>
      <c r="B152" s="542"/>
      <c r="C152" s="542"/>
      <c r="D152" s="542"/>
      <c r="E152" s="542"/>
      <c r="F152" s="542"/>
      <c r="G152" s="542"/>
      <c r="H152" s="542"/>
      <c r="I152" s="542"/>
      <c r="J152" s="542"/>
      <c r="K152" s="542"/>
      <c r="L152" s="542"/>
      <c r="M152" s="542"/>
      <c r="N152" s="542"/>
      <c r="O152" s="542"/>
      <c r="P152" s="542"/>
    </row>
    <row r="153" spans="1:16" s="602" customFormat="1" x14ac:dyDescent="0.25">
      <c r="A153" s="542"/>
      <c r="B153" s="542"/>
      <c r="C153" s="542"/>
      <c r="D153" s="542"/>
      <c r="E153" s="542"/>
      <c r="F153" s="542"/>
      <c r="G153" s="542"/>
      <c r="H153" s="542"/>
      <c r="I153" s="542"/>
      <c r="J153" s="542"/>
      <c r="K153" s="542"/>
      <c r="L153" s="542"/>
      <c r="M153" s="542"/>
      <c r="N153" s="542"/>
      <c r="O153" s="542"/>
      <c r="P153" s="542"/>
    </row>
    <row r="154" spans="1:16" s="602" customFormat="1" x14ac:dyDescent="0.25">
      <c r="A154" s="542"/>
      <c r="B154" s="542"/>
      <c r="C154" s="542"/>
      <c r="D154" s="542"/>
      <c r="E154" s="542"/>
      <c r="F154" s="542"/>
      <c r="G154" s="542"/>
      <c r="H154" s="542"/>
      <c r="I154" s="542"/>
      <c r="J154" s="542"/>
      <c r="K154" s="542"/>
      <c r="L154" s="542"/>
      <c r="M154" s="542"/>
      <c r="N154" s="542"/>
      <c r="O154" s="542"/>
      <c r="P154" s="542"/>
    </row>
    <row r="155" spans="1:16" s="602" customFormat="1" x14ac:dyDescent="0.25">
      <c r="A155" s="542"/>
      <c r="B155" s="542"/>
      <c r="C155" s="542"/>
      <c r="D155" s="542"/>
      <c r="E155" s="542"/>
      <c r="F155" s="542"/>
      <c r="G155" s="542"/>
      <c r="H155" s="542"/>
      <c r="I155" s="542"/>
      <c r="J155" s="542"/>
      <c r="K155" s="542"/>
      <c r="L155" s="542"/>
      <c r="M155" s="542"/>
      <c r="N155" s="542"/>
      <c r="O155" s="542"/>
      <c r="P155" s="542"/>
    </row>
    <row r="156" spans="1:16" s="602" customFormat="1" x14ac:dyDescent="0.25">
      <c r="A156" s="542"/>
      <c r="B156" s="542"/>
      <c r="C156" s="542"/>
      <c r="D156" s="542"/>
      <c r="E156" s="542"/>
      <c r="F156" s="542"/>
      <c r="G156" s="542"/>
      <c r="H156" s="542"/>
      <c r="I156" s="542"/>
      <c r="J156" s="542"/>
      <c r="K156" s="542"/>
      <c r="L156" s="542"/>
      <c r="M156" s="542"/>
      <c r="N156" s="542"/>
      <c r="O156" s="542"/>
      <c r="P156" s="542"/>
    </row>
    <row r="157" spans="1:16" s="602" customFormat="1" x14ac:dyDescent="0.25">
      <c r="A157" s="542"/>
      <c r="B157" s="542"/>
      <c r="C157" s="542"/>
      <c r="D157" s="542"/>
      <c r="E157" s="542"/>
      <c r="F157" s="542"/>
      <c r="G157" s="542"/>
      <c r="H157" s="542"/>
      <c r="I157" s="542"/>
      <c r="J157" s="542"/>
      <c r="K157" s="542"/>
      <c r="L157" s="542"/>
      <c r="M157" s="542"/>
      <c r="N157" s="542"/>
      <c r="O157" s="542"/>
      <c r="P157" s="542"/>
    </row>
    <row r="158" spans="1:16" s="602" customFormat="1" x14ac:dyDescent="0.25">
      <c r="A158" s="542"/>
      <c r="B158" s="542"/>
      <c r="C158" s="542"/>
      <c r="D158" s="542"/>
      <c r="E158" s="542"/>
      <c r="F158" s="676"/>
      <c r="G158" s="676"/>
      <c r="H158" s="542"/>
      <c r="I158" s="542"/>
      <c r="J158" s="542"/>
      <c r="K158" s="542"/>
      <c r="L158" s="542"/>
      <c r="M158" s="542"/>
      <c r="N158" s="542"/>
      <c r="O158" s="542"/>
      <c r="P158" s="542"/>
    </row>
    <row r="159" spans="1:16" s="602" customFormat="1" x14ac:dyDescent="0.25">
      <c r="A159" s="542"/>
      <c r="B159" s="542"/>
      <c r="C159" s="542"/>
      <c r="D159" s="542"/>
      <c r="E159" s="542"/>
      <c r="F159" s="542"/>
      <c r="G159" s="542"/>
      <c r="H159" s="542"/>
      <c r="I159" s="542"/>
      <c r="J159" s="542"/>
      <c r="K159" s="542"/>
      <c r="L159" s="542"/>
      <c r="M159" s="542"/>
      <c r="N159" s="542"/>
      <c r="O159" s="542"/>
      <c r="P159" s="542"/>
    </row>
    <row r="160" spans="1:16" s="602" customFormat="1" x14ac:dyDescent="0.25">
      <c r="A160" s="542"/>
      <c r="B160" s="542"/>
      <c r="C160" s="542"/>
      <c r="D160" s="542"/>
      <c r="E160" s="542"/>
      <c r="F160" s="542"/>
      <c r="G160" s="542"/>
      <c r="H160" s="542"/>
      <c r="I160" s="542"/>
      <c r="J160" s="542"/>
      <c r="K160" s="542"/>
      <c r="L160" s="542"/>
      <c r="M160" s="542"/>
      <c r="N160" s="542"/>
      <c r="O160" s="542"/>
      <c r="P160" s="542"/>
    </row>
    <row r="161" spans="1:16" s="602" customFormat="1" x14ac:dyDescent="0.25">
      <c r="A161" s="542"/>
      <c r="B161" s="542"/>
      <c r="C161" s="542"/>
      <c r="D161" s="542"/>
      <c r="E161" s="542"/>
      <c r="F161" s="542"/>
      <c r="G161" s="542"/>
      <c r="H161" s="542"/>
      <c r="I161" s="542"/>
      <c r="J161" s="542"/>
      <c r="K161" s="542"/>
      <c r="L161" s="542"/>
      <c r="M161" s="542"/>
      <c r="N161" s="542"/>
      <c r="O161" s="542"/>
      <c r="P161" s="542"/>
    </row>
    <row r="164" spans="1:16" s="602" customFormat="1" x14ac:dyDescent="0.25">
      <c r="A164" s="542"/>
      <c r="B164" s="542"/>
      <c r="C164" s="542"/>
      <c r="D164" s="542"/>
      <c r="E164" s="542"/>
      <c r="F164" s="542"/>
      <c r="G164" s="542"/>
      <c r="H164" s="542"/>
      <c r="I164" s="542"/>
      <c r="J164" s="542"/>
      <c r="K164" s="542"/>
      <c r="L164" s="542"/>
      <c r="M164" s="542"/>
      <c r="N164" s="542"/>
      <c r="O164" s="542"/>
      <c r="P164" s="542"/>
    </row>
    <row r="165" spans="1:16" s="602" customFormat="1" x14ac:dyDescent="0.25">
      <c r="A165" s="542"/>
      <c r="B165" s="542"/>
      <c r="C165" s="542"/>
      <c r="D165" s="542"/>
      <c r="E165" s="542"/>
      <c r="F165" s="542"/>
      <c r="G165" s="542"/>
      <c r="H165" s="542"/>
      <c r="I165" s="542"/>
      <c r="J165" s="542"/>
      <c r="K165" s="542"/>
      <c r="L165" s="542"/>
      <c r="M165" s="542"/>
      <c r="N165" s="542"/>
      <c r="O165" s="542"/>
      <c r="P165" s="542"/>
    </row>
    <row r="196" spans="1:16" s="602" customFormat="1" x14ac:dyDescent="0.25">
      <c r="A196" s="542"/>
      <c r="B196" s="542"/>
      <c r="C196" s="542"/>
      <c r="D196" s="542"/>
      <c r="E196" s="542"/>
      <c r="F196" s="542"/>
      <c r="G196" s="542"/>
      <c r="H196" s="542"/>
      <c r="I196" s="542"/>
      <c r="J196" s="542"/>
      <c r="K196" s="542"/>
      <c r="L196" s="542"/>
      <c r="M196" s="542"/>
      <c r="N196" s="542"/>
      <c r="O196" s="542"/>
      <c r="P196" s="542"/>
    </row>
    <row r="197" spans="1:16" s="602" customFormat="1" x14ac:dyDescent="0.25">
      <c r="A197" s="542"/>
      <c r="B197" s="542"/>
      <c r="C197" s="542"/>
      <c r="D197" s="542"/>
      <c r="E197" s="542"/>
      <c r="F197" s="542"/>
      <c r="G197" s="542"/>
      <c r="H197" s="542"/>
      <c r="I197" s="542"/>
      <c r="J197" s="542"/>
      <c r="K197" s="542"/>
      <c r="L197" s="542"/>
      <c r="M197" s="542"/>
      <c r="N197" s="542"/>
      <c r="O197" s="542"/>
      <c r="P197" s="542"/>
    </row>
    <row r="198" spans="1:16" s="602" customFormat="1" x14ac:dyDescent="0.25">
      <c r="A198" s="542"/>
      <c r="B198" s="542"/>
      <c r="C198" s="542"/>
      <c r="D198" s="542"/>
      <c r="E198" s="542"/>
      <c r="F198" s="542"/>
      <c r="G198" s="542"/>
      <c r="H198" s="542"/>
      <c r="I198" s="542"/>
      <c r="J198" s="542"/>
      <c r="K198" s="542"/>
      <c r="L198" s="542"/>
      <c r="M198" s="542"/>
      <c r="N198" s="542"/>
      <c r="O198" s="542"/>
      <c r="P198" s="542"/>
    </row>
  </sheetData>
  <mergeCells count="1">
    <mergeCell ref="G3:P4"/>
  </mergeCells>
  <hyperlinks>
    <hyperlink ref="A1" location="Índice!A1" display="Volver"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198"/>
  <sheetViews>
    <sheetView showGridLines="0" workbookViewId="0"/>
  </sheetViews>
  <sheetFormatPr baseColWidth="10" defaultColWidth="11.44140625" defaultRowHeight="13.8" x14ac:dyDescent="0.25"/>
  <cols>
    <col min="1" max="1" width="5.21875" style="542" customWidth="1"/>
    <col min="2" max="2" width="9.5546875" style="542" customWidth="1"/>
    <col min="3" max="3" width="12.44140625" style="542" customWidth="1"/>
    <col min="4" max="4" width="16.21875" style="542" customWidth="1"/>
    <col min="5" max="5" width="11" style="542" customWidth="1"/>
    <col min="6" max="16" width="11.5546875" style="542" customWidth="1"/>
    <col min="17" max="16384" width="11.44140625" style="542"/>
  </cols>
  <sheetData>
    <row r="1" spans="1:30" x14ac:dyDescent="0.25">
      <c r="A1" s="145" t="s">
        <v>36</v>
      </c>
    </row>
    <row r="3" spans="1:30" x14ac:dyDescent="0.25">
      <c r="D3" s="236"/>
      <c r="E3" s="236"/>
      <c r="F3" s="236"/>
      <c r="G3" s="236"/>
      <c r="H3" s="813" t="s">
        <v>1939</v>
      </c>
      <c r="I3" s="813"/>
      <c r="J3" s="813"/>
      <c r="K3" s="813"/>
      <c r="L3" s="813"/>
      <c r="M3" s="813"/>
      <c r="N3" s="813"/>
      <c r="O3" s="813"/>
      <c r="P3" s="813"/>
      <c r="Q3" s="236"/>
      <c r="R3" s="236"/>
      <c r="S3" s="236"/>
      <c r="T3" s="236"/>
      <c r="U3" s="236"/>
      <c r="V3" s="236"/>
      <c r="W3" s="236"/>
      <c r="X3" s="236"/>
      <c r="Y3" s="236"/>
      <c r="Z3" s="236"/>
      <c r="AA3" s="236"/>
      <c r="AB3" s="236"/>
      <c r="AC3" s="236"/>
      <c r="AD3" s="236"/>
    </row>
    <row r="4" spans="1:30" x14ac:dyDescent="0.25">
      <c r="D4" s="236"/>
      <c r="E4" s="236"/>
      <c r="F4" s="236"/>
      <c r="G4" s="236"/>
      <c r="H4" s="813"/>
      <c r="I4" s="813"/>
      <c r="J4" s="813"/>
      <c r="K4" s="813"/>
      <c r="L4" s="813"/>
      <c r="M4" s="813"/>
      <c r="N4" s="813"/>
      <c r="O4" s="813"/>
      <c r="P4" s="813"/>
      <c r="Q4" s="236"/>
      <c r="R4" s="236"/>
      <c r="S4" s="236"/>
      <c r="T4" s="236"/>
      <c r="U4" s="236"/>
      <c r="V4" s="236"/>
      <c r="W4" s="236"/>
      <c r="X4" s="236"/>
      <c r="Y4" s="236"/>
      <c r="Z4" s="236"/>
      <c r="AA4" s="236"/>
      <c r="AB4" s="236"/>
      <c r="AC4" s="236"/>
      <c r="AD4" s="236"/>
    </row>
    <row r="6" spans="1:30" ht="24" x14ac:dyDescent="0.25">
      <c r="A6" s="672"/>
      <c r="B6" s="2" t="s">
        <v>198</v>
      </c>
      <c r="C6" s="2" t="s">
        <v>203</v>
      </c>
      <c r="D6" s="678" t="s">
        <v>258</v>
      </c>
      <c r="E6" s="678" t="s">
        <v>259</v>
      </c>
    </row>
    <row r="7" spans="1:30" x14ac:dyDescent="0.25">
      <c r="A7" s="673"/>
      <c r="B7" s="674">
        <v>2022</v>
      </c>
      <c r="C7" s="674" t="s">
        <v>244</v>
      </c>
      <c r="D7" s="679">
        <v>-8.087952102517415E-2</v>
      </c>
      <c r="E7" s="679">
        <v>4.0485829959514108E-2</v>
      </c>
    </row>
    <row r="8" spans="1:30" x14ac:dyDescent="0.25">
      <c r="A8" s="673"/>
      <c r="B8" s="675"/>
      <c r="C8" s="675" t="s">
        <v>245</v>
      </c>
      <c r="D8" s="680">
        <v>-6.5707273538598843E-2</v>
      </c>
      <c r="E8" s="680">
        <v>3.9810426540284327E-2</v>
      </c>
    </row>
    <row r="9" spans="1:30" x14ac:dyDescent="0.25">
      <c r="A9" s="673"/>
      <c r="B9" s="674"/>
      <c r="C9" s="674" t="s">
        <v>246</v>
      </c>
      <c r="D9" s="679">
        <v>-0.11829325961223669</v>
      </c>
      <c r="E9" s="679">
        <v>-0.20867414875404222</v>
      </c>
    </row>
    <row r="10" spans="1:30" x14ac:dyDescent="0.25">
      <c r="A10" s="673"/>
      <c r="B10" s="675"/>
      <c r="C10" s="675" t="s">
        <v>247</v>
      </c>
      <c r="D10" s="680">
        <v>-6.2413985493769752E-2</v>
      </c>
      <c r="E10" s="680">
        <v>0.36592421174428691</v>
      </c>
    </row>
    <row r="11" spans="1:30" x14ac:dyDescent="0.25">
      <c r="A11" s="673"/>
      <c r="B11" s="674"/>
      <c r="C11" s="674" t="s">
        <v>248</v>
      </c>
      <c r="D11" s="679">
        <v>-1.7766972133906878E-2</v>
      </c>
      <c r="E11" s="679">
        <v>0.36520022560631693</v>
      </c>
    </row>
    <row r="12" spans="1:30" x14ac:dyDescent="0.25">
      <c r="A12" s="673"/>
      <c r="B12" s="675"/>
      <c r="C12" s="675" t="s">
        <v>249</v>
      </c>
      <c r="D12" s="680">
        <v>2.2788721514098054E-2</v>
      </c>
      <c r="E12" s="680">
        <v>3.9906103286384997E-2</v>
      </c>
    </row>
    <row r="13" spans="1:30" x14ac:dyDescent="0.25">
      <c r="A13" s="673"/>
      <c r="B13" s="674"/>
      <c r="C13" s="674" t="s">
        <v>250</v>
      </c>
      <c r="D13" s="679">
        <v>-8.6920838618219642E-3</v>
      </c>
      <c r="E13" s="679">
        <v>-6.1783107403545312E-2</v>
      </c>
    </row>
    <row r="14" spans="1:30" x14ac:dyDescent="0.25">
      <c r="A14" s="673"/>
      <c r="B14" s="675"/>
      <c r="C14" s="675" t="s">
        <v>251</v>
      </c>
      <c r="D14" s="680">
        <v>3.8039894493900439E-2</v>
      </c>
      <c r="E14" s="680">
        <v>-4.0965618141916571E-2</v>
      </c>
    </row>
    <row r="15" spans="1:30" x14ac:dyDescent="0.25">
      <c r="A15" s="673"/>
      <c r="B15" s="674"/>
      <c r="C15" s="674" t="s">
        <v>252</v>
      </c>
      <c r="D15" s="679">
        <v>0.15113500597371554</v>
      </c>
      <c r="E15" s="679">
        <v>-0.22520661157024791</v>
      </c>
      <c r="F15" s="45"/>
      <c r="G15" s="45"/>
      <c r="H15" s="45"/>
      <c r="I15" s="45"/>
      <c r="J15" s="45"/>
      <c r="K15" s="45"/>
      <c r="L15" s="45"/>
      <c r="M15" s="45"/>
      <c r="N15" s="45"/>
      <c r="O15" s="45"/>
      <c r="P15" s="45"/>
    </row>
    <row r="16" spans="1:30" x14ac:dyDescent="0.25">
      <c r="A16" s="673"/>
      <c r="B16" s="675"/>
      <c r="C16" s="675" t="s">
        <v>253</v>
      </c>
      <c r="D16" s="680">
        <v>0.16750391171868562</v>
      </c>
      <c r="E16" s="680">
        <v>-2.7368964626904191E-2</v>
      </c>
      <c r="F16" s="45"/>
      <c r="G16" s="45"/>
      <c r="H16" s="45"/>
      <c r="I16" s="45"/>
      <c r="J16" s="45"/>
      <c r="K16" s="45"/>
      <c r="L16" s="45"/>
      <c r="M16" s="45"/>
      <c r="N16" s="45"/>
      <c r="O16" s="45"/>
      <c r="P16" s="45"/>
    </row>
    <row r="17" spans="1:17" x14ac:dyDescent="0.25">
      <c r="A17" s="673"/>
      <c r="B17" s="674"/>
      <c r="C17" s="674" t="s">
        <v>254</v>
      </c>
      <c r="D17" s="679">
        <v>0.15283372552147734</v>
      </c>
      <c r="E17" s="679">
        <v>-0.34857019064124783</v>
      </c>
    </row>
    <row r="18" spans="1:17" x14ac:dyDescent="0.25">
      <c r="A18" s="673"/>
      <c r="B18" s="675"/>
      <c r="C18" s="675" t="s">
        <v>255</v>
      </c>
      <c r="D18" s="680">
        <v>0.13462198330092656</v>
      </c>
      <c r="E18" s="680">
        <v>-0.2682648401826484</v>
      </c>
    </row>
    <row r="19" spans="1:17" x14ac:dyDescent="0.25">
      <c r="A19" s="673"/>
      <c r="B19" s="674">
        <v>2023</v>
      </c>
      <c r="C19" s="674" t="s">
        <v>244</v>
      </c>
      <c r="D19" s="679">
        <v>0.12323340063235677</v>
      </c>
      <c r="E19" s="679">
        <v>-0.40494719288493608</v>
      </c>
    </row>
    <row r="20" spans="1:17" x14ac:dyDescent="0.25">
      <c r="A20" s="673"/>
      <c r="B20" s="675"/>
      <c r="C20" s="675" t="s">
        <v>245</v>
      </c>
      <c r="D20" s="680">
        <v>0.25707462686567162</v>
      </c>
      <c r="E20" s="680">
        <v>-0.35779398359161352</v>
      </c>
    </row>
    <row r="21" spans="1:17" x14ac:dyDescent="0.25">
      <c r="A21" s="673"/>
      <c r="B21" s="674"/>
      <c r="C21" s="674" t="s">
        <v>246</v>
      </c>
      <c r="D21" s="679">
        <v>0.3338834110318083</v>
      </c>
      <c r="E21" s="679">
        <v>-0.3471153846153846</v>
      </c>
    </row>
    <row r="22" spans="1:17" x14ac:dyDescent="0.25">
      <c r="A22" s="673"/>
      <c r="B22" s="675"/>
      <c r="C22" s="675" t="s">
        <v>247</v>
      </c>
      <c r="D22" s="680">
        <v>0.26357757765699996</v>
      </c>
      <c r="E22" s="680">
        <v>-0.49618805590851334</v>
      </c>
    </row>
    <row r="23" spans="1:17" x14ac:dyDescent="0.25">
      <c r="A23" s="673"/>
      <c r="B23" s="674"/>
      <c r="C23" s="674" t="s">
        <v>248</v>
      </c>
      <c r="D23" s="679">
        <v>0.26249047981721252</v>
      </c>
      <c r="E23" s="679">
        <v>-0.53294773807064655</v>
      </c>
    </row>
    <row r="24" spans="1:17" x14ac:dyDescent="0.25">
      <c r="A24" s="673"/>
      <c r="B24" s="675"/>
      <c r="C24" s="675" t="s">
        <v>249</v>
      </c>
      <c r="D24" s="680">
        <v>0.25083081570996968</v>
      </c>
      <c r="E24" s="680">
        <v>-0.56684223727113126</v>
      </c>
    </row>
    <row r="25" spans="1:17" x14ac:dyDescent="0.25">
      <c r="A25" s="673"/>
      <c r="B25" s="674"/>
      <c r="C25" s="674" t="s">
        <v>250</v>
      </c>
      <c r="D25" s="679">
        <v>0.22447597185112711</v>
      </c>
      <c r="E25" s="679">
        <v>-0.47124201166990831</v>
      </c>
    </row>
    <row r="26" spans="1:17" x14ac:dyDescent="0.25">
      <c r="A26" s="673"/>
      <c r="B26" s="675"/>
      <c r="C26" s="675" t="s">
        <v>251</v>
      </c>
      <c r="D26" s="680">
        <v>0.29463612180886956</v>
      </c>
      <c r="E26" s="680">
        <v>-0.40554284261378082</v>
      </c>
    </row>
    <row r="27" spans="1:17" x14ac:dyDescent="0.25">
      <c r="A27" s="673"/>
      <c r="B27" s="674"/>
      <c r="C27" s="674" t="s">
        <v>252</v>
      </c>
      <c r="D27" s="679">
        <v>0.18570687226629112</v>
      </c>
      <c r="E27" s="679">
        <v>-0.62251851851851847</v>
      </c>
    </row>
    <row r="28" spans="1:17" x14ac:dyDescent="0.25">
      <c r="A28" s="673"/>
      <c r="B28" s="675"/>
      <c r="C28" s="675" t="s">
        <v>253</v>
      </c>
      <c r="D28" s="680">
        <v>0.1421316216406856</v>
      </c>
      <c r="E28" s="680">
        <v>-0.57154234138571813</v>
      </c>
    </row>
    <row r="29" spans="1:17" x14ac:dyDescent="0.25">
      <c r="A29" s="673"/>
      <c r="B29" s="674"/>
      <c r="C29" s="674" t="s">
        <v>254</v>
      </c>
      <c r="D29" s="679">
        <v>0.15246497145822513</v>
      </c>
      <c r="E29" s="679">
        <v>-0.4546059195211174</v>
      </c>
    </row>
    <row r="30" spans="1:17" x14ac:dyDescent="0.25">
      <c r="A30" s="673"/>
      <c r="B30" s="675"/>
      <c r="C30" s="675" t="s">
        <v>255</v>
      </c>
      <c r="D30" s="680">
        <v>0.15924059139784941</v>
      </c>
      <c r="E30" s="680">
        <v>-0.40873634945397819</v>
      </c>
      <c r="H30" s="534" t="s">
        <v>256</v>
      </c>
    </row>
    <row r="31" spans="1:17" x14ac:dyDescent="0.25">
      <c r="A31" s="673"/>
      <c r="B31" s="674">
        <v>2024</v>
      </c>
      <c r="C31" s="674" t="s">
        <v>244</v>
      </c>
      <c r="D31" s="679">
        <v>0.20240113952384187</v>
      </c>
      <c r="E31" s="679">
        <v>-7.7066791219056463E-2</v>
      </c>
    </row>
    <row r="32" spans="1:17" x14ac:dyDescent="0.25">
      <c r="A32" s="673"/>
      <c r="B32" s="675"/>
      <c r="C32" s="675" t="s">
        <v>245</v>
      </c>
      <c r="D32" s="680">
        <v>0.15124746707193526</v>
      </c>
      <c r="E32" s="680">
        <v>-0.27217885024840316</v>
      </c>
      <c r="Q32" s="164"/>
    </row>
    <row r="33" spans="1:17" x14ac:dyDescent="0.25">
      <c r="A33" s="673"/>
      <c r="B33" s="674"/>
      <c r="C33" s="674" t="s">
        <v>246</v>
      </c>
      <c r="D33" s="679">
        <v>0.10887046888531482</v>
      </c>
      <c r="E33" s="679">
        <v>-0.2676730486008837</v>
      </c>
    </row>
    <row r="34" spans="1:17" x14ac:dyDescent="0.25">
      <c r="A34" s="673"/>
      <c r="B34" s="675"/>
      <c r="C34" s="675" t="s">
        <v>247</v>
      </c>
      <c r="D34" s="680">
        <v>0.13798624846943586</v>
      </c>
      <c r="E34" s="680">
        <v>-0.15804960067255147</v>
      </c>
    </row>
    <row r="35" spans="1:17" x14ac:dyDescent="0.25">
      <c r="A35" s="673"/>
      <c r="B35" s="674"/>
      <c r="C35" s="674" t="s">
        <v>248</v>
      </c>
      <c r="D35" s="679">
        <v>9.2450155340391582E-2</v>
      </c>
      <c r="E35" s="679">
        <v>-0.12295444493586904</v>
      </c>
    </row>
    <row r="36" spans="1:17" x14ac:dyDescent="0.25">
      <c r="A36" s="673"/>
      <c r="B36" s="675"/>
      <c r="C36" s="675" t="s">
        <v>249</v>
      </c>
      <c r="D36" s="680">
        <v>1.8175230964313727E-2</v>
      </c>
      <c r="E36" s="680">
        <v>0.42501447596988995</v>
      </c>
    </row>
    <row r="37" spans="1:17" x14ac:dyDescent="0.25">
      <c r="A37" s="673"/>
      <c r="B37" s="674"/>
      <c r="C37" s="674" t="s">
        <v>250</v>
      </c>
      <c r="D37" s="679">
        <v>4.7636609502735183E-2</v>
      </c>
      <c r="E37" s="679">
        <v>0.30320546505517609</v>
      </c>
    </row>
    <row r="38" spans="1:17" x14ac:dyDescent="0.25">
      <c r="A38" s="673"/>
      <c r="B38" s="675"/>
      <c r="C38" s="675" t="s">
        <v>251</v>
      </c>
      <c r="D38" s="680">
        <v>1.8155053974484803E-2</v>
      </c>
      <c r="E38" s="680">
        <v>8.5970915312232776E-2</v>
      </c>
      <c r="F38" s="676"/>
      <c r="G38" s="676"/>
      <c r="H38" s="676"/>
      <c r="I38" s="676"/>
      <c r="J38" s="676"/>
      <c r="K38" s="676"/>
      <c r="L38" s="676"/>
      <c r="M38" s="676"/>
      <c r="N38" s="676"/>
      <c r="O38" s="676"/>
      <c r="P38" s="676"/>
      <c r="Q38" s="676"/>
    </row>
    <row r="39" spans="1:17" x14ac:dyDescent="0.25">
      <c r="B39" s="674"/>
      <c r="C39" s="674" t="s">
        <v>252</v>
      </c>
      <c r="D39" s="679">
        <v>3.7514067775415771E-2</v>
      </c>
      <c r="E39" s="679">
        <v>1.0188383045525904</v>
      </c>
    </row>
    <row r="40" spans="1:17" x14ac:dyDescent="0.25">
      <c r="B40" s="675"/>
      <c r="C40" s="675" t="s">
        <v>253</v>
      </c>
      <c r="D40" s="680">
        <v>4.4744318181818121E-2</v>
      </c>
      <c r="E40" s="680">
        <v>0.52230483271375472</v>
      </c>
    </row>
    <row r="41" spans="1:17" x14ac:dyDescent="0.25">
      <c r="B41" s="674"/>
      <c r="C41" s="674" t="s">
        <v>254</v>
      </c>
      <c r="D41" s="679">
        <v>2.1793948126801244E-2</v>
      </c>
      <c r="E41" s="679">
        <v>1.079878048780488</v>
      </c>
    </row>
    <row r="42" spans="1:17" x14ac:dyDescent="0.25">
      <c r="B42" s="675"/>
      <c r="C42" s="675" t="s">
        <v>255</v>
      </c>
      <c r="D42" s="680">
        <v>-1.8754166787443127E-2</v>
      </c>
      <c r="E42" s="680">
        <v>0.34564643799472305</v>
      </c>
    </row>
    <row r="43" spans="1:17" x14ac:dyDescent="0.25">
      <c r="B43" s="674">
        <v>2025</v>
      </c>
      <c r="C43" s="674" t="s">
        <v>244</v>
      </c>
      <c r="D43" s="679">
        <v>-6.8088226998364032E-2</v>
      </c>
      <c r="E43" s="679">
        <v>0.2424089068825912</v>
      </c>
    </row>
    <row r="44" spans="1:17" x14ac:dyDescent="0.25">
      <c r="B44" s="675"/>
      <c r="C44" s="675" t="s">
        <v>245</v>
      </c>
      <c r="D44" s="680">
        <v>-0.13385220428481059</v>
      </c>
      <c r="E44" s="680">
        <v>0.42369575816674798</v>
      </c>
    </row>
    <row r="45" spans="1:17" x14ac:dyDescent="0.25">
      <c r="B45" s="674"/>
      <c r="C45" s="674" t="s">
        <v>246</v>
      </c>
      <c r="D45" s="679">
        <v>-0.12060693964074531</v>
      </c>
      <c r="E45" s="679">
        <v>0.80492709904474613</v>
      </c>
    </row>
    <row r="46" spans="1:17" x14ac:dyDescent="0.25">
      <c r="B46" s="675"/>
      <c r="C46" s="675" t="s">
        <v>247</v>
      </c>
      <c r="D46" s="680">
        <v>-0.13350438669094522</v>
      </c>
      <c r="E46" s="680">
        <v>0.29905142286570152</v>
      </c>
    </row>
    <row r="47" spans="1:17" x14ac:dyDescent="0.25">
      <c r="B47" s="674"/>
      <c r="C47" s="674" t="s">
        <v>248</v>
      </c>
      <c r="D47" s="679">
        <v>-0.11425258158926499</v>
      </c>
      <c r="E47" s="679">
        <v>0.63943519919314173</v>
      </c>
    </row>
    <row r="48" spans="1:17" x14ac:dyDescent="0.25">
      <c r="B48" s="675"/>
      <c r="C48" s="675" t="s">
        <v>249</v>
      </c>
      <c r="D48" s="680">
        <v>-5.886015893725538E-2</v>
      </c>
      <c r="E48" s="680">
        <v>8.0861438439658651E-2</v>
      </c>
    </row>
    <row r="49" spans="1:26" x14ac:dyDescent="0.25">
      <c r="B49" s="674"/>
      <c r="C49" s="674" t="s">
        <v>250</v>
      </c>
      <c r="D49" s="679">
        <v>-0.11528983806618165</v>
      </c>
      <c r="E49" s="679">
        <v>0.37983870967741939</v>
      </c>
    </row>
    <row r="50" spans="1:26" x14ac:dyDescent="0.25">
      <c r="B50" s="675"/>
      <c r="C50" s="675" t="s">
        <v>251</v>
      </c>
      <c r="D50" s="680">
        <v>-0.11409638554216872</v>
      </c>
      <c r="E50" s="680">
        <v>0.44033083891295788</v>
      </c>
    </row>
    <row r="51" spans="1:26" s="602" customFormat="1" x14ac:dyDescent="0.25">
      <c r="A51" s="542"/>
      <c r="B51" s="674"/>
      <c r="C51" s="674" t="s">
        <v>252</v>
      </c>
      <c r="D51" s="679">
        <v>-0.1471013619380499</v>
      </c>
      <c r="E51" s="679">
        <v>6.493001555209954E-2</v>
      </c>
      <c r="F51" s="542"/>
      <c r="G51" s="542"/>
      <c r="H51" s="542"/>
      <c r="I51" s="542"/>
      <c r="J51" s="542"/>
      <c r="K51" s="542"/>
      <c r="L51" s="542"/>
      <c r="M51" s="542"/>
      <c r="N51" s="542"/>
      <c r="O51" s="542"/>
      <c r="P51" s="542"/>
      <c r="Q51" s="542"/>
      <c r="R51" s="542"/>
      <c r="S51" s="542"/>
      <c r="T51" s="542"/>
      <c r="U51" s="542"/>
      <c r="V51" s="542"/>
      <c r="W51" s="542"/>
      <c r="X51" s="542"/>
      <c r="Y51" s="542"/>
      <c r="Z51" s="542"/>
    </row>
    <row r="52" spans="1:26" s="602" customFormat="1" x14ac:dyDescent="0.25">
      <c r="A52" s="542"/>
      <c r="C52" s="542"/>
      <c r="D52" s="542"/>
      <c r="E52" s="542"/>
      <c r="F52" s="542"/>
      <c r="G52" s="542"/>
      <c r="H52" s="542"/>
      <c r="I52" s="542"/>
      <c r="J52" s="542"/>
      <c r="K52" s="542"/>
      <c r="L52" s="542"/>
      <c r="M52" s="542"/>
      <c r="N52" s="542"/>
      <c r="O52" s="542"/>
      <c r="P52" s="542"/>
      <c r="Q52" s="542"/>
      <c r="R52" s="542"/>
      <c r="S52" s="542"/>
      <c r="T52" s="542"/>
      <c r="U52" s="542"/>
      <c r="V52" s="542"/>
      <c r="W52" s="542"/>
      <c r="X52" s="542"/>
      <c r="Y52" s="542"/>
      <c r="Z52" s="542"/>
    </row>
    <row r="53" spans="1:26" s="602" customFormat="1" x14ac:dyDescent="0.25">
      <c r="A53" s="542"/>
      <c r="B53" s="534" t="s">
        <v>260</v>
      </c>
      <c r="C53" s="542"/>
      <c r="D53" s="542"/>
      <c r="E53" s="542"/>
      <c r="F53" s="542"/>
      <c r="G53" s="542"/>
      <c r="H53" s="542"/>
      <c r="I53" s="542"/>
      <c r="J53" s="542"/>
      <c r="K53" s="542"/>
      <c r="L53" s="542"/>
      <c r="M53" s="542"/>
      <c r="N53" s="542"/>
      <c r="O53" s="542"/>
      <c r="P53" s="542"/>
      <c r="Q53" s="542"/>
      <c r="R53" s="542"/>
      <c r="S53" s="542"/>
      <c r="T53" s="542"/>
      <c r="U53" s="542"/>
      <c r="V53" s="542"/>
      <c r="W53" s="542"/>
      <c r="X53" s="542"/>
      <c r="Y53" s="542"/>
      <c r="Z53" s="542"/>
    </row>
    <row r="54" spans="1:26" s="602" customFormat="1" x14ac:dyDescent="0.25">
      <c r="A54" s="542"/>
      <c r="B54" s="164" t="s">
        <v>122</v>
      </c>
      <c r="C54" s="542"/>
      <c r="D54" s="542"/>
      <c r="E54" s="542"/>
      <c r="F54" s="542"/>
      <c r="G54" s="542"/>
      <c r="H54" s="542"/>
      <c r="I54" s="542"/>
      <c r="J54" s="542"/>
      <c r="K54" s="542"/>
      <c r="L54" s="542"/>
      <c r="M54" s="542"/>
      <c r="N54" s="542"/>
      <c r="O54" s="542"/>
      <c r="P54" s="542"/>
      <c r="Q54" s="542"/>
      <c r="R54" s="542"/>
      <c r="S54" s="542"/>
      <c r="T54" s="542"/>
      <c r="U54" s="542"/>
      <c r="V54" s="542"/>
      <c r="W54" s="542"/>
      <c r="X54" s="542"/>
      <c r="Y54" s="542"/>
      <c r="Z54" s="542"/>
    </row>
    <row r="55" spans="1:26" s="602" customFormat="1" x14ac:dyDescent="0.25">
      <c r="A55" s="542"/>
      <c r="B55" s="542"/>
      <c r="C55" s="542"/>
      <c r="D55" s="542"/>
      <c r="E55" s="542"/>
      <c r="F55" s="542"/>
      <c r="G55" s="542"/>
      <c r="H55" s="542"/>
      <c r="I55" s="542"/>
      <c r="J55" s="542"/>
      <c r="K55" s="542"/>
      <c r="L55" s="542"/>
      <c r="M55" s="542"/>
      <c r="N55" s="542"/>
      <c r="O55" s="542"/>
      <c r="P55" s="542"/>
      <c r="Q55" s="542"/>
      <c r="R55" s="542"/>
      <c r="S55" s="542"/>
      <c r="T55" s="542"/>
      <c r="U55" s="542"/>
      <c r="V55" s="542"/>
      <c r="W55" s="542"/>
      <c r="X55" s="542"/>
      <c r="Y55" s="542"/>
      <c r="Z55" s="542"/>
    </row>
    <row r="56" spans="1:26" s="602" customFormat="1" x14ac:dyDescent="0.25">
      <c r="A56" s="542"/>
      <c r="B56" s="542"/>
      <c r="D56" s="542"/>
      <c r="E56" s="542"/>
      <c r="F56" s="542"/>
      <c r="G56" s="542"/>
      <c r="H56" s="542"/>
      <c r="I56" s="542"/>
      <c r="J56" s="542"/>
      <c r="K56" s="542"/>
      <c r="L56" s="542"/>
      <c r="M56" s="542"/>
      <c r="N56" s="542"/>
      <c r="O56" s="542"/>
      <c r="P56" s="542"/>
      <c r="Q56" s="542"/>
      <c r="R56" s="542"/>
      <c r="S56" s="542"/>
      <c r="T56" s="542"/>
      <c r="U56" s="542"/>
      <c r="V56" s="542"/>
      <c r="W56" s="542"/>
      <c r="X56" s="542"/>
      <c r="Y56" s="542"/>
      <c r="Z56" s="542"/>
    </row>
    <row r="57" spans="1:26" s="602" customFormat="1" x14ac:dyDescent="0.25">
      <c r="A57" s="542"/>
      <c r="B57" s="542"/>
      <c r="D57" s="542"/>
      <c r="E57" s="542"/>
      <c r="F57" s="542"/>
      <c r="G57" s="542"/>
      <c r="H57" s="542"/>
      <c r="I57" s="542"/>
      <c r="J57" s="542"/>
      <c r="K57" s="542"/>
      <c r="L57" s="542"/>
      <c r="M57" s="542"/>
      <c r="N57" s="542"/>
      <c r="O57" s="542"/>
      <c r="P57" s="542"/>
      <c r="Q57" s="542"/>
      <c r="R57" s="542"/>
      <c r="S57" s="542"/>
      <c r="T57" s="542"/>
      <c r="U57" s="542"/>
      <c r="V57" s="542"/>
      <c r="W57" s="542"/>
      <c r="X57" s="542"/>
      <c r="Y57" s="542"/>
      <c r="Z57" s="542"/>
    </row>
    <row r="58" spans="1:26" s="602" customFormat="1" x14ac:dyDescent="0.25">
      <c r="A58" s="542"/>
      <c r="B58" s="542"/>
      <c r="C58" s="542"/>
      <c r="D58" s="542"/>
      <c r="E58" s="542"/>
      <c r="F58" s="542"/>
      <c r="G58" s="542"/>
      <c r="H58" s="542"/>
      <c r="I58" s="542"/>
      <c r="J58" s="542"/>
      <c r="K58" s="542"/>
      <c r="L58" s="542"/>
      <c r="M58" s="542"/>
      <c r="N58" s="542"/>
      <c r="O58" s="542"/>
      <c r="P58" s="542"/>
      <c r="Q58" s="542"/>
      <c r="R58" s="542"/>
      <c r="S58" s="542"/>
      <c r="T58" s="542"/>
      <c r="U58" s="542"/>
      <c r="V58" s="542"/>
      <c r="W58" s="542"/>
      <c r="X58" s="542"/>
      <c r="Y58" s="542"/>
      <c r="Z58" s="542"/>
    </row>
    <row r="59" spans="1:26" s="602" customFormat="1" x14ac:dyDescent="0.25">
      <c r="A59" s="542"/>
      <c r="B59" s="542"/>
      <c r="C59" s="542"/>
      <c r="D59" s="542"/>
      <c r="E59" s="542"/>
      <c r="F59" s="542"/>
      <c r="G59" s="542"/>
      <c r="H59" s="542"/>
      <c r="I59" s="542"/>
      <c r="J59" s="542"/>
      <c r="K59" s="542"/>
      <c r="L59" s="542"/>
      <c r="M59" s="542"/>
      <c r="N59" s="542"/>
      <c r="O59" s="542"/>
      <c r="P59" s="542"/>
      <c r="Q59" s="542"/>
      <c r="R59" s="542"/>
      <c r="S59" s="542"/>
      <c r="T59" s="542"/>
      <c r="U59" s="542"/>
      <c r="V59" s="542"/>
      <c r="W59" s="542"/>
      <c r="X59" s="542"/>
      <c r="Y59" s="542"/>
      <c r="Z59" s="542"/>
    </row>
    <row r="60" spans="1:26" s="602" customFormat="1" x14ac:dyDescent="0.25">
      <c r="A60" s="542"/>
      <c r="B60" s="542"/>
      <c r="C60" s="542"/>
      <c r="D60" s="542"/>
      <c r="E60" s="542"/>
      <c r="F60" s="542"/>
      <c r="G60" s="542"/>
      <c r="H60" s="542"/>
      <c r="I60" s="542"/>
      <c r="J60" s="542"/>
      <c r="K60" s="542"/>
      <c r="L60" s="542"/>
      <c r="M60" s="542"/>
      <c r="N60" s="542"/>
      <c r="O60" s="542"/>
      <c r="P60" s="542"/>
      <c r="Q60" s="542"/>
      <c r="R60" s="542"/>
      <c r="S60" s="542"/>
      <c r="T60" s="542"/>
      <c r="U60" s="542"/>
      <c r="V60" s="542"/>
      <c r="W60" s="542"/>
      <c r="X60" s="542"/>
      <c r="Y60" s="542"/>
      <c r="Z60" s="542"/>
    </row>
    <row r="61" spans="1:26" s="602" customFormat="1" x14ac:dyDescent="0.25">
      <c r="A61" s="542"/>
      <c r="B61" s="542"/>
      <c r="C61" s="542"/>
      <c r="D61" s="542"/>
      <c r="E61" s="542"/>
      <c r="F61" s="542"/>
      <c r="G61" s="542"/>
      <c r="H61" s="542"/>
      <c r="I61" s="542"/>
      <c r="J61" s="542"/>
      <c r="K61" s="542"/>
      <c r="L61" s="542"/>
      <c r="M61" s="542"/>
      <c r="N61" s="542"/>
      <c r="O61" s="542"/>
      <c r="P61" s="542"/>
      <c r="Q61" s="542"/>
      <c r="R61" s="542"/>
      <c r="S61" s="542"/>
      <c r="T61" s="542"/>
      <c r="U61" s="542"/>
      <c r="V61" s="542"/>
      <c r="W61" s="542"/>
      <c r="X61" s="542"/>
      <c r="Y61" s="542"/>
      <c r="Z61" s="542"/>
    </row>
    <row r="62" spans="1:26" s="602" customFormat="1" x14ac:dyDescent="0.25">
      <c r="A62" s="542"/>
      <c r="B62" s="542"/>
      <c r="C62" s="542"/>
      <c r="D62" s="542"/>
      <c r="E62" s="542"/>
      <c r="F62" s="542"/>
      <c r="G62" s="542"/>
      <c r="H62" s="542"/>
      <c r="I62" s="542"/>
      <c r="J62" s="542"/>
      <c r="K62" s="542"/>
      <c r="L62" s="542"/>
      <c r="M62" s="542"/>
      <c r="N62" s="542"/>
      <c r="O62" s="542"/>
      <c r="P62" s="542"/>
      <c r="Q62" s="542"/>
      <c r="R62" s="542"/>
      <c r="S62" s="542"/>
      <c r="T62" s="542"/>
      <c r="U62" s="542"/>
      <c r="V62" s="542"/>
      <c r="W62" s="542"/>
      <c r="X62" s="542"/>
      <c r="Y62" s="542"/>
      <c r="Z62" s="542"/>
    </row>
    <row r="63" spans="1:26" s="602" customFormat="1" x14ac:dyDescent="0.25">
      <c r="A63" s="542"/>
      <c r="B63" s="542"/>
      <c r="C63" s="542"/>
      <c r="D63" s="542"/>
      <c r="E63" s="542"/>
      <c r="F63" s="542"/>
      <c r="G63" s="542"/>
      <c r="H63" s="542"/>
      <c r="I63" s="542"/>
      <c r="J63" s="542"/>
      <c r="K63" s="542"/>
      <c r="L63" s="542"/>
      <c r="M63" s="542"/>
      <c r="N63" s="542"/>
      <c r="O63" s="542"/>
      <c r="P63" s="542"/>
      <c r="Q63" s="542"/>
      <c r="R63" s="542"/>
      <c r="S63" s="542"/>
      <c r="T63" s="542"/>
      <c r="U63" s="542"/>
      <c r="V63" s="542"/>
      <c r="W63" s="542"/>
      <c r="X63" s="542"/>
      <c r="Y63" s="542"/>
      <c r="Z63" s="542"/>
    </row>
    <row r="64" spans="1:26" s="602" customFormat="1" x14ac:dyDescent="0.25">
      <c r="A64" s="542"/>
      <c r="B64" s="542"/>
      <c r="C64" s="542"/>
      <c r="D64" s="542"/>
      <c r="E64" s="542"/>
      <c r="F64" s="542"/>
      <c r="G64" s="542"/>
      <c r="H64" s="542"/>
      <c r="I64" s="542"/>
      <c r="J64" s="542"/>
      <c r="K64" s="542"/>
      <c r="L64" s="542"/>
      <c r="M64" s="542"/>
      <c r="N64" s="542"/>
      <c r="O64" s="542"/>
      <c r="P64" s="542"/>
      <c r="Q64" s="542"/>
      <c r="R64" s="542"/>
      <c r="S64" s="542"/>
      <c r="T64" s="542"/>
      <c r="U64" s="542"/>
      <c r="V64" s="542"/>
      <c r="W64" s="542"/>
      <c r="X64" s="542"/>
      <c r="Y64" s="542"/>
      <c r="Z64" s="542"/>
    </row>
    <row r="65" spans="1:26" s="602" customFormat="1" x14ac:dyDescent="0.25">
      <c r="A65" s="542"/>
      <c r="B65" s="542"/>
      <c r="C65" s="542"/>
      <c r="D65" s="542"/>
      <c r="E65" s="542"/>
      <c r="F65" s="542"/>
      <c r="G65" s="542"/>
      <c r="H65" s="542"/>
      <c r="I65" s="542"/>
      <c r="J65" s="542"/>
      <c r="K65" s="542"/>
      <c r="L65" s="542"/>
      <c r="M65" s="542"/>
      <c r="N65" s="542"/>
      <c r="O65" s="542"/>
      <c r="P65" s="542"/>
      <c r="Q65" s="542"/>
      <c r="R65" s="542"/>
      <c r="S65" s="542"/>
      <c r="T65" s="542"/>
      <c r="U65" s="542"/>
      <c r="V65" s="542"/>
      <c r="W65" s="542"/>
      <c r="X65" s="542"/>
      <c r="Y65" s="542"/>
      <c r="Z65" s="542"/>
    </row>
    <row r="66" spans="1:26" s="602" customFormat="1" x14ac:dyDescent="0.25">
      <c r="A66" s="542"/>
      <c r="B66" s="542"/>
      <c r="C66" s="542"/>
      <c r="D66" s="542"/>
      <c r="E66" s="542"/>
      <c r="F66" s="542"/>
      <c r="G66" s="542"/>
      <c r="H66" s="542"/>
      <c r="I66" s="542"/>
      <c r="J66" s="542"/>
      <c r="K66" s="542"/>
      <c r="L66" s="542"/>
      <c r="M66" s="542"/>
      <c r="N66" s="542"/>
      <c r="O66" s="542"/>
      <c r="P66" s="542"/>
      <c r="Q66" s="542"/>
      <c r="R66" s="542"/>
      <c r="S66" s="542"/>
      <c r="T66" s="542"/>
      <c r="U66" s="542"/>
      <c r="V66" s="542"/>
      <c r="W66" s="542"/>
      <c r="X66" s="542"/>
      <c r="Y66" s="542"/>
      <c r="Z66" s="542"/>
    </row>
    <row r="67" spans="1:26" s="602" customFormat="1" x14ac:dyDescent="0.25">
      <c r="A67" s="542"/>
      <c r="B67" s="542"/>
      <c r="C67" s="542"/>
      <c r="D67" s="542"/>
      <c r="E67" s="542"/>
      <c r="F67" s="542"/>
      <c r="G67" s="542"/>
      <c r="H67" s="542"/>
      <c r="I67" s="542"/>
      <c r="J67" s="542"/>
      <c r="K67" s="542"/>
      <c r="L67" s="542"/>
      <c r="M67" s="542"/>
      <c r="N67" s="542"/>
      <c r="O67" s="542"/>
      <c r="P67" s="542"/>
      <c r="Q67" s="542"/>
      <c r="R67" s="542"/>
      <c r="S67" s="542"/>
      <c r="T67" s="542"/>
      <c r="U67" s="542"/>
      <c r="V67" s="542"/>
      <c r="W67" s="542"/>
      <c r="X67" s="542"/>
      <c r="Y67" s="542"/>
      <c r="Z67" s="542"/>
    </row>
    <row r="68" spans="1:26" s="602" customFormat="1" x14ac:dyDescent="0.25">
      <c r="A68" s="542"/>
      <c r="B68" s="542"/>
      <c r="C68" s="542"/>
      <c r="D68" s="542"/>
      <c r="E68" s="542"/>
      <c r="F68" s="542"/>
      <c r="G68" s="542"/>
      <c r="H68" s="542"/>
      <c r="I68" s="542"/>
      <c r="J68" s="542"/>
      <c r="K68" s="542"/>
      <c r="L68" s="542"/>
      <c r="M68" s="542"/>
      <c r="N68" s="542"/>
      <c r="O68" s="542"/>
      <c r="P68" s="542"/>
      <c r="Q68" s="542"/>
      <c r="R68" s="542"/>
      <c r="S68" s="542"/>
      <c r="T68" s="542"/>
      <c r="U68" s="542"/>
      <c r="V68" s="542"/>
      <c r="W68" s="542"/>
      <c r="X68" s="542"/>
      <c r="Y68" s="542"/>
      <c r="Z68" s="542"/>
    </row>
    <row r="69" spans="1:26" s="602" customFormat="1" x14ac:dyDescent="0.25">
      <c r="A69" s="542"/>
      <c r="B69" s="542"/>
      <c r="C69" s="542"/>
      <c r="D69" s="542"/>
      <c r="E69" s="542"/>
      <c r="F69" s="542"/>
      <c r="G69" s="542"/>
      <c r="H69" s="542"/>
      <c r="I69" s="542"/>
      <c r="J69" s="542"/>
      <c r="K69" s="542"/>
      <c r="L69" s="542"/>
      <c r="M69" s="542"/>
      <c r="N69" s="542"/>
      <c r="O69" s="542"/>
      <c r="P69" s="542"/>
      <c r="Q69" s="542"/>
      <c r="R69" s="542"/>
      <c r="S69" s="542"/>
      <c r="T69" s="542"/>
      <c r="U69" s="542"/>
      <c r="V69" s="542"/>
      <c r="W69" s="542"/>
      <c r="X69" s="542"/>
      <c r="Y69" s="542"/>
      <c r="Z69" s="542"/>
    </row>
    <row r="70" spans="1:26" s="602" customFormat="1" x14ac:dyDescent="0.25">
      <c r="A70" s="542"/>
      <c r="B70" s="542"/>
      <c r="C70" s="542"/>
      <c r="D70" s="542"/>
      <c r="E70" s="542"/>
      <c r="F70" s="542"/>
      <c r="G70" s="542"/>
      <c r="H70" s="542"/>
      <c r="I70" s="542"/>
      <c r="J70" s="542"/>
      <c r="K70" s="542"/>
      <c r="L70" s="542"/>
      <c r="M70" s="542"/>
      <c r="N70" s="542"/>
      <c r="O70" s="542"/>
      <c r="P70" s="542"/>
      <c r="Q70" s="542"/>
      <c r="R70" s="542"/>
      <c r="S70" s="542"/>
      <c r="T70" s="542"/>
      <c r="U70" s="542"/>
      <c r="V70" s="542"/>
      <c r="W70" s="542"/>
      <c r="X70" s="542"/>
      <c r="Y70" s="542"/>
      <c r="Z70" s="542"/>
    </row>
    <row r="71" spans="1:26" s="602" customFormat="1" x14ac:dyDescent="0.25">
      <c r="A71" s="542"/>
      <c r="B71" s="542"/>
      <c r="C71" s="542"/>
      <c r="D71" s="542"/>
      <c r="E71" s="542"/>
      <c r="F71" s="542"/>
      <c r="G71" s="542"/>
      <c r="H71" s="542"/>
      <c r="I71" s="542"/>
      <c r="J71" s="542"/>
      <c r="K71" s="542"/>
      <c r="L71" s="542"/>
      <c r="M71" s="542"/>
      <c r="N71" s="542"/>
      <c r="O71" s="542"/>
      <c r="P71" s="542"/>
      <c r="Q71" s="542"/>
      <c r="R71" s="542"/>
      <c r="S71" s="542"/>
      <c r="T71" s="542"/>
      <c r="U71" s="542"/>
      <c r="V71" s="542"/>
      <c r="W71" s="542"/>
      <c r="X71" s="542"/>
      <c r="Y71" s="542"/>
      <c r="Z71" s="542"/>
    </row>
    <row r="72" spans="1:26" s="602" customFormat="1" x14ac:dyDescent="0.25">
      <c r="A72" s="542"/>
      <c r="B72" s="542"/>
      <c r="C72" s="542"/>
      <c r="D72" s="542"/>
      <c r="E72" s="542"/>
      <c r="F72" s="542"/>
      <c r="G72" s="542"/>
      <c r="H72" s="542"/>
      <c r="I72" s="542"/>
      <c r="J72" s="542"/>
      <c r="K72" s="542"/>
      <c r="L72" s="542"/>
      <c r="M72" s="542"/>
      <c r="N72" s="542"/>
      <c r="O72" s="542"/>
      <c r="P72" s="542"/>
      <c r="Q72" s="542"/>
      <c r="R72" s="542"/>
      <c r="S72" s="542"/>
      <c r="T72" s="542"/>
      <c r="U72" s="542"/>
      <c r="V72" s="542"/>
      <c r="W72" s="542"/>
      <c r="X72" s="542"/>
      <c r="Y72" s="542"/>
      <c r="Z72" s="542"/>
    </row>
    <row r="73" spans="1:26" s="602" customFormat="1" x14ac:dyDescent="0.25">
      <c r="A73" s="542"/>
      <c r="B73" s="542"/>
      <c r="C73" s="542"/>
      <c r="D73" s="542"/>
      <c r="E73" s="542"/>
      <c r="F73" s="542"/>
      <c r="G73" s="542"/>
      <c r="H73" s="542"/>
      <c r="I73" s="542"/>
      <c r="J73" s="542"/>
      <c r="K73" s="542"/>
      <c r="L73" s="542"/>
      <c r="M73" s="542"/>
      <c r="N73" s="542"/>
      <c r="O73" s="542"/>
      <c r="P73" s="542"/>
      <c r="Q73" s="542"/>
      <c r="R73" s="542"/>
      <c r="S73" s="542"/>
      <c r="T73" s="542"/>
      <c r="U73" s="542"/>
      <c r="V73" s="542"/>
      <c r="W73" s="542"/>
      <c r="X73" s="542"/>
      <c r="Y73" s="542"/>
      <c r="Z73" s="542"/>
    </row>
    <row r="74" spans="1:26" s="602" customFormat="1" x14ac:dyDescent="0.25">
      <c r="A74" s="542"/>
      <c r="B74" s="542"/>
      <c r="C74" s="542"/>
      <c r="D74" s="542"/>
      <c r="E74" s="542"/>
      <c r="F74" s="542"/>
      <c r="G74" s="542"/>
      <c r="H74" s="542"/>
      <c r="I74" s="542"/>
      <c r="J74" s="542"/>
      <c r="K74" s="542"/>
      <c r="L74" s="542"/>
      <c r="M74" s="542"/>
      <c r="N74" s="542"/>
      <c r="O74" s="542"/>
      <c r="P74" s="542"/>
      <c r="Q74" s="542"/>
      <c r="R74" s="542"/>
      <c r="S74" s="542"/>
      <c r="T74" s="542"/>
      <c r="U74" s="542"/>
      <c r="V74" s="542"/>
      <c r="W74" s="542"/>
      <c r="X74" s="542"/>
      <c r="Y74" s="542"/>
      <c r="Z74" s="542"/>
    </row>
    <row r="75" spans="1:26" s="602" customFormat="1" x14ac:dyDescent="0.25">
      <c r="A75" s="542"/>
      <c r="B75" s="542"/>
      <c r="C75" s="542"/>
      <c r="D75" s="542"/>
      <c r="E75" s="542"/>
      <c r="F75" s="542"/>
      <c r="G75" s="542"/>
      <c r="H75" s="542"/>
      <c r="I75" s="542"/>
      <c r="J75" s="542"/>
      <c r="K75" s="542"/>
      <c r="L75" s="542"/>
      <c r="M75" s="542"/>
      <c r="N75" s="542"/>
      <c r="O75" s="542"/>
      <c r="P75" s="542"/>
      <c r="Q75" s="542"/>
      <c r="R75" s="542"/>
      <c r="S75" s="542"/>
      <c r="T75" s="542"/>
      <c r="U75" s="542"/>
      <c r="V75" s="542"/>
      <c r="W75" s="542"/>
      <c r="X75" s="542"/>
      <c r="Y75" s="542"/>
      <c r="Z75" s="542"/>
    </row>
    <row r="76" spans="1:26" s="602" customFormat="1" x14ac:dyDescent="0.25">
      <c r="A76" s="542"/>
      <c r="B76" s="542"/>
      <c r="C76" s="542"/>
      <c r="D76" s="542"/>
      <c r="E76" s="542"/>
      <c r="F76" s="542"/>
      <c r="G76" s="542"/>
      <c r="H76" s="542"/>
      <c r="I76" s="542"/>
      <c r="J76" s="542"/>
      <c r="K76" s="542"/>
      <c r="L76" s="542"/>
      <c r="M76" s="542"/>
      <c r="N76" s="542"/>
      <c r="O76" s="542"/>
      <c r="P76" s="542"/>
      <c r="Q76" s="542"/>
      <c r="R76" s="542"/>
      <c r="S76" s="542"/>
      <c r="T76" s="542"/>
      <c r="U76" s="542"/>
      <c r="V76" s="542"/>
      <c r="W76" s="542"/>
      <c r="X76" s="542"/>
      <c r="Y76" s="542"/>
      <c r="Z76" s="542"/>
    </row>
    <row r="77" spans="1:26" s="602" customFormat="1" x14ac:dyDescent="0.25">
      <c r="A77" s="542"/>
      <c r="B77" s="542"/>
      <c r="C77" s="542"/>
      <c r="D77" s="542"/>
      <c r="E77" s="542"/>
      <c r="F77" s="542"/>
      <c r="G77" s="542"/>
      <c r="H77" s="542"/>
      <c r="I77" s="542"/>
      <c r="J77" s="542"/>
      <c r="K77" s="542"/>
      <c r="L77" s="542"/>
      <c r="M77" s="542"/>
      <c r="N77" s="542"/>
      <c r="O77" s="542"/>
      <c r="P77" s="542"/>
      <c r="Q77" s="542"/>
      <c r="R77" s="542"/>
      <c r="S77" s="542"/>
      <c r="T77" s="542"/>
      <c r="U77" s="542"/>
      <c r="V77" s="542"/>
      <c r="W77" s="542"/>
      <c r="X77" s="542"/>
      <c r="Y77" s="542"/>
      <c r="Z77" s="542"/>
    </row>
    <row r="78" spans="1:26" s="602" customFormat="1" x14ac:dyDescent="0.25">
      <c r="A78" s="542"/>
      <c r="B78" s="542"/>
      <c r="C78" s="542"/>
      <c r="D78" s="542"/>
      <c r="E78" s="542"/>
      <c r="F78" s="542"/>
      <c r="G78" s="542"/>
      <c r="H78" s="542"/>
      <c r="I78" s="542"/>
      <c r="J78" s="542"/>
      <c r="K78" s="542"/>
      <c r="L78" s="542"/>
      <c r="M78" s="542"/>
      <c r="N78" s="542"/>
      <c r="O78" s="542"/>
      <c r="P78" s="542"/>
      <c r="Q78" s="542"/>
      <c r="R78" s="542"/>
      <c r="S78" s="542"/>
      <c r="T78" s="542"/>
      <c r="U78" s="542"/>
      <c r="V78" s="542"/>
      <c r="W78" s="542"/>
      <c r="X78" s="542"/>
      <c r="Y78" s="542"/>
      <c r="Z78" s="542"/>
    </row>
    <row r="79" spans="1:26" s="602" customFormat="1" x14ac:dyDescent="0.25">
      <c r="A79" s="542"/>
      <c r="B79" s="542"/>
      <c r="C79" s="542"/>
      <c r="D79" s="542"/>
      <c r="E79" s="542"/>
      <c r="F79" s="542"/>
      <c r="G79" s="542"/>
      <c r="H79" s="542"/>
      <c r="I79" s="542"/>
      <c r="J79" s="542"/>
      <c r="K79" s="542"/>
      <c r="L79" s="542"/>
      <c r="M79" s="542"/>
      <c r="N79" s="542"/>
      <c r="O79" s="542"/>
      <c r="P79" s="542"/>
      <c r="Q79" s="542"/>
      <c r="R79" s="542"/>
      <c r="S79" s="542"/>
      <c r="T79" s="542"/>
      <c r="U79" s="542"/>
      <c r="V79" s="542"/>
      <c r="W79" s="542"/>
      <c r="X79" s="542"/>
      <c r="Y79" s="542"/>
      <c r="Z79" s="542"/>
    </row>
    <row r="80" spans="1:26" s="602" customFormat="1" x14ac:dyDescent="0.25">
      <c r="A80" s="542"/>
      <c r="B80" s="542"/>
      <c r="C80" s="542"/>
      <c r="D80" s="542"/>
      <c r="E80" s="542"/>
      <c r="F80" s="542"/>
      <c r="G80" s="542"/>
      <c r="H80" s="542"/>
      <c r="I80" s="542"/>
      <c r="J80" s="542"/>
      <c r="K80" s="542"/>
      <c r="L80" s="542"/>
      <c r="M80" s="542"/>
      <c r="N80" s="542"/>
      <c r="O80" s="542"/>
      <c r="P80" s="542"/>
      <c r="Q80" s="542"/>
      <c r="R80" s="542"/>
      <c r="S80" s="542"/>
      <c r="T80" s="542"/>
      <c r="U80" s="542"/>
      <c r="V80" s="542"/>
      <c r="W80" s="542"/>
      <c r="X80" s="542"/>
      <c r="Y80" s="542"/>
      <c r="Z80" s="542"/>
    </row>
    <row r="81" spans="1:26" s="602" customFormat="1" x14ac:dyDescent="0.25">
      <c r="A81" s="542"/>
      <c r="B81" s="542"/>
      <c r="C81" s="542"/>
      <c r="D81" s="542"/>
      <c r="E81" s="542"/>
      <c r="F81" s="542"/>
      <c r="G81" s="542"/>
      <c r="H81" s="542"/>
      <c r="I81" s="542"/>
      <c r="J81" s="542"/>
      <c r="K81" s="542"/>
      <c r="L81" s="542"/>
      <c r="M81" s="542"/>
      <c r="N81" s="542"/>
      <c r="O81" s="542"/>
      <c r="P81" s="542"/>
      <c r="Q81" s="542"/>
      <c r="R81" s="542"/>
      <c r="S81" s="542"/>
      <c r="T81" s="542"/>
      <c r="U81" s="542"/>
      <c r="V81" s="542"/>
      <c r="W81" s="542"/>
      <c r="X81" s="542"/>
      <c r="Y81" s="542"/>
      <c r="Z81" s="542"/>
    </row>
    <row r="82" spans="1:26" s="602" customFormat="1" x14ac:dyDescent="0.25">
      <c r="A82" s="542"/>
      <c r="B82" s="542"/>
      <c r="C82" s="542"/>
      <c r="D82" s="542"/>
      <c r="E82" s="542"/>
      <c r="F82" s="542"/>
      <c r="G82" s="542"/>
      <c r="H82" s="542"/>
      <c r="I82" s="542"/>
      <c r="J82" s="542"/>
      <c r="K82" s="542"/>
      <c r="L82" s="542"/>
      <c r="M82" s="542"/>
      <c r="N82" s="542"/>
      <c r="O82" s="542"/>
      <c r="P82" s="542"/>
      <c r="Q82" s="542"/>
      <c r="R82" s="542"/>
      <c r="S82" s="542"/>
      <c r="T82" s="542"/>
      <c r="U82" s="542"/>
      <c r="V82" s="542"/>
      <c r="W82" s="542"/>
      <c r="X82" s="542"/>
      <c r="Y82" s="542"/>
      <c r="Z82" s="542"/>
    </row>
    <row r="83" spans="1:26" s="602" customFormat="1" x14ac:dyDescent="0.25">
      <c r="A83" s="542"/>
      <c r="B83" s="542"/>
      <c r="C83" s="542"/>
      <c r="D83" s="542"/>
      <c r="E83" s="542"/>
      <c r="F83" s="542"/>
      <c r="G83" s="542"/>
      <c r="H83" s="542"/>
      <c r="I83" s="542"/>
      <c r="J83" s="542"/>
      <c r="K83" s="542"/>
      <c r="L83" s="542"/>
      <c r="M83" s="542"/>
      <c r="N83" s="542"/>
      <c r="O83" s="542"/>
      <c r="P83" s="542"/>
      <c r="Q83" s="542"/>
      <c r="R83" s="542"/>
      <c r="S83" s="542"/>
      <c r="T83" s="542"/>
      <c r="U83" s="542"/>
      <c r="V83" s="542"/>
      <c r="W83" s="542"/>
      <c r="X83" s="542"/>
      <c r="Y83" s="542"/>
      <c r="Z83" s="542"/>
    </row>
    <row r="84" spans="1:26" s="602" customFormat="1" x14ac:dyDescent="0.25">
      <c r="A84" s="542"/>
      <c r="B84" s="542"/>
      <c r="C84" s="542"/>
      <c r="D84" s="542"/>
      <c r="E84" s="542"/>
      <c r="F84" s="542"/>
      <c r="G84" s="542"/>
      <c r="H84" s="542"/>
      <c r="I84" s="542"/>
      <c r="J84" s="542"/>
      <c r="K84" s="542"/>
      <c r="L84" s="542"/>
      <c r="M84" s="542"/>
      <c r="N84" s="542"/>
      <c r="O84" s="542"/>
      <c r="P84" s="542"/>
      <c r="Q84" s="542"/>
      <c r="R84" s="542"/>
      <c r="S84" s="542"/>
      <c r="T84" s="542"/>
      <c r="U84" s="542"/>
      <c r="V84" s="542"/>
      <c r="W84" s="542"/>
      <c r="X84" s="542"/>
      <c r="Y84" s="542"/>
      <c r="Z84" s="542"/>
    </row>
    <row r="85" spans="1:26" s="602" customFormat="1" x14ac:dyDescent="0.25">
      <c r="A85" s="542"/>
      <c r="B85" s="542"/>
      <c r="C85" s="542"/>
      <c r="D85" s="542"/>
      <c r="E85" s="542"/>
      <c r="F85" s="542"/>
      <c r="G85" s="542"/>
      <c r="H85" s="542"/>
      <c r="I85" s="542"/>
      <c r="J85" s="542"/>
      <c r="K85" s="542"/>
      <c r="L85" s="542"/>
      <c r="M85" s="542"/>
      <c r="N85" s="542"/>
      <c r="O85" s="542"/>
      <c r="P85" s="542"/>
      <c r="Q85" s="542"/>
      <c r="R85" s="542"/>
      <c r="S85" s="542"/>
      <c r="T85" s="542"/>
      <c r="U85" s="542"/>
      <c r="V85" s="542"/>
      <c r="W85" s="542"/>
      <c r="X85" s="542"/>
      <c r="Y85" s="542"/>
      <c r="Z85" s="542"/>
    </row>
    <row r="86" spans="1:26" s="602" customFormat="1" x14ac:dyDescent="0.25">
      <c r="A86" s="542"/>
      <c r="B86" s="542"/>
      <c r="C86" s="542"/>
      <c r="D86" s="542"/>
      <c r="E86" s="542"/>
      <c r="F86" s="676"/>
      <c r="G86" s="676"/>
      <c r="H86" s="676"/>
      <c r="I86" s="676"/>
      <c r="J86" s="676"/>
      <c r="K86" s="676"/>
      <c r="L86" s="676"/>
      <c r="M86" s="676"/>
      <c r="N86" s="676"/>
      <c r="O86" s="676"/>
      <c r="P86" s="676"/>
      <c r="Q86" s="676"/>
      <c r="R86" s="542"/>
      <c r="S86" s="542"/>
      <c r="T86" s="542"/>
      <c r="U86" s="542"/>
      <c r="V86" s="542"/>
      <c r="W86" s="542"/>
      <c r="X86" s="542"/>
      <c r="Y86" s="542"/>
      <c r="Z86" s="542"/>
    </row>
    <row r="87" spans="1:26" s="602" customFormat="1" x14ac:dyDescent="0.25">
      <c r="A87" s="542"/>
      <c r="B87" s="542"/>
      <c r="C87" s="542"/>
      <c r="D87" s="542"/>
      <c r="E87" s="542"/>
      <c r="F87" s="542"/>
      <c r="G87" s="542"/>
      <c r="H87" s="542"/>
      <c r="I87" s="542"/>
      <c r="J87" s="542"/>
      <c r="K87" s="542"/>
      <c r="L87" s="542"/>
      <c r="M87" s="542"/>
      <c r="N87" s="542"/>
      <c r="O87" s="542"/>
      <c r="P87" s="542"/>
      <c r="Q87" s="542"/>
      <c r="R87" s="542"/>
      <c r="S87" s="542"/>
      <c r="T87" s="542"/>
      <c r="U87" s="542"/>
      <c r="V87" s="542"/>
      <c r="W87" s="542"/>
      <c r="X87" s="542"/>
      <c r="Y87" s="542"/>
      <c r="Z87" s="542"/>
    </row>
    <row r="88" spans="1:26" s="602" customFormat="1" x14ac:dyDescent="0.25">
      <c r="A88" s="542"/>
      <c r="B88" s="542"/>
      <c r="C88" s="542"/>
      <c r="D88" s="542"/>
      <c r="E88" s="542"/>
      <c r="F88" s="542"/>
      <c r="G88" s="542"/>
      <c r="H88" s="542"/>
      <c r="I88" s="542"/>
      <c r="J88" s="542"/>
      <c r="K88" s="542"/>
      <c r="L88" s="542"/>
      <c r="M88" s="542"/>
      <c r="N88" s="542"/>
      <c r="O88" s="542"/>
      <c r="P88" s="542"/>
      <c r="Q88" s="542"/>
      <c r="R88" s="542"/>
      <c r="S88" s="542"/>
      <c r="T88" s="542"/>
      <c r="U88" s="542"/>
      <c r="V88" s="542"/>
      <c r="W88" s="542"/>
      <c r="X88" s="542"/>
      <c r="Y88" s="542"/>
      <c r="Z88" s="542"/>
    </row>
    <row r="89" spans="1:26" s="602" customFormat="1" x14ac:dyDescent="0.25">
      <c r="A89" s="542"/>
      <c r="B89" s="542"/>
      <c r="C89" s="542"/>
      <c r="D89" s="542"/>
      <c r="E89" s="542"/>
      <c r="F89" s="542"/>
      <c r="G89" s="542"/>
      <c r="H89" s="542"/>
      <c r="I89" s="542"/>
      <c r="J89" s="542"/>
      <c r="K89" s="542"/>
      <c r="L89" s="542"/>
      <c r="M89" s="542"/>
      <c r="N89" s="542"/>
      <c r="O89" s="542"/>
      <c r="P89" s="542"/>
      <c r="Q89" s="542"/>
      <c r="R89" s="542"/>
      <c r="S89" s="542"/>
      <c r="T89" s="542"/>
      <c r="U89" s="542"/>
      <c r="V89" s="542"/>
      <c r="W89" s="542"/>
      <c r="X89" s="542"/>
      <c r="Y89" s="542"/>
      <c r="Z89" s="542"/>
    </row>
    <row r="90" spans="1:26" s="602" customFormat="1" x14ac:dyDescent="0.25">
      <c r="A90" s="542"/>
      <c r="B90" s="542"/>
      <c r="C90" s="542"/>
      <c r="D90" s="542"/>
      <c r="E90" s="542"/>
      <c r="F90" s="542"/>
      <c r="G90" s="542"/>
      <c r="H90" s="542"/>
      <c r="I90" s="542"/>
      <c r="J90" s="542"/>
      <c r="K90" s="542"/>
      <c r="L90" s="542"/>
      <c r="M90" s="542"/>
      <c r="N90" s="542"/>
      <c r="O90" s="542"/>
      <c r="P90" s="542"/>
      <c r="Q90" s="542"/>
      <c r="R90" s="542"/>
      <c r="S90" s="542"/>
      <c r="T90" s="542"/>
      <c r="U90" s="542"/>
      <c r="V90" s="542"/>
      <c r="W90" s="542"/>
      <c r="X90" s="542"/>
      <c r="Y90" s="542"/>
      <c r="Z90" s="542"/>
    </row>
    <row r="91" spans="1:26" s="602" customFormat="1" x14ac:dyDescent="0.25">
      <c r="A91" s="542"/>
      <c r="B91" s="542"/>
      <c r="C91" s="542"/>
      <c r="D91" s="542"/>
      <c r="E91" s="542"/>
      <c r="F91" s="542"/>
      <c r="G91" s="542"/>
      <c r="H91" s="542"/>
      <c r="I91" s="542"/>
      <c r="J91" s="542"/>
      <c r="K91" s="542"/>
      <c r="L91" s="542"/>
      <c r="M91" s="542"/>
      <c r="N91" s="542"/>
      <c r="O91" s="542"/>
      <c r="P91" s="542"/>
      <c r="Q91" s="542"/>
      <c r="R91" s="542"/>
      <c r="S91" s="542"/>
      <c r="T91" s="542"/>
      <c r="U91" s="542"/>
      <c r="V91" s="542"/>
      <c r="W91" s="542"/>
      <c r="X91" s="542"/>
      <c r="Y91" s="542"/>
      <c r="Z91" s="542"/>
    </row>
    <row r="92" spans="1:26" s="602" customFormat="1" x14ac:dyDescent="0.25">
      <c r="A92" s="542"/>
      <c r="B92" s="542"/>
      <c r="C92" s="542"/>
      <c r="D92" s="542"/>
      <c r="E92" s="542"/>
      <c r="F92" s="542"/>
      <c r="G92" s="542"/>
      <c r="H92" s="542"/>
      <c r="I92" s="542"/>
      <c r="J92" s="542"/>
      <c r="K92" s="542"/>
      <c r="L92" s="542"/>
      <c r="M92" s="542"/>
      <c r="N92" s="542"/>
      <c r="O92" s="542"/>
      <c r="P92" s="542"/>
      <c r="Q92" s="542"/>
      <c r="R92" s="542"/>
      <c r="S92" s="542"/>
      <c r="T92" s="542"/>
      <c r="U92" s="542"/>
      <c r="V92" s="542"/>
      <c r="W92" s="542"/>
      <c r="X92" s="542"/>
      <c r="Y92" s="542"/>
      <c r="Z92" s="542"/>
    </row>
    <row r="93" spans="1:26" s="602" customFormat="1" x14ac:dyDescent="0.25">
      <c r="A93" s="542"/>
      <c r="B93" s="542"/>
      <c r="C93" s="542"/>
      <c r="D93" s="542"/>
      <c r="E93" s="542"/>
      <c r="F93" s="542"/>
      <c r="G93" s="542"/>
      <c r="H93" s="542"/>
      <c r="I93" s="542"/>
      <c r="J93" s="542"/>
      <c r="K93" s="542"/>
      <c r="L93" s="542"/>
      <c r="M93" s="542"/>
      <c r="N93" s="542"/>
      <c r="O93" s="542"/>
      <c r="P93" s="542"/>
      <c r="Q93" s="542"/>
      <c r="R93" s="542"/>
      <c r="S93" s="542"/>
      <c r="T93" s="542"/>
      <c r="U93" s="542"/>
      <c r="V93" s="542"/>
      <c r="W93" s="542"/>
      <c r="X93" s="542"/>
      <c r="Y93" s="542"/>
      <c r="Z93" s="542"/>
    </row>
    <row r="94" spans="1:26" s="602" customFormat="1" x14ac:dyDescent="0.25">
      <c r="A94" s="542"/>
      <c r="B94" s="542"/>
      <c r="C94" s="542"/>
      <c r="D94" s="542"/>
      <c r="E94" s="542"/>
      <c r="F94" s="542"/>
      <c r="G94" s="542"/>
      <c r="H94" s="542"/>
      <c r="I94" s="542"/>
      <c r="J94" s="542"/>
      <c r="K94" s="542"/>
      <c r="L94" s="542"/>
      <c r="M94" s="542"/>
      <c r="N94" s="542"/>
      <c r="O94" s="542"/>
      <c r="P94" s="542"/>
      <c r="Q94" s="542"/>
      <c r="R94" s="542"/>
      <c r="S94" s="542"/>
      <c r="T94" s="542"/>
      <c r="U94" s="542"/>
      <c r="V94" s="542"/>
      <c r="W94" s="542"/>
      <c r="X94" s="542"/>
      <c r="Y94" s="542"/>
      <c r="Z94" s="542"/>
    </row>
    <row r="95" spans="1:26" s="602" customFormat="1" x14ac:dyDescent="0.25">
      <c r="A95" s="542"/>
      <c r="B95" s="542"/>
      <c r="C95" s="542"/>
      <c r="D95" s="542"/>
      <c r="E95" s="542"/>
      <c r="F95" s="542"/>
      <c r="G95" s="542"/>
      <c r="H95" s="542"/>
      <c r="I95" s="542"/>
      <c r="J95" s="542"/>
      <c r="K95" s="542"/>
      <c r="L95" s="542"/>
      <c r="M95" s="542"/>
      <c r="N95" s="542"/>
      <c r="O95" s="542"/>
      <c r="P95" s="542"/>
      <c r="Q95" s="542"/>
      <c r="R95" s="542"/>
      <c r="S95" s="542"/>
      <c r="T95" s="542"/>
      <c r="U95" s="542"/>
      <c r="V95" s="542"/>
      <c r="W95" s="542"/>
      <c r="X95" s="542"/>
      <c r="Y95" s="542"/>
      <c r="Z95" s="542"/>
    </row>
    <row r="96" spans="1:26" s="602" customFormat="1" x14ac:dyDescent="0.25">
      <c r="A96" s="542"/>
      <c r="B96" s="542"/>
      <c r="C96" s="542"/>
      <c r="D96" s="542"/>
      <c r="E96" s="542"/>
      <c r="F96" s="542"/>
      <c r="G96" s="542"/>
      <c r="H96" s="542"/>
      <c r="I96" s="542"/>
      <c r="J96" s="542"/>
      <c r="K96" s="542"/>
      <c r="L96" s="542"/>
      <c r="M96" s="542"/>
      <c r="N96" s="542"/>
      <c r="O96" s="542"/>
      <c r="P96" s="542"/>
      <c r="Q96" s="542"/>
      <c r="R96" s="542"/>
      <c r="S96" s="542"/>
      <c r="T96" s="542"/>
      <c r="U96" s="542"/>
      <c r="V96" s="542"/>
      <c r="W96" s="542"/>
      <c r="X96" s="542"/>
      <c r="Y96" s="542"/>
      <c r="Z96" s="542"/>
    </row>
    <row r="97" spans="1:26" s="602" customFormat="1" x14ac:dyDescent="0.25">
      <c r="A97" s="542"/>
      <c r="B97" s="542"/>
      <c r="C97" s="542"/>
      <c r="D97" s="542"/>
      <c r="E97" s="542"/>
      <c r="F97" s="542"/>
      <c r="G97" s="542"/>
      <c r="H97" s="542"/>
      <c r="I97" s="542"/>
      <c r="J97" s="542"/>
      <c r="K97" s="542"/>
      <c r="L97" s="542"/>
      <c r="M97" s="542"/>
      <c r="N97" s="542"/>
      <c r="O97" s="542"/>
      <c r="P97" s="542"/>
      <c r="Q97" s="542"/>
      <c r="R97" s="542"/>
      <c r="S97" s="542"/>
      <c r="T97" s="542"/>
      <c r="U97" s="542"/>
      <c r="V97" s="542"/>
      <c r="W97" s="542"/>
      <c r="X97" s="542"/>
      <c r="Y97" s="542"/>
      <c r="Z97" s="542"/>
    </row>
    <row r="98" spans="1:26" s="602" customFormat="1" x14ac:dyDescent="0.25">
      <c r="A98" s="542"/>
      <c r="B98" s="542"/>
      <c r="C98" s="542"/>
      <c r="D98" s="542"/>
      <c r="E98" s="542"/>
      <c r="F98" s="676"/>
      <c r="G98" s="676"/>
      <c r="H98" s="676"/>
      <c r="I98" s="676"/>
      <c r="J98" s="676"/>
      <c r="K98" s="676"/>
      <c r="L98" s="676"/>
      <c r="M98" s="676"/>
      <c r="N98" s="676"/>
      <c r="O98" s="676"/>
      <c r="P98" s="676"/>
      <c r="Q98" s="676"/>
      <c r="R98" s="542"/>
      <c r="S98" s="542"/>
      <c r="T98" s="542"/>
      <c r="U98" s="542"/>
      <c r="V98" s="542"/>
      <c r="W98" s="542"/>
      <c r="X98" s="542"/>
      <c r="Y98" s="542"/>
      <c r="Z98" s="542"/>
    </row>
    <row r="99" spans="1:26" s="602" customFormat="1" x14ac:dyDescent="0.25">
      <c r="A99" s="542"/>
      <c r="B99" s="542"/>
      <c r="C99" s="542"/>
      <c r="D99" s="542"/>
      <c r="E99" s="542"/>
      <c r="F99" s="542"/>
      <c r="G99" s="542"/>
      <c r="H99" s="542"/>
      <c r="I99" s="542"/>
      <c r="J99" s="542"/>
      <c r="K99" s="542"/>
      <c r="L99" s="542"/>
      <c r="M99" s="542"/>
      <c r="N99" s="542"/>
      <c r="O99" s="542"/>
      <c r="P99" s="542"/>
      <c r="Q99" s="542"/>
      <c r="R99" s="542"/>
      <c r="S99" s="542"/>
      <c r="T99" s="542"/>
      <c r="U99" s="542"/>
      <c r="V99" s="542"/>
      <c r="W99" s="542"/>
      <c r="X99" s="542"/>
      <c r="Y99" s="542"/>
      <c r="Z99" s="542"/>
    </row>
    <row r="100" spans="1:26" s="602" customFormat="1" x14ac:dyDescent="0.25">
      <c r="A100" s="542"/>
      <c r="B100" s="542"/>
      <c r="C100" s="542"/>
      <c r="D100" s="542"/>
      <c r="E100" s="542"/>
      <c r="F100" s="542"/>
      <c r="G100" s="542"/>
      <c r="H100" s="542"/>
      <c r="I100" s="542"/>
      <c r="J100" s="542"/>
      <c r="K100" s="542"/>
      <c r="L100" s="542"/>
      <c r="M100" s="542"/>
      <c r="N100" s="542"/>
      <c r="O100" s="542"/>
      <c r="P100" s="542"/>
      <c r="Q100" s="542"/>
      <c r="R100" s="542"/>
      <c r="S100" s="542"/>
      <c r="T100" s="542"/>
      <c r="U100" s="542"/>
      <c r="V100" s="542"/>
      <c r="W100" s="542"/>
      <c r="X100" s="542"/>
      <c r="Y100" s="542"/>
      <c r="Z100" s="542"/>
    </row>
    <row r="101" spans="1:26" s="602" customFormat="1" x14ac:dyDescent="0.25">
      <c r="A101" s="542"/>
      <c r="B101" s="542"/>
      <c r="C101" s="542"/>
      <c r="D101" s="542"/>
      <c r="E101" s="542"/>
      <c r="F101" s="542"/>
      <c r="G101" s="542"/>
      <c r="H101" s="542"/>
      <c r="I101" s="542"/>
      <c r="J101" s="542"/>
      <c r="K101" s="542"/>
      <c r="L101" s="542"/>
      <c r="M101" s="542"/>
      <c r="N101" s="542"/>
      <c r="O101" s="542"/>
      <c r="P101" s="542"/>
      <c r="Q101" s="542"/>
      <c r="R101" s="542"/>
      <c r="S101" s="542"/>
      <c r="T101" s="542"/>
      <c r="U101" s="542"/>
      <c r="V101" s="542"/>
      <c r="W101" s="542"/>
      <c r="X101" s="542"/>
      <c r="Y101" s="542"/>
      <c r="Z101" s="542"/>
    </row>
    <row r="102" spans="1:26" s="602" customFormat="1" x14ac:dyDescent="0.25">
      <c r="A102" s="542"/>
      <c r="B102" s="542"/>
      <c r="C102" s="542"/>
      <c r="D102" s="542"/>
      <c r="E102" s="542"/>
      <c r="F102" s="542"/>
      <c r="G102" s="542"/>
      <c r="H102" s="542"/>
      <c r="I102" s="542"/>
      <c r="J102" s="542"/>
      <c r="K102" s="542"/>
      <c r="L102" s="542"/>
      <c r="M102" s="542"/>
      <c r="N102" s="542"/>
      <c r="O102" s="542"/>
      <c r="P102" s="542"/>
      <c r="Q102" s="542"/>
      <c r="R102" s="542"/>
      <c r="S102" s="542"/>
      <c r="T102" s="542"/>
      <c r="U102" s="542"/>
      <c r="V102" s="542"/>
      <c r="W102" s="542"/>
      <c r="X102" s="542"/>
      <c r="Y102" s="542"/>
      <c r="Z102" s="542"/>
    </row>
    <row r="103" spans="1:26" s="602" customFormat="1" x14ac:dyDescent="0.25">
      <c r="A103" s="542"/>
      <c r="B103" s="542"/>
      <c r="C103" s="542"/>
      <c r="D103" s="542"/>
      <c r="E103" s="542"/>
      <c r="F103" s="542"/>
      <c r="G103" s="542"/>
      <c r="H103" s="542"/>
      <c r="I103" s="542"/>
      <c r="J103" s="542"/>
      <c r="K103" s="542"/>
      <c r="L103" s="542"/>
      <c r="M103" s="542"/>
      <c r="N103" s="542"/>
      <c r="O103" s="542"/>
      <c r="P103" s="542"/>
      <c r="Q103" s="542"/>
      <c r="R103" s="542"/>
      <c r="S103" s="542"/>
      <c r="T103" s="542"/>
      <c r="U103" s="542"/>
      <c r="V103" s="542"/>
      <c r="W103" s="542"/>
      <c r="X103" s="542"/>
      <c r="Y103" s="542"/>
      <c r="Z103" s="542"/>
    </row>
    <row r="104" spans="1:26" s="602" customFormat="1" x14ac:dyDescent="0.25">
      <c r="A104" s="542"/>
      <c r="B104" s="542"/>
      <c r="C104" s="542"/>
      <c r="D104" s="542"/>
      <c r="E104" s="542"/>
      <c r="F104" s="542"/>
      <c r="G104" s="542"/>
      <c r="H104" s="542"/>
      <c r="I104" s="542"/>
      <c r="J104" s="542"/>
      <c r="K104" s="542"/>
      <c r="L104" s="542"/>
      <c r="M104" s="542"/>
      <c r="N104" s="542"/>
      <c r="O104" s="542"/>
      <c r="P104" s="542"/>
      <c r="Q104" s="542"/>
      <c r="R104" s="542"/>
      <c r="S104" s="542"/>
      <c r="T104" s="542"/>
      <c r="U104" s="542"/>
      <c r="V104" s="542"/>
      <c r="W104" s="542"/>
      <c r="X104" s="542"/>
      <c r="Y104" s="542"/>
      <c r="Z104" s="542"/>
    </row>
    <row r="105" spans="1:26" s="602" customFormat="1" x14ac:dyDescent="0.25">
      <c r="A105" s="542"/>
      <c r="B105" s="542"/>
      <c r="C105" s="542"/>
      <c r="D105" s="542"/>
      <c r="E105" s="542"/>
      <c r="F105" s="542"/>
      <c r="G105" s="542"/>
      <c r="H105" s="542"/>
      <c r="I105" s="542"/>
      <c r="J105" s="542"/>
      <c r="K105" s="542"/>
      <c r="L105" s="542"/>
      <c r="M105" s="542"/>
      <c r="N105" s="542"/>
      <c r="O105" s="542"/>
      <c r="P105" s="542"/>
      <c r="Q105" s="542"/>
      <c r="R105" s="542"/>
      <c r="S105" s="542"/>
      <c r="T105" s="542"/>
      <c r="U105" s="542"/>
      <c r="V105" s="542"/>
      <c r="W105" s="542"/>
      <c r="X105" s="542"/>
      <c r="Y105" s="542"/>
      <c r="Z105" s="542"/>
    </row>
    <row r="106" spans="1:26" s="602" customFormat="1" x14ac:dyDescent="0.25">
      <c r="A106" s="542"/>
      <c r="B106" s="542"/>
      <c r="C106" s="542"/>
      <c r="D106" s="542"/>
      <c r="E106" s="542"/>
      <c r="F106" s="542"/>
      <c r="G106" s="542"/>
      <c r="H106" s="542"/>
      <c r="I106" s="542"/>
      <c r="J106" s="542"/>
      <c r="K106" s="542"/>
      <c r="L106" s="542"/>
      <c r="M106" s="542"/>
      <c r="N106" s="542"/>
      <c r="O106" s="542"/>
      <c r="P106" s="542"/>
      <c r="Q106" s="542"/>
      <c r="R106" s="542"/>
      <c r="S106" s="542"/>
      <c r="T106" s="542"/>
      <c r="U106" s="542"/>
      <c r="V106" s="542"/>
      <c r="W106" s="542"/>
      <c r="X106" s="542"/>
      <c r="Y106" s="542"/>
      <c r="Z106" s="542"/>
    </row>
    <row r="107" spans="1:26" s="602" customFormat="1" x14ac:dyDescent="0.25">
      <c r="A107" s="542"/>
      <c r="B107" s="542"/>
      <c r="C107" s="542"/>
      <c r="D107" s="542"/>
      <c r="E107" s="542"/>
      <c r="F107" s="542"/>
      <c r="G107" s="542"/>
      <c r="H107" s="542"/>
      <c r="I107" s="542"/>
      <c r="J107" s="542"/>
      <c r="K107" s="542"/>
      <c r="L107" s="542"/>
      <c r="M107" s="542"/>
      <c r="N107" s="542"/>
      <c r="O107" s="542"/>
      <c r="P107" s="542"/>
      <c r="Q107" s="542"/>
      <c r="R107" s="542"/>
      <c r="S107" s="542"/>
      <c r="T107" s="542"/>
      <c r="U107" s="542"/>
      <c r="V107" s="542"/>
      <c r="W107" s="542"/>
      <c r="X107" s="542"/>
      <c r="Y107" s="542"/>
      <c r="Z107" s="542"/>
    </row>
    <row r="108" spans="1:26" s="602" customFormat="1" x14ac:dyDescent="0.25">
      <c r="A108" s="542"/>
      <c r="B108" s="542"/>
      <c r="C108" s="542"/>
      <c r="D108" s="542"/>
      <c r="E108" s="542"/>
      <c r="F108" s="542"/>
      <c r="G108" s="542"/>
      <c r="H108" s="542"/>
      <c r="I108" s="542"/>
      <c r="J108" s="542"/>
      <c r="K108" s="542"/>
      <c r="L108" s="542"/>
      <c r="M108" s="542"/>
      <c r="N108" s="542"/>
      <c r="O108" s="542"/>
      <c r="P108" s="542"/>
      <c r="Q108" s="542"/>
      <c r="R108" s="542"/>
      <c r="S108" s="542"/>
      <c r="T108" s="542"/>
      <c r="U108" s="542"/>
      <c r="V108" s="542"/>
      <c r="W108" s="542"/>
      <c r="X108" s="542"/>
      <c r="Y108" s="542"/>
      <c r="Z108" s="542"/>
    </row>
    <row r="109" spans="1:26" s="602" customFormat="1" x14ac:dyDescent="0.25">
      <c r="A109" s="542"/>
      <c r="B109" s="542"/>
      <c r="C109" s="542"/>
      <c r="D109" s="542"/>
      <c r="E109" s="542"/>
      <c r="F109" s="542"/>
      <c r="G109" s="542"/>
      <c r="H109" s="542"/>
      <c r="I109" s="542"/>
      <c r="J109" s="542"/>
      <c r="K109" s="542"/>
      <c r="L109" s="542"/>
      <c r="M109" s="542"/>
      <c r="N109" s="542"/>
      <c r="O109" s="542"/>
      <c r="P109" s="542"/>
      <c r="Q109" s="542"/>
      <c r="R109" s="542"/>
      <c r="S109" s="542"/>
      <c r="T109" s="542"/>
      <c r="U109" s="542"/>
      <c r="V109" s="542"/>
      <c r="W109" s="542"/>
      <c r="X109" s="542"/>
      <c r="Y109" s="542"/>
      <c r="Z109" s="542"/>
    </row>
    <row r="110" spans="1:26" s="602" customFormat="1" x14ac:dyDescent="0.25">
      <c r="A110" s="542"/>
      <c r="B110" s="542"/>
      <c r="C110" s="542"/>
      <c r="D110" s="542"/>
      <c r="E110" s="542"/>
      <c r="F110" s="542"/>
      <c r="G110" s="542"/>
      <c r="H110" s="542"/>
      <c r="I110" s="542"/>
      <c r="J110" s="542"/>
      <c r="K110" s="542"/>
      <c r="L110" s="542"/>
      <c r="M110" s="542"/>
      <c r="N110" s="542"/>
      <c r="O110" s="542"/>
      <c r="P110" s="542"/>
      <c r="Q110" s="542"/>
      <c r="R110" s="542"/>
      <c r="S110" s="542"/>
      <c r="T110" s="542"/>
      <c r="U110" s="542"/>
      <c r="V110" s="542"/>
      <c r="W110" s="542"/>
      <c r="X110" s="542"/>
      <c r="Y110" s="542"/>
      <c r="Z110" s="542"/>
    </row>
    <row r="111" spans="1:26" s="602" customFormat="1" x14ac:dyDescent="0.25">
      <c r="A111" s="542"/>
      <c r="B111" s="542"/>
      <c r="C111" s="542"/>
      <c r="D111" s="542"/>
      <c r="E111" s="542"/>
      <c r="F111" s="542"/>
      <c r="G111" s="542"/>
      <c r="H111" s="542"/>
      <c r="I111" s="542"/>
      <c r="J111" s="542"/>
      <c r="K111" s="542"/>
      <c r="L111" s="542"/>
      <c r="M111" s="542"/>
      <c r="N111" s="542"/>
      <c r="O111" s="542"/>
      <c r="P111" s="542"/>
      <c r="Q111" s="542"/>
      <c r="R111" s="542"/>
      <c r="S111" s="542"/>
      <c r="T111" s="542"/>
      <c r="U111" s="542"/>
      <c r="V111" s="542"/>
      <c r="W111" s="542"/>
      <c r="X111" s="542"/>
      <c r="Y111" s="542"/>
      <c r="Z111" s="542"/>
    </row>
    <row r="112" spans="1:26" s="602" customFormat="1" x14ac:dyDescent="0.25">
      <c r="A112" s="542"/>
      <c r="B112" s="542"/>
      <c r="C112" s="542"/>
      <c r="D112" s="542"/>
      <c r="E112" s="542"/>
      <c r="F112" s="542"/>
      <c r="G112" s="542"/>
      <c r="H112" s="542"/>
      <c r="I112" s="542"/>
      <c r="J112" s="542"/>
      <c r="K112" s="542"/>
      <c r="L112" s="542"/>
      <c r="M112" s="542"/>
      <c r="N112" s="542"/>
      <c r="O112" s="542"/>
      <c r="P112" s="542"/>
      <c r="Q112" s="542"/>
      <c r="R112" s="542"/>
      <c r="S112" s="542"/>
      <c r="T112" s="542"/>
      <c r="U112" s="542"/>
      <c r="V112" s="542"/>
      <c r="W112" s="542"/>
      <c r="X112" s="542"/>
      <c r="Y112" s="542"/>
      <c r="Z112" s="542"/>
    </row>
    <row r="113" spans="1:26" s="602" customFormat="1" x14ac:dyDescent="0.25">
      <c r="A113" s="542"/>
      <c r="B113" s="542"/>
      <c r="C113" s="542"/>
      <c r="D113" s="542"/>
      <c r="E113" s="542"/>
      <c r="F113" s="542"/>
      <c r="G113" s="542"/>
      <c r="H113" s="542"/>
      <c r="I113" s="542"/>
      <c r="J113" s="542"/>
      <c r="K113" s="542"/>
      <c r="L113" s="542"/>
      <c r="M113" s="542"/>
      <c r="N113" s="542"/>
      <c r="O113" s="542"/>
      <c r="P113" s="542"/>
      <c r="Q113" s="542"/>
      <c r="R113" s="542"/>
      <c r="S113" s="542"/>
      <c r="T113" s="542"/>
      <c r="U113" s="542"/>
      <c r="V113" s="542"/>
      <c r="W113" s="542"/>
      <c r="X113" s="542"/>
      <c r="Y113" s="542"/>
      <c r="Z113" s="542"/>
    </row>
    <row r="114" spans="1:26" s="602" customFormat="1" x14ac:dyDescent="0.25">
      <c r="A114" s="542"/>
      <c r="B114" s="542"/>
      <c r="C114" s="542"/>
      <c r="D114" s="542"/>
      <c r="E114" s="542"/>
      <c r="F114" s="542"/>
      <c r="G114" s="542"/>
      <c r="H114" s="542"/>
      <c r="I114" s="542"/>
      <c r="J114" s="542"/>
      <c r="K114" s="542"/>
      <c r="L114" s="542"/>
      <c r="M114" s="542"/>
      <c r="N114" s="542"/>
      <c r="O114" s="542"/>
      <c r="P114" s="542"/>
      <c r="Q114" s="542"/>
      <c r="R114" s="542"/>
      <c r="S114" s="542"/>
      <c r="T114" s="542"/>
      <c r="U114" s="542"/>
      <c r="V114" s="542"/>
      <c r="W114" s="542"/>
      <c r="X114" s="542"/>
      <c r="Y114" s="542"/>
      <c r="Z114" s="542"/>
    </row>
    <row r="115" spans="1:26" s="602" customFormat="1" x14ac:dyDescent="0.25">
      <c r="A115" s="542"/>
      <c r="B115" s="542"/>
      <c r="C115" s="542"/>
      <c r="D115" s="542"/>
      <c r="E115" s="542"/>
      <c r="F115" s="542"/>
      <c r="G115" s="542"/>
      <c r="H115" s="542"/>
      <c r="I115" s="542"/>
      <c r="J115" s="542"/>
      <c r="K115" s="542"/>
      <c r="L115" s="542"/>
      <c r="M115" s="542"/>
      <c r="N115" s="542"/>
      <c r="O115" s="542"/>
      <c r="P115" s="542"/>
      <c r="Q115" s="542"/>
      <c r="R115" s="542"/>
      <c r="S115" s="542"/>
      <c r="T115" s="542"/>
      <c r="U115" s="542"/>
      <c r="V115" s="542"/>
      <c r="W115" s="542"/>
      <c r="X115" s="542"/>
      <c r="Y115" s="542"/>
      <c r="Z115" s="542"/>
    </row>
    <row r="116" spans="1:26" s="602" customFormat="1" x14ac:dyDescent="0.25">
      <c r="A116" s="542"/>
      <c r="B116" s="542"/>
      <c r="C116" s="542"/>
      <c r="D116" s="542"/>
      <c r="E116" s="542"/>
      <c r="F116" s="542"/>
      <c r="G116" s="542"/>
      <c r="H116" s="542"/>
      <c r="I116" s="542"/>
      <c r="J116" s="542"/>
      <c r="K116" s="542"/>
      <c r="L116" s="542"/>
      <c r="M116" s="542"/>
      <c r="N116" s="542"/>
      <c r="O116" s="542"/>
      <c r="P116" s="542"/>
      <c r="Q116" s="542"/>
      <c r="R116" s="542"/>
      <c r="S116" s="542"/>
      <c r="T116" s="542"/>
      <c r="U116" s="542"/>
      <c r="V116" s="542"/>
      <c r="W116" s="542"/>
      <c r="X116" s="542"/>
      <c r="Y116" s="542"/>
      <c r="Z116" s="542"/>
    </row>
    <row r="117" spans="1:26" s="602" customFormat="1" x14ac:dyDescent="0.25">
      <c r="A117" s="542"/>
      <c r="B117" s="542"/>
      <c r="C117" s="542"/>
      <c r="D117" s="542"/>
      <c r="E117" s="542"/>
      <c r="F117" s="542"/>
      <c r="G117" s="542"/>
      <c r="H117" s="542"/>
      <c r="I117" s="542"/>
      <c r="J117" s="542"/>
      <c r="K117" s="542"/>
      <c r="L117" s="542"/>
      <c r="M117" s="542"/>
      <c r="N117" s="542"/>
      <c r="O117" s="542"/>
      <c r="P117" s="542"/>
      <c r="Q117" s="542"/>
      <c r="R117" s="542"/>
      <c r="S117" s="542"/>
      <c r="T117" s="542"/>
      <c r="U117" s="542"/>
      <c r="V117" s="542"/>
      <c r="W117" s="542"/>
      <c r="X117" s="542"/>
      <c r="Y117" s="542"/>
      <c r="Z117" s="542"/>
    </row>
    <row r="118" spans="1:26" s="602" customFormat="1" x14ac:dyDescent="0.25">
      <c r="A118" s="542"/>
      <c r="B118" s="542"/>
      <c r="C118" s="542"/>
      <c r="D118" s="542"/>
      <c r="E118" s="542"/>
      <c r="F118" s="542"/>
      <c r="G118" s="542"/>
      <c r="H118" s="542"/>
      <c r="I118" s="542"/>
      <c r="J118" s="542"/>
      <c r="K118" s="542"/>
      <c r="L118" s="542"/>
      <c r="M118" s="542"/>
      <c r="N118" s="542"/>
      <c r="O118" s="542"/>
      <c r="P118" s="542"/>
      <c r="Q118" s="542"/>
      <c r="R118" s="542"/>
      <c r="S118" s="542"/>
      <c r="T118" s="542"/>
      <c r="U118" s="542"/>
      <c r="V118" s="542"/>
      <c r="W118" s="542"/>
      <c r="X118" s="542"/>
      <c r="Y118" s="542"/>
      <c r="Z118" s="542"/>
    </row>
    <row r="119" spans="1:26" s="602" customFormat="1" x14ac:dyDescent="0.25">
      <c r="A119" s="542"/>
      <c r="B119" s="542"/>
      <c r="C119" s="542"/>
      <c r="D119" s="542"/>
      <c r="E119" s="542"/>
      <c r="F119" s="542"/>
      <c r="G119" s="542"/>
      <c r="H119" s="542"/>
      <c r="I119" s="542"/>
      <c r="J119" s="542"/>
      <c r="K119" s="542"/>
      <c r="L119" s="542"/>
      <c r="M119" s="542"/>
      <c r="N119" s="542"/>
      <c r="O119" s="542"/>
      <c r="P119" s="542"/>
      <c r="Q119" s="542"/>
      <c r="R119" s="542"/>
      <c r="S119" s="542"/>
      <c r="T119" s="542"/>
      <c r="U119" s="542"/>
      <c r="V119" s="542"/>
      <c r="W119" s="542"/>
      <c r="X119" s="542"/>
      <c r="Y119" s="542"/>
      <c r="Z119" s="542"/>
    </row>
    <row r="120" spans="1:26" s="602" customFormat="1" x14ac:dyDescent="0.25">
      <c r="A120" s="542"/>
      <c r="B120" s="542"/>
      <c r="C120" s="542"/>
      <c r="D120" s="542"/>
      <c r="E120" s="542"/>
      <c r="F120" s="542"/>
      <c r="G120" s="542"/>
      <c r="H120" s="542"/>
      <c r="I120" s="542"/>
      <c r="J120" s="542"/>
      <c r="K120" s="542"/>
      <c r="L120" s="542"/>
      <c r="M120" s="542"/>
      <c r="N120" s="542"/>
      <c r="O120" s="542"/>
      <c r="P120" s="542"/>
      <c r="Q120" s="542"/>
      <c r="R120" s="542"/>
      <c r="S120" s="542"/>
      <c r="T120" s="542"/>
      <c r="U120" s="542"/>
      <c r="V120" s="542"/>
      <c r="W120" s="542"/>
      <c r="X120" s="542"/>
      <c r="Y120" s="542"/>
      <c r="Z120" s="542"/>
    </row>
    <row r="121" spans="1:26" s="602" customFormat="1" x14ac:dyDescent="0.25">
      <c r="A121" s="542"/>
      <c r="B121" s="542"/>
      <c r="C121" s="542"/>
      <c r="D121" s="542"/>
      <c r="E121" s="542"/>
      <c r="F121" s="542"/>
      <c r="G121" s="542"/>
      <c r="H121" s="542"/>
      <c r="I121" s="542"/>
      <c r="J121" s="542"/>
      <c r="K121" s="542"/>
      <c r="L121" s="542"/>
      <c r="M121" s="542"/>
      <c r="N121" s="542"/>
      <c r="O121" s="542"/>
      <c r="P121" s="542"/>
      <c r="Q121" s="542"/>
      <c r="R121" s="542"/>
      <c r="S121" s="542"/>
      <c r="T121" s="542"/>
      <c r="U121" s="542"/>
      <c r="V121" s="542"/>
      <c r="W121" s="542"/>
      <c r="X121" s="542"/>
      <c r="Y121" s="542"/>
      <c r="Z121" s="542"/>
    </row>
    <row r="122" spans="1:26" s="602" customFormat="1" x14ac:dyDescent="0.25">
      <c r="A122" s="542"/>
      <c r="B122" s="542"/>
      <c r="C122" s="542"/>
      <c r="D122" s="542"/>
      <c r="E122" s="542"/>
      <c r="F122" s="542"/>
      <c r="G122" s="542"/>
      <c r="H122" s="542"/>
      <c r="I122" s="542"/>
      <c r="J122" s="542"/>
      <c r="K122" s="542"/>
      <c r="L122" s="542"/>
      <c r="M122" s="542"/>
      <c r="N122" s="542"/>
      <c r="O122" s="542"/>
      <c r="P122" s="542"/>
      <c r="Q122" s="542"/>
      <c r="R122" s="542"/>
      <c r="S122" s="542"/>
      <c r="T122" s="542"/>
      <c r="U122" s="542"/>
      <c r="V122" s="542"/>
      <c r="W122" s="542"/>
      <c r="X122" s="542"/>
      <c r="Y122" s="542"/>
      <c r="Z122" s="542"/>
    </row>
    <row r="123" spans="1:26" s="602" customFormat="1" x14ac:dyDescent="0.25">
      <c r="A123" s="542"/>
      <c r="B123" s="542"/>
      <c r="C123" s="542"/>
      <c r="D123" s="542"/>
      <c r="E123" s="542"/>
      <c r="F123" s="542"/>
      <c r="G123" s="542"/>
      <c r="H123" s="542"/>
      <c r="I123" s="542"/>
      <c r="J123" s="542"/>
      <c r="K123" s="542"/>
      <c r="L123" s="542"/>
      <c r="M123" s="542"/>
      <c r="N123" s="542"/>
      <c r="O123" s="542"/>
      <c r="P123" s="542"/>
      <c r="Q123" s="542"/>
      <c r="R123" s="542"/>
      <c r="S123" s="542"/>
      <c r="T123" s="542"/>
      <c r="U123" s="542"/>
      <c r="V123" s="542"/>
      <c r="W123" s="542"/>
      <c r="X123" s="542"/>
      <c r="Y123" s="542"/>
      <c r="Z123" s="542"/>
    </row>
    <row r="124" spans="1:26" s="602" customFormat="1" x14ac:dyDescent="0.25">
      <c r="A124" s="542"/>
      <c r="B124" s="542"/>
      <c r="C124" s="542"/>
      <c r="D124" s="542"/>
      <c r="E124" s="542"/>
      <c r="F124" s="542"/>
      <c r="G124" s="542"/>
      <c r="H124" s="542"/>
      <c r="I124" s="542"/>
      <c r="J124" s="542"/>
      <c r="K124" s="542"/>
      <c r="L124" s="542"/>
      <c r="M124" s="542"/>
      <c r="N124" s="542"/>
      <c r="O124" s="542"/>
      <c r="P124" s="542"/>
      <c r="Q124" s="542"/>
      <c r="R124" s="542"/>
      <c r="S124" s="542"/>
      <c r="T124" s="542"/>
      <c r="U124" s="542"/>
      <c r="V124" s="542"/>
      <c r="W124" s="542"/>
      <c r="X124" s="542"/>
      <c r="Y124" s="542"/>
      <c r="Z124" s="542"/>
    </row>
    <row r="125" spans="1:26" s="602" customFormat="1" x14ac:dyDescent="0.25">
      <c r="A125" s="542"/>
      <c r="B125" s="542"/>
      <c r="C125" s="542"/>
      <c r="D125" s="542"/>
      <c r="E125" s="542"/>
      <c r="F125" s="542"/>
      <c r="G125" s="542"/>
      <c r="H125" s="542"/>
      <c r="I125" s="542"/>
      <c r="J125" s="542"/>
      <c r="K125" s="542"/>
      <c r="L125" s="542"/>
      <c r="M125" s="542"/>
      <c r="N125" s="542"/>
      <c r="O125" s="542"/>
      <c r="P125" s="542"/>
      <c r="Q125" s="542"/>
      <c r="R125" s="542"/>
      <c r="S125" s="542"/>
      <c r="T125" s="542"/>
      <c r="U125" s="542"/>
      <c r="V125" s="542"/>
      <c r="W125" s="542"/>
      <c r="X125" s="542"/>
      <c r="Y125" s="542"/>
      <c r="Z125" s="542"/>
    </row>
    <row r="126" spans="1:26" s="602" customFormat="1" x14ac:dyDescent="0.25">
      <c r="A126" s="542"/>
      <c r="B126" s="542"/>
      <c r="C126" s="542"/>
      <c r="D126" s="542"/>
      <c r="E126" s="542"/>
      <c r="F126" s="542"/>
      <c r="G126" s="542"/>
      <c r="H126" s="542"/>
      <c r="I126" s="542"/>
      <c r="J126" s="542"/>
      <c r="K126" s="542"/>
      <c r="L126" s="542"/>
      <c r="M126" s="542"/>
      <c r="N126" s="542"/>
      <c r="O126" s="542"/>
      <c r="P126" s="542"/>
      <c r="Q126" s="542"/>
      <c r="R126" s="542"/>
      <c r="S126" s="542"/>
      <c r="T126" s="542"/>
      <c r="U126" s="542"/>
      <c r="V126" s="542"/>
      <c r="W126" s="542"/>
      <c r="X126" s="542"/>
      <c r="Y126" s="542"/>
      <c r="Z126" s="542"/>
    </row>
    <row r="127" spans="1:26" s="602" customFormat="1" x14ac:dyDescent="0.25">
      <c r="A127" s="542"/>
      <c r="B127" s="542"/>
      <c r="C127" s="542"/>
      <c r="D127" s="542"/>
      <c r="E127" s="542"/>
      <c r="F127" s="542"/>
      <c r="G127" s="542"/>
      <c r="H127" s="542"/>
      <c r="I127" s="542"/>
      <c r="J127" s="542"/>
      <c r="K127" s="542"/>
      <c r="L127" s="542"/>
      <c r="M127" s="542"/>
      <c r="N127" s="542"/>
      <c r="O127" s="542"/>
      <c r="P127" s="542"/>
      <c r="Q127" s="542"/>
      <c r="R127" s="542"/>
      <c r="S127" s="542"/>
      <c r="T127" s="542"/>
      <c r="U127" s="542"/>
      <c r="V127" s="542"/>
      <c r="W127" s="542"/>
      <c r="X127" s="542"/>
      <c r="Y127" s="542"/>
      <c r="Z127" s="542"/>
    </row>
    <row r="128" spans="1:26" s="602" customFormat="1" x14ac:dyDescent="0.25">
      <c r="A128" s="542"/>
      <c r="B128" s="542"/>
      <c r="C128" s="542"/>
      <c r="D128" s="542"/>
      <c r="E128" s="542"/>
      <c r="F128" s="542"/>
      <c r="G128" s="542"/>
      <c r="H128" s="542"/>
      <c r="I128" s="542"/>
      <c r="J128" s="542"/>
      <c r="K128" s="542"/>
      <c r="L128" s="542"/>
      <c r="M128" s="542"/>
      <c r="N128" s="542"/>
      <c r="O128" s="542"/>
      <c r="P128" s="542"/>
      <c r="Q128" s="542"/>
      <c r="R128" s="542"/>
      <c r="S128" s="542"/>
      <c r="T128" s="542"/>
      <c r="U128" s="542"/>
      <c r="V128" s="542"/>
      <c r="W128" s="542"/>
      <c r="X128" s="542"/>
      <c r="Y128" s="542"/>
      <c r="Z128" s="542"/>
    </row>
    <row r="129" spans="1:26" s="602" customFormat="1" x14ac:dyDescent="0.25">
      <c r="A129" s="542"/>
      <c r="B129" s="542"/>
      <c r="C129" s="542"/>
      <c r="D129" s="542"/>
      <c r="E129" s="542"/>
      <c r="F129" s="542"/>
      <c r="G129" s="542"/>
      <c r="H129" s="542"/>
      <c r="I129" s="542"/>
      <c r="J129" s="542"/>
      <c r="K129" s="542"/>
      <c r="L129" s="542"/>
      <c r="M129" s="542"/>
      <c r="N129" s="542"/>
      <c r="O129" s="542"/>
      <c r="P129" s="542"/>
      <c r="Q129" s="542"/>
      <c r="R129" s="542"/>
      <c r="S129" s="542"/>
      <c r="T129" s="542"/>
      <c r="U129" s="542"/>
      <c r="V129" s="542"/>
      <c r="W129" s="542"/>
      <c r="X129" s="542"/>
      <c r="Y129" s="542"/>
      <c r="Z129" s="542"/>
    </row>
    <row r="130" spans="1:26" s="602" customFormat="1" x14ac:dyDescent="0.25">
      <c r="A130" s="542"/>
      <c r="B130" s="542"/>
      <c r="C130" s="542"/>
      <c r="D130" s="542"/>
      <c r="E130" s="542"/>
      <c r="F130" s="542"/>
      <c r="G130" s="542"/>
      <c r="H130" s="542"/>
      <c r="I130" s="542"/>
      <c r="J130" s="542"/>
      <c r="K130" s="542"/>
      <c r="L130" s="542"/>
      <c r="M130" s="542"/>
      <c r="N130" s="542"/>
      <c r="O130" s="542"/>
      <c r="P130" s="542"/>
      <c r="Q130" s="542"/>
      <c r="R130" s="542"/>
      <c r="S130" s="542"/>
      <c r="T130" s="542"/>
      <c r="U130" s="542"/>
      <c r="V130" s="542"/>
      <c r="W130" s="542"/>
      <c r="X130" s="542"/>
      <c r="Y130" s="542"/>
      <c r="Z130" s="542"/>
    </row>
    <row r="131" spans="1:26" s="602" customFormat="1" x14ac:dyDescent="0.25">
      <c r="A131" s="542"/>
      <c r="B131" s="542"/>
      <c r="C131" s="542"/>
      <c r="D131" s="542"/>
      <c r="E131" s="542"/>
      <c r="F131" s="542"/>
      <c r="G131" s="542"/>
      <c r="H131" s="542"/>
      <c r="I131" s="542"/>
      <c r="J131" s="542"/>
      <c r="K131" s="542"/>
      <c r="L131" s="542"/>
      <c r="M131" s="542"/>
      <c r="N131" s="542"/>
      <c r="O131" s="542"/>
      <c r="P131" s="542"/>
      <c r="Q131" s="542"/>
      <c r="R131" s="542"/>
      <c r="S131" s="542"/>
      <c r="T131" s="542"/>
      <c r="U131" s="542"/>
      <c r="V131" s="542"/>
      <c r="W131" s="542"/>
      <c r="X131" s="542"/>
      <c r="Y131" s="542"/>
      <c r="Z131" s="542"/>
    </row>
    <row r="132" spans="1:26" s="602" customFormat="1" x14ac:dyDescent="0.25">
      <c r="A132" s="542"/>
      <c r="B132" s="542"/>
      <c r="C132" s="542"/>
      <c r="D132" s="542"/>
      <c r="E132" s="542"/>
      <c r="F132" s="542"/>
      <c r="G132" s="542"/>
      <c r="H132" s="542"/>
      <c r="I132" s="542"/>
      <c r="J132" s="542"/>
      <c r="K132" s="542"/>
      <c r="L132" s="542"/>
      <c r="M132" s="542"/>
      <c r="N132" s="542"/>
      <c r="O132" s="542"/>
      <c r="P132" s="542"/>
      <c r="Q132" s="542"/>
      <c r="R132" s="542"/>
      <c r="S132" s="542"/>
      <c r="T132" s="542"/>
      <c r="U132" s="542"/>
      <c r="V132" s="542"/>
      <c r="W132" s="542"/>
      <c r="X132" s="542"/>
      <c r="Y132" s="542"/>
      <c r="Z132" s="542"/>
    </row>
    <row r="133" spans="1:26" s="602" customFormat="1" x14ac:dyDescent="0.25">
      <c r="A133" s="542"/>
      <c r="B133" s="542"/>
      <c r="C133" s="542"/>
      <c r="D133" s="542"/>
      <c r="E133" s="542"/>
      <c r="F133" s="542"/>
      <c r="G133" s="542"/>
      <c r="H133" s="542"/>
      <c r="I133" s="542"/>
      <c r="J133" s="542"/>
      <c r="K133" s="542"/>
      <c r="L133" s="542"/>
      <c r="M133" s="542"/>
      <c r="N133" s="542"/>
      <c r="O133" s="542"/>
      <c r="P133" s="542"/>
      <c r="Q133" s="542"/>
      <c r="R133" s="542"/>
      <c r="S133" s="542"/>
      <c r="T133" s="542"/>
      <c r="U133" s="542"/>
      <c r="V133" s="542"/>
      <c r="W133" s="542"/>
      <c r="X133" s="542"/>
      <c r="Y133" s="542"/>
      <c r="Z133" s="542"/>
    </row>
    <row r="134" spans="1:26" s="602" customFormat="1" x14ac:dyDescent="0.25">
      <c r="A134" s="542"/>
      <c r="B134" s="542"/>
      <c r="C134" s="542"/>
      <c r="D134" s="542"/>
      <c r="E134" s="542"/>
      <c r="F134" s="542"/>
      <c r="G134" s="542"/>
      <c r="H134" s="542"/>
      <c r="I134" s="542"/>
      <c r="J134" s="542"/>
      <c r="K134" s="542"/>
      <c r="L134" s="542"/>
      <c r="M134" s="542"/>
      <c r="N134" s="542"/>
      <c r="O134" s="542"/>
      <c r="P134" s="542"/>
      <c r="Q134" s="542"/>
      <c r="R134" s="542"/>
      <c r="S134" s="542"/>
      <c r="T134" s="542"/>
      <c r="U134" s="542"/>
      <c r="V134" s="542"/>
      <c r="W134" s="542"/>
      <c r="X134" s="542"/>
      <c r="Y134" s="542"/>
      <c r="Z134" s="542"/>
    </row>
    <row r="135" spans="1:26" s="602" customFormat="1" x14ac:dyDescent="0.25">
      <c r="A135" s="542"/>
      <c r="B135" s="542"/>
      <c r="C135" s="542"/>
      <c r="D135" s="542"/>
      <c r="E135" s="542"/>
      <c r="F135" s="542"/>
      <c r="G135" s="542"/>
      <c r="H135" s="542"/>
      <c r="I135" s="542"/>
      <c r="J135" s="542"/>
      <c r="K135" s="542"/>
      <c r="L135" s="542"/>
      <c r="M135" s="542"/>
      <c r="N135" s="542"/>
      <c r="O135" s="542"/>
      <c r="P135" s="542"/>
      <c r="Q135" s="542"/>
      <c r="R135" s="542"/>
      <c r="S135" s="542"/>
      <c r="T135" s="542"/>
      <c r="U135" s="542"/>
      <c r="V135" s="542"/>
      <c r="W135" s="542"/>
      <c r="X135" s="542"/>
      <c r="Y135" s="542"/>
      <c r="Z135" s="542"/>
    </row>
    <row r="136" spans="1:26" s="602" customFormat="1" x14ac:dyDescent="0.25">
      <c r="A136" s="542"/>
      <c r="B136" s="542"/>
      <c r="C136" s="542"/>
      <c r="D136" s="542"/>
      <c r="E136" s="542"/>
      <c r="F136" s="542"/>
      <c r="G136" s="542"/>
      <c r="H136" s="542"/>
      <c r="I136" s="542"/>
      <c r="J136" s="542"/>
      <c r="K136" s="542"/>
      <c r="L136" s="542"/>
      <c r="M136" s="542"/>
      <c r="N136" s="542"/>
      <c r="O136" s="542"/>
      <c r="P136" s="542"/>
      <c r="Q136" s="542"/>
      <c r="R136" s="542"/>
      <c r="S136" s="542"/>
      <c r="T136" s="542"/>
      <c r="U136" s="542"/>
      <c r="V136" s="542"/>
      <c r="W136" s="542"/>
      <c r="X136" s="542"/>
      <c r="Y136" s="542"/>
      <c r="Z136" s="542"/>
    </row>
    <row r="137" spans="1:26" s="602" customFormat="1" x14ac:dyDescent="0.25">
      <c r="A137" s="542"/>
      <c r="B137" s="542"/>
      <c r="C137" s="542"/>
      <c r="D137" s="542"/>
      <c r="E137" s="542"/>
      <c r="F137" s="542"/>
      <c r="G137" s="542"/>
      <c r="H137" s="542"/>
      <c r="I137" s="542"/>
      <c r="J137" s="542"/>
      <c r="K137" s="542"/>
      <c r="L137" s="542"/>
      <c r="M137" s="542"/>
      <c r="N137" s="542"/>
      <c r="O137" s="542"/>
      <c r="P137" s="542"/>
      <c r="Q137" s="542"/>
      <c r="R137" s="542"/>
      <c r="S137" s="542"/>
      <c r="T137" s="542"/>
      <c r="U137" s="542"/>
      <c r="V137" s="542"/>
      <c r="W137" s="542"/>
      <c r="X137" s="542"/>
      <c r="Y137" s="542"/>
      <c r="Z137" s="542"/>
    </row>
    <row r="138" spans="1:26" s="602" customFormat="1" x14ac:dyDescent="0.25">
      <c r="A138" s="542"/>
      <c r="B138" s="542"/>
      <c r="C138" s="542"/>
      <c r="D138" s="542"/>
      <c r="E138" s="542"/>
      <c r="F138" s="542"/>
      <c r="G138" s="542"/>
      <c r="H138" s="542"/>
      <c r="I138" s="542"/>
      <c r="J138" s="542"/>
      <c r="K138" s="542"/>
      <c r="L138" s="542"/>
      <c r="M138" s="542"/>
      <c r="N138" s="542"/>
      <c r="O138" s="542"/>
      <c r="P138" s="542"/>
      <c r="Q138" s="542"/>
      <c r="R138" s="542"/>
      <c r="S138" s="542"/>
      <c r="T138" s="542"/>
      <c r="U138" s="542"/>
      <c r="V138" s="542"/>
      <c r="W138" s="542"/>
      <c r="X138" s="542"/>
      <c r="Y138" s="542"/>
      <c r="Z138" s="542"/>
    </row>
    <row r="139" spans="1:26" s="602" customFormat="1" x14ac:dyDescent="0.25">
      <c r="A139" s="542"/>
      <c r="B139" s="542"/>
      <c r="C139" s="542"/>
      <c r="D139" s="542"/>
      <c r="E139" s="542"/>
      <c r="F139" s="542"/>
      <c r="G139" s="542"/>
      <c r="H139" s="542"/>
      <c r="I139" s="542"/>
      <c r="J139" s="542"/>
      <c r="K139" s="542"/>
      <c r="L139" s="542"/>
      <c r="M139" s="542"/>
      <c r="N139" s="542"/>
      <c r="O139" s="542"/>
      <c r="P139" s="542"/>
      <c r="Q139" s="542"/>
      <c r="R139" s="542"/>
      <c r="S139" s="542"/>
      <c r="T139" s="542"/>
      <c r="U139" s="542"/>
      <c r="V139" s="542"/>
      <c r="W139" s="542"/>
      <c r="X139" s="542"/>
      <c r="Y139" s="542"/>
      <c r="Z139" s="542"/>
    </row>
    <row r="140" spans="1:26" s="602" customFormat="1" x14ac:dyDescent="0.25">
      <c r="A140" s="542"/>
      <c r="B140" s="542"/>
      <c r="C140" s="542"/>
      <c r="D140" s="542"/>
      <c r="E140" s="542"/>
      <c r="F140" s="542"/>
      <c r="G140" s="542"/>
      <c r="H140" s="542"/>
      <c r="I140" s="542"/>
      <c r="J140" s="542"/>
      <c r="K140" s="542"/>
      <c r="L140" s="542"/>
      <c r="M140" s="542"/>
      <c r="N140" s="542"/>
      <c r="O140" s="542"/>
      <c r="P140" s="542"/>
      <c r="Q140" s="542"/>
      <c r="R140" s="542"/>
      <c r="S140" s="542"/>
      <c r="T140" s="542"/>
      <c r="U140" s="542"/>
      <c r="V140" s="542"/>
      <c r="W140" s="542"/>
      <c r="X140" s="542"/>
      <c r="Y140" s="542"/>
      <c r="Z140" s="542"/>
    </row>
    <row r="141" spans="1:26" s="602" customFormat="1" x14ac:dyDescent="0.25">
      <c r="A141" s="542"/>
      <c r="B141" s="542"/>
      <c r="C141" s="542"/>
      <c r="D141" s="542"/>
      <c r="E141" s="542"/>
      <c r="F141" s="542"/>
      <c r="G141" s="542"/>
      <c r="H141" s="542"/>
      <c r="I141" s="542"/>
      <c r="J141" s="542"/>
      <c r="K141" s="542"/>
      <c r="L141" s="542"/>
      <c r="M141" s="542"/>
      <c r="N141" s="542"/>
      <c r="O141" s="542"/>
      <c r="P141" s="542"/>
      <c r="Q141" s="542"/>
      <c r="R141" s="542"/>
      <c r="S141" s="542"/>
      <c r="T141" s="542"/>
      <c r="U141" s="542"/>
      <c r="V141" s="542"/>
      <c r="W141" s="542"/>
      <c r="X141" s="542"/>
      <c r="Y141" s="542"/>
      <c r="Z141" s="542"/>
    </row>
    <row r="142" spans="1:26" s="602" customFormat="1" x14ac:dyDescent="0.25">
      <c r="A142" s="542"/>
      <c r="B142" s="542"/>
      <c r="C142" s="542"/>
      <c r="D142" s="542"/>
      <c r="E142" s="542"/>
      <c r="F142" s="542"/>
      <c r="G142" s="542"/>
      <c r="H142" s="542"/>
      <c r="I142" s="542"/>
      <c r="J142" s="542"/>
      <c r="K142" s="542"/>
      <c r="L142" s="542"/>
      <c r="M142" s="542"/>
      <c r="N142" s="542"/>
      <c r="O142" s="542"/>
      <c r="P142" s="542"/>
      <c r="Q142" s="542"/>
      <c r="R142" s="542"/>
      <c r="S142" s="542"/>
      <c r="T142" s="542"/>
      <c r="U142" s="542"/>
      <c r="V142" s="542"/>
      <c r="W142" s="542"/>
      <c r="X142" s="542"/>
      <c r="Y142" s="542"/>
      <c r="Z142" s="542"/>
    </row>
    <row r="143" spans="1:26" s="602" customFormat="1" x14ac:dyDescent="0.25">
      <c r="A143" s="542"/>
      <c r="B143" s="542"/>
      <c r="C143" s="542"/>
      <c r="D143" s="542"/>
      <c r="E143" s="542"/>
      <c r="F143" s="542"/>
      <c r="G143" s="542"/>
      <c r="H143" s="542"/>
      <c r="I143" s="542"/>
      <c r="J143" s="542"/>
      <c r="K143" s="542"/>
      <c r="L143" s="542"/>
      <c r="M143" s="542"/>
      <c r="N143" s="542"/>
      <c r="O143" s="542"/>
      <c r="P143" s="542"/>
      <c r="Q143" s="542"/>
      <c r="R143" s="542"/>
      <c r="S143" s="542"/>
      <c r="T143" s="542"/>
      <c r="U143" s="542"/>
      <c r="V143" s="542"/>
      <c r="W143" s="542"/>
      <c r="X143" s="542"/>
      <c r="Y143" s="542"/>
      <c r="Z143" s="542"/>
    </row>
    <row r="144" spans="1:26" s="602" customFormat="1" x14ac:dyDescent="0.25">
      <c r="A144" s="542"/>
      <c r="B144" s="542"/>
      <c r="C144" s="542"/>
      <c r="D144" s="542"/>
      <c r="E144" s="542"/>
      <c r="F144" s="542"/>
      <c r="G144" s="542"/>
      <c r="H144" s="542"/>
      <c r="I144" s="542"/>
      <c r="J144" s="542"/>
      <c r="K144" s="542"/>
      <c r="L144" s="542"/>
      <c r="M144" s="542"/>
      <c r="N144" s="542"/>
      <c r="O144" s="542"/>
      <c r="P144" s="542"/>
      <c r="Q144" s="542"/>
      <c r="R144" s="542"/>
      <c r="S144" s="542"/>
      <c r="T144" s="542"/>
      <c r="U144" s="542"/>
      <c r="V144" s="542"/>
      <c r="W144" s="542"/>
      <c r="X144" s="542"/>
      <c r="Y144" s="542"/>
      <c r="Z144" s="542"/>
    </row>
    <row r="145" spans="1:26" s="602" customFormat="1" x14ac:dyDescent="0.25">
      <c r="A145" s="542"/>
      <c r="B145" s="542"/>
      <c r="C145" s="542"/>
      <c r="D145" s="542"/>
      <c r="E145" s="542"/>
      <c r="F145" s="542"/>
      <c r="G145" s="542"/>
      <c r="H145" s="542"/>
      <c r="I145" s="542"/>
      <c r="J145" s="542"/>
      <c r="K145" s="542"/>
      <c r="L145" s="542"/>
      <c r="M145" s="542"/>
      <c r="N145" s="542"/>
      <c r="O145" s="542"/>
      <c r="P145" s="542"/>
      <c r="Q145" s="542"/>
      <c r="R145" s="542"/>
      <c r="S145" s="542"/>
      <c r="T145" s="542"/>
      <c r="U145" s="542"/>
      <c r="V145" s="542"/>
      <c r="W145" s="542"/>
      <c r="X145" s="542"/>
      <c r="Y145" s="542"/>
      <c r="Z145" s="542"/>
    </row>
    <row r="146" spans="1:26" s="602" customFormat="1" x14ac:dyDescent="0.25">
      <c r="A146" s="542"/>
      <c r="B146" s="542"/>
      <c r="C146" s="542"/>
      <c r="D146" s="542"/>
      <c r="E146" s="542"/>
      <c r="F146" s="542"/>
      <c r="G146" s="542"/>
      <c r="H146" s="542"/>
      <c r="I146" s="542"/>
      <c r="J146" s="542"/>
      <c r="K146" s="542"/>
      <c r="L146" s="542"/>
      <c r="M146" s="542"/>
      <c r="N146" s="542"/>
      <c r="O146" s="542"/>
      <c r="P146" s="542"/>
      <c r="Q146" s="542"/>
      <c r="R146" s="542"/>
      <c r="S146" s="542"/>
      <c r="T146" s="542"/>
      <c r="U146" s="542"/>
      <c r="V146" s="542"/>
      <c r="W146" s="542"/>
      <c r="X146" s="542"/>
      <c r="Y146" s="542"/>
      <c r="Z146" s="542"/>
    </row>
    <row r="147" spans="1:26" s="602" customFormat="1" x14ac:dyDescent="0.25">
      <c r="A147" s="542"/>
      <c r="B147" s="542"/>
      <c r="C147" s="542"/>
      <c r="D147" s="542"/>
      <c r="E147" s="542"/>
      <c r="F147" s="542"/>
      <c r="G147" s="542"/>
      <c r="H147" s="542"/>
      <c r="I147" s="542"/>
      <c r="J147" s="542"/>
      <c r="K147" s="542"/>
      <c r="L147" s="542"/>
      <c r="M147" s="542"/>
      <c r="N147" s="542"/>
      <c r="O147" s="542"/>
      <c r="P147" s="542"/>
      <c r="Q147" s="542"/>
      <c r="R147" s="542"/>
      <c r="S147" s="542"/>
      <c r="T147" s="542"/>
      <c r="U147" s="542"/>
      <c r="V147" s="542"/>
      <c r="W147" s="542"/>
      <c r="X147" s="542"/>
      <c r="Y147" s="542"/>
      <c r="Z147" s="542"/>
    </row>
    <row r="148" spans="1:26" s="602" customFormat="1" x14ac:dyDescent="0.25">
      <c r="A148" s="542"/>
      <c r="B148" s="542"/>
      <c r="C148" s="542"/>
      <c r="D148" s="542"/>
      <c r="E148" s="542"/>
      <c r="F148" s="542"/>
      <c r="G148" s="542"/>
      <c r="H148" s="542"/>
      <c r="I148" s="542"/>
      <c r="J148" s="542"/>
      <c r="K148" s="542"/>
      <c r="L148" s="542"/>
      <c r="M148" s="542"/>
      <c r="N148" s="542"/>
      <c r="O148" s="542"/>
      <c r="P148" s="542"/>
      <c r="Q148" s="542"/>
      <c r="R148" s="542"/>
      <c r="S148" s="542"/>
      <c r="T148" s="542"/>
      <c r="U148" s="542"/>
      <c r="V148" s="542"/>
      <c r="W148" s="542"/>
      <c r="X148" s="542"/>
      <c r="Y148" s="542"/>
      <c r="Z148" s="542"/>
    </row>
    <row r="149" spans="1:26" s="602" customFormat="1" x14ac:dyDescent="0.25">
      <c r="A149" s="542"/>
      <c r="B149" s="542"/>
      <c r="C149" s="542"/>
      <c r="D149" s="542"/>
      <c r="E149" s="542"/>
      <c r="F149" s="542"/>
      <c r="G149" s="542"/>
      <c r="H149" s="542"/>
      <c r="I149" s="542"/>
      <c r="J149" s="542"/>
      <c r="K149" s="542"/>
      <c r="L149" s="542"/>
      <c r="M149" s="542"/>
      <c r="N149" s="542"/>
      <c r="O149" s="542"/>
      <c r="P149" s="542"/>
      <c r="Q149" s="542"/>
      <c r="R149" s="542"/>
      <c r="S149" s="542"/>
      <c r="T149" s="542"/>
      <c r="U149" s="542"/>
      <c r="V149" s="542"/>
      <c r="W149" s="542"/>
      <c r="X149" s="542"/>
      <c r="Y149" s="542"/>
      <c r="Z149" s="542"/>
    </row>
    <row r="150" spans="1:26" s="602" customFormat="1" x14ac:dyDescent="0.25">
      <c r="A150" s="542"/>
      <c r="B150" s="542"/>
      <c r="C150" s="542"/>
      <c r="D150" s="542"/>
      <c r="E150" s="542"/>
      <c r="F150" s="542"/>
      <c r="G150" s="542"/>
      <c r="H150" s="542"/>
      <c r="I150" s="542"/>
      <c r="J150" s="542"/>
      <c r="K150" s="542"/>
      <c r="L150" s="542"/>
      <c r="M150" s="542"/>
      <c r="N150" s="542"/>
      <c r="O150" s="542"/>
      <c r="P150" s="542"/>
      <c r="Q150" s="542"/>
      <c r="R150" s="542"/>
      <c r="S150" s="542"/>
      <c r="T150" s="542"/>
      <c r="U150" s="542"/>
      <c r="V150" s="542"/>
      <c r="W150" s="542"/>
      <c r="X150" s="542"/>
      <c r="Y150" s="542"/>
      <c r="Z150" s="542"/>
    </row>
    <row r="151" spans="1:26" s="602" customFormat="1" x14ac:dyDescent="0.25">
      <c r="A151" s="542"/>
      <c r="B151" s="542"/>
      <c r="C151" s="542"/>
      <c r="D151" s="542"/>
      <c r="E151" s="542"/>
      <c r="F151" s="542"/>
      <c r="G151" s="542"/>
      <c r="H151" s="542"/>
      <c r="I151" s="542"/>
      <c r="J151" s="542"/>
      <c r="K151" s="542"/>
      <c r="L151" s="542"/>
      <c r="M151" s="542"/>
      <c r="N151" s="542"/>
      <c r="O151" s="542"/>
      <c r="P151" s="542"/>
      <c r="Q151" s="542"/>
      <c r="R151" s="542"/>
      <c r="S151" s="542"/>
      <c r="T151" s="542"/>
      <c r="U151" s="542"/>
      <c r="V151" s="542"/>
      <c r="W151" s="542"/>
      <c r="X151" s="542"/>
      <c r="Y151" s="542"/>
      <c r="Z151" s="542"/>
    </row>
    <row r="152" spans="1:26" s="602" customFormat="1" x14ac:dyDescent="0.25">
      <c r="A152" s="542"/>
      <c r="B152" s="542"/>
      <c r="C152" s="542"/>
      <c r="D152" s="542"/>
      <c r="E152" s="542"/>
      <c r="F152" s="542"/>
      <c r="G152" s="542"/>
      <c r="H152" s="542"/>
      <c r="I152" s="542"/>
      <c r="J152" s="542"/>
      <c r="K152" s="542"/>
      <c r="L152" s="542"/>
      <c r="M152" s="542"/>
      <c r="N152" s="542"/>
      <c r="O152" s="542"/>
      <c r="P152" s="542"/>
      <c r="Q152" s="542"/>
      <c r="R152" s="542"/>
      <c r="S152" s="542"/>
      <c r="T152" s="542"/>
      <c r="U152" s="542"/>
      <c r="V152" s="542"/>
      <c r="W152" s="542"/>
      <c r="X152" s="542"/>
      <c r="Y152" s="542"/>
      <c r="Z152" s="542"/>
    </row>
    <row r="153" spans="1:26" s="602" customFormat="1" x14ac:dyDescent="0.25">
      <c r="A153" s="542"/>
      <c r="B153" s="542"/>
      <c r="C153" s="542"/>
      <c r="D153" s="542"/>
      <c r="E153" s="542"/>
      <c r="F153" s="542"/>
      <c r="G153" s="542"/>
      <c r="H153" s="542"/>
      <c r="I153" s="542"/>
      <c r="J153" s="542"/>
      <c r="K153" s="542"/>
      <c r="L153" s="542"/>
      <c r="M153" s="542"/>
      <c r="N153" s="542"/>
      <c r="O153" s="542"/>
      <c r="P153" s="542"/>
      <c r="Q153" s="542"/>
      <c r="R153" s="542"/>
      <c r="S153" s="542"/>
      <c r="T153" s="542"/>
      <c r="U153" s="542"/>
      <c r="V153" s="542"/>
      <c r="W153" s="542"/>
      <c r="X153" s="542"/>
      <c r="Y153" s="542"/>
      <c r="Z153" s="542"/>
    </row>
    <row r="154" spans="1:26" s="602" customFormat="1" x14ac:dyDescent="0.25">
      <c r="A154" s="542"/>
      <c r="B154" s="542"/>
      <c r="C154" s="542"/>
      <c r="D154" s="542"/>
      <c r="E154" s="542"/>
      <c r="F154" s="542"/>
      <c r="G154" s="542"/>
      <c r="H154" s="542"/>
      <c r="I154" s="542"/>
      <c r="J154" s="542"/>
      <c r="K154" s="542"/>
      <c r="L154" s="542"/>
      <c r="M154" s="542"/>
      <c r="N154" s="542"/>
      <c r="O154" s="542"/>
      <c r="P154" s="542"/>
      <c r="Q154" s="542"/>
      <c r="R154" s="542"/>
      <c r="S154" s="542"/>
      <c r="T154" s="542"/>
      <c r="U154" s="542"/>
      <c r="V154" s="542"/>
      <c r="W154" s="542"/>
      <c r="X154" s="542"/>
      <c r="Y154" s="542"/>
      <c r="Z154" s="542"/>
    </row>
    <row r="155" spans="1:26" s="602" customFormat="1" x14ac:dyDescent="0.25">
      <c r="A155" s="542"/>
      <c r="B155" s="542"/>
      <c r="C155" s="542"/>
      <c r="D155" s="542"/>
      <c r="E155" s="542"/>
      <c r="F155" s="542"/>
      <c r="G155" s="542"/>
      <c r="H155" s="542"/>
      <c r="I155" s="542"/>
      <c r="J155" s="542"/>
      <c r="K155" s="542"/>
      <c r="L155" s="542"/>
      <c r="M155" s="542"/>
      <c r="N155" s="542"/>
      <c r="O155" s="542"/>
      <c r="P155" s="542"/>
      <c r="Q155" s="542"/>
      <c r="R155" s="542"/>
      <c r="S155" s="542"/>
      <c r="T155" s="542"/>
      <c r="U155" s="542"/>
      <c r="V155" s="542"/>
      <c r="W155" s="542"/>
      <c r="X155" s="542"/>
      <c r="Y155" s="542"/>
      <c r="Z155" s="542"/>
    </row>
    <row r="156" spans="1:26" s="602" customFormat="1" x14ac:dyDescent="0.25">
      <c r="A156" s="542"/>
      <c r="B156" s="542"/>
      <c r="C156" s="542"/>
      <c r="D156" s="542"/>
      <c r="E156" s="542"/>
      <c r="F156" s="542"/>
      <c r="G156" s="542"/>
      <c r="H156" s="542"/>
      <c r="I156" s="542"/>
      <c r="J156" s="542"/>
      <c r="K156" s="542"/>
      <c r="L156" s="542"/>
      <c r="M156" s="542"/>
      <c r="N156" s="542"/>
      <c r="O156" s="542"/>
      <c r="P156" s="542"/>
      <c r="Q156" s="542"/>
      <c r="R156" s="542"/>
      <c r="S156" s="542"/>
      <c r="T156" s="542"/>
      <c r="U156" s="542"/>
      <c r="V156" s="542"/>
      <c r="W156" s="542"/>
      <c r="X156" s="542"/>
      <c r="Y156" s="542"/>
      <c r="Z156" s="542"/>
    </row>
    <row r="157" spans="1:26" s="602" customFormat="1" x14ac:dyDescent="0.25">
      <c r="A157" s="542"/>
      <c r="B157" s="542"/>
      <c r="C157" s="542"/>
      <c r="D157" s="542"/>
      <c r="E157" s="542"/>
      <c r="F157" s="542"/>
      <c r="G157" s="542"/>
      <c r="H157" s="542"/>
      <c r="I157" s="542"/>
      <c r="J157" s="542"/>
      <c r="K157" s="542"/>
      <c r="L157" s="542"/>
      <c r="M157" s="542"/>
      <c r="N157" s="542"/>
      <c r="O157" s="542"/>
      <c r="P157" s="542"/>
      <c r="Q157" s="542"/>
      <c r="R157" s="542"/>
      <c r="S157" s="542"/>
      <c r="T157" s="542"/>
      <c r="U157" s="542"/>
      <c r="V157" s="542"/>
      <c r="W157" s="542"/>
      <c r="X157" s="542"/>
      <c r="Y157" s="542"/>
      <c r="Z157" s="542"/>
    </row>
    <row r="158" spans="1:26" s="602" customFormat="1" x14ac:dyDescent="0.25">
      <c r="A158" s="542"/>
      <c r="B158" s="542"/>
      <c r="C158" s="542"/>
      <c r="D158" s="542"/>
      <c r="E158" s="542"/>
      <c r="F158" s="676"/>
      <c r="G158" s="676"/>
      <c r="H158" s="676"/>
      <c r="I158" s="676"/>
      <c r="J158" s="676"/>
      <c r="K158" s="676"/>
      <c r="L158" s="676"/>
      <c r="M158" s="676"/>
      <c r="N158" s="676"/>
      <c r="O158" s="676"/>
      <c r="P158" s="676"/>
      <c r="Q158" s="676"/>
      <c r="R158" s="542"/>
      <c r="S158" s="542"/>
      <c r="T158" s="542"/>
      <c r="U158" s="542"/>
      <c r="V158" s="542"/>
      <c r="W158" s="542"/>
      <c r="X158" s="542"/>
      <c r="Y158" s="542"/>
      <c r="Z158" s="542"/>
    </row>
    <row r="159" spans="1:26" s="602" customFormat="1" x14ac:dyDescent="0.25">
      <c r="A159" s="542"/>
      <c r="B159" s="542"/>
      <c r="C159" s="542"/>
      <c r="D159" s="542"/>
      <c r="E159" s="542"/>
      <c r="F159" s="542"/>
      <c r="G159" s="542"/>
      <c r="H159" s="542"/>
      <c r="I159" s="542"/>
      <c r="J159" s="542"/>
      <c r="K159" s="542"/>
      <c r="L159" s="542"/>
      <c r="M159" s="542"/>
      <c r="N159" s="542"/>
      <c r="O159" s="542"/>
      <c r="P159" s="542"/>
      <c r="Q159" s="542"/>
      <c r="R159" s="542"/>
      <c r="S159" s="542"/>
      <c r="T159" s="542"/>
      <c r="U159" s="542"/>
      <c r="V159" s="542"/>
      <c r="W159" s="542"/>
      <c r="X159" s="542"/>
      <c r="Y159" s="542"/>
      <c r="Z159" s="542"/>
    </row>
    <row r="160" spans="1:26" s="602" customFormat="1" x14ac:dyDescent="0.25">
      <c r="A160" s="542"/>
      <c r="B160" s="542"/>
      <c r="C160" s="542"/>
      <c r="D160" s="542"/>
      <c r="E160" s="542"/>
      <c r="F160" s="542"/>
      <c r="G160" s="542"/>
      <c r="H160" s="542"/>
      <c r="I160" s="542"/>
      <c r="J160" s="542"/>
      <c r="K160" s="542"/>
      <c r="L160" s="542"/>
      <c r="M160" s="542"/>
      <c r="N160" s="542"/>
      <c r="O160" s="542"/>
      <c r="P160" s="542"/>
      <c r="Q160" s="542"/>
      <c r="R160" s="542"/>
      <c r="S160" s="542"/>
      <c r="T160" s="542"/>
      <c r="U160" s="542"/>
      <c r="V160" s="542"/>
      <c r="W160" s="542"/>
      <c r="X160" s="542"/>
      <c r="Y160" s="542"/>
      <c r="Z160" s="542"/>
    </row>
    <row r="161" spans="1:26" s="602" customFormat="1" x14ac:dyDescent="0.25">
      <c r="A161" s="542"/>
      <c r="B161" s="542"/>
      <c r="C161" s="542"/>
      <c r="D161" s="542"/>
      <c r="E161" s="542"/>
      <c r="F161" s="542"/>
      <c r="G161" s="542"/>
      <c r="H161" s="542"/>
      <c r="I161" s="542"/>
      <c r="J161" s="542"/>
      <c r="K161" s="542"/>
      <c r="L161" s="542"/>
      <c r="M161" s="542"/>
      <c r="N161" s="542"/>
      <c r="O161" s="542"/>
      <c r="P161" s="542"/>
      <c r="Q161" s="542"/>
      <c r="R161" s="542"/>
      <c r="S161" s="542"/>
      <c r="T161" s="542"/>
      <c r="U161" s="542"/>
      <c r="V161" s="542"/>
      <c r="W161" s="542"/>
      <c r="X161" s="542"/>
      <c r="Y161" s="542"/>
      <c r="Z161" s="542"/>
    </row>
    <row r="164" spans="1:26" s="602" customFormat="1" x14ac:dyDescent="0.25">
      <c r="A164" s="542"/>
      <c r="B164" s="542"/>
      <c r="C164" s="542"/>
      <c r="D164" s="542"/>
      <c r="E164" s="542"/>
      <c r="F164" s="542"/>
      <c r="G164" s="542"/>
      <c r="H164" s="542"/>
      <c r="I164" s="542"/>
      <c r="J164" s="542"/>
      <c r="K164" s="542"/>
      <c r="L164" s="542"/>
      <c r="M164" s="542"/>
      <c r="N164" s="542"/>
      <c r="O164" s="542"/>
      <c r="P164" s="542"/>
      <c r="Q164" s="542"/>
      <c r="R164" s="542"/>
      <c r="S164" s="542"/>
      <c r="T164" s="542"/>
      <c r="U164" s="542"/>
      <c r="V164" s="542"/>
      <c r="W164" s="542"/>
      <c r="X164" s="542"/>
      <c r="Y164" s="542"/>
      <c r="Z164" s="542"/>
    </row>
    <row r="165" spans="1:26" s="602" customFormat="1" x14ac:dyDescent="0.25">
      <c r="A165" s="542"/>
      <c r="B165" s="542"/>
      <c r="C165" s="542"/>
      <c r="D165" s="542"/>
      <c r="E165" s="542"/>
      <c r="F165" s="542"/>
      <c r="G165" s="542"/>
      <c r="H165" s="542"/>
      <c r="I165" s="542"/>
      <c r="J165" s="542"/>
      <c r="K165" s="542"/>
      <c r="L165" s="542"/>
      <c r="M165" s="542"/>
      <c r="N165" s="542"/>
      <c r="O165" s="542"/>
      <c r="P165" s="542"/>
      <c r="Q165" s="542"/>
      <c r="R165" s="542"/>
      <c r="S165" s="542"/>
      <c r="T165" s="542"/>
      <c r="U165" s="542"/>
      <c r="V165" s="542"/>
      <c r="W165" s="542"/>
      <c r="X165" s="542"/>
      <c r="Y165" s="542"/>
      <c r="Z165" s="542"/>
    </row>
    <row r="196" spans="1:26" s="602" customFormat="1" x14ac:dyDescent="0.25">
      <c r="A196" s="542"/>
      <c r="B196" s="542"/>
      <c r="C196" s="542"/>
      <c r="D196" s="542"/>
      <c r="E196" s="542"/>
      <c r="F196" s="542"/>
      <c r="G196" s="542"/>
      <c r="H196" s="542"/>
      <c r="I196" s="542"/>
      <c r="J196" s="542"/>
      <c r="K196" s="542"/>
      <c r="L196" s="542"/>
      <c r="M196" s="542"/>
      <c r="N196" s="542"/>
      <c r="O196" s="542"/>
      <c r="P196" s="542"/>
      <c r="Q196" s="542"/>
      <c r="R196" s="542"/>
      <c r="S196" s="542"/>
      <c r="T196" s="542"/>
      <c r="U196" s="542"/>
      <c r="V196" s="542"/>
      <c r="W196" s="542"/>
      <c r="X196" s="542"/>
      <c r="Y196" s="542"/>
      <c r="Z196" s="542"/>
    </row>
    <row r="197" spans="1:26" s="602" customFormat="1" x14ac:dyDescent="0.25">
      <c r="A197" s="542"/>
      <c r="B197" s="542"/>
      <c r="C197" s="542"/>
      <c r="D197" s="542"/>
      <c r="E197" s="542"/>
      <c r="F197" s="542"/>
      <c r="G197" s="542"/>
      <c r="H197" s="542"/>
      <c r="I197" s="542"/>
      <c r="J197" s="542"/>
      <c r="K197" s="542"/>
      <c r="L197" s="542"/>
      <c r="M197" s="542"/>
      <c r="N197" s="542"/>
      <c r="O197" s="542"/>
      <c r="P197" s="542"/>
      <c r="Q197" s="542"/>
      <c r="R197" s="542"/>
      <c r="S197" s="542"/>
      <c r="T197" s="542"/>
      <c r="U197" s="542"/>
      <c r="V197" s="542"/>
      <c r="W197" s="542"/>
      <c r="X197" s="542"/>
      <c r="Y197" s="542"/>
      <c r="Z197" s="542"/>
    </row>
    <row r="198" spans="1:26" s="602" customFormat="1" x14ac:dyDescent="0.25">
      <c r="A198" s="542"/>
      <c r="B198" s="542"/>
      <c r="C198" s="542"/>
      <c r="D198" s="542"/>
      <c r="E198" s="542"/>
      <c r="F198" s="542"/>
      <c r="G198" s="542"/>
      <c r="H198" s="542"/>
      <c r="I198" s="542"/>
      <c r="J198" s="542"/>
      <c r="K198" s="542"/>
      <c r="L198" s="542"/>
      <c r="M198" s="542"/>
      <c r="N198" s="542"/>
      <c r="O198" s="542"/>
      <c r="P198" s="542"/>
      <c r="Q198" s="542"/>
      <c r="R198" s="542"/>
      <c r="S198" s="542"/>
      <c r="T198" s="542"/>
      <c r="U198" s="542"/>
      <c r="V198" s="542"/>
      <c r="W198" s="542"/>
      <c r="X198" s="542"/>
      <c r="Y198" s="542"/>
      <c r="Z198" s="542"/>
    </row>
  </sheetData>
  <mergeCells count="1">
    <mergeCell ref="H3:P4"/>
  </mergeCells>
  <hyperlinks>
    <hyperlink ref="A1" location="Índice!A1" display="Volver"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90"/>
  <sheetViews>
    <sheetView showGridLines="0" workbookViewId="0"/>
  </sheetViews>
  <sheetFormatPr baseColWidth="10" defaultColWidth="11.44140625" defaultRowHeight="13.8" x14ac:dyDescent="0.25"/>
  <cols>
    <col min="1" max="1" width="5.21875" style="542" customWidth="1"/>
    <col min="2" max="2" width="15.5546875" style="542" customWidth="1"/>
    <col min="3" max="3" width="20.44140625" style="542" customWidth="1"/>
    <col min="4" max="4" width="23" style="542" customWidth="1"/>
    <col min="5" max="5" width="12.5546875" style="602" customWidth="1"/>
    <col min="6" max="16384" width="11.44140625" style="542"/>
  </cols>
  <sheetData>
    <row r="1" spans="1:16" x14ac:dyDescent="0.25">
      <c r="A1" s="145" t="s">
        <v>36</v>
      </c>
    </row>
    <row r="3" spans="1:16" x14ac:dyDescent="0.25">
      <c r="F3" s="813" t="s">
        <v>1940</v>
      </c>
      <c r="G3" s="813"/>
      <c r="H3" s="813"/>
      <c r="I3" s="813"/>
      <c r="J3" s="813"/>
      <c r="K3" s="813"/>
      <c r="L3" s="813"/>
      <c r="M3" s="813"/>
      <c r="N3" s="813"/>
      <c r="O3" s="236"/>
      <c r="P3" s="236"/>
    </row>
    <row r="4" spans="1:16" x14ac:dyDescent="0.25">
      <c r="F4" s="813"/>
      <c r="G4" s="813"/>
      <c r="H4" s="813"/>
      <c r="I4" s="813"/>
      <c r="J4" s="813"/>
      <c r="K4" s="813"/>
      <c r="L4" s="813"/>
      <c r="M4" s="813"/>
      <c r="N4" s="813"/>
      <c r="O4" s="236"/>
      <c r="P4" s="236"/>
    </row>
    <row r="6" spans="1:16" ht="24" x14ac:dyDescent="0.25">
      <c r="A6" s="672"/>
      <c r="B6" s="2" t="s">
        <v>198</v>
      </c>
      <c r="C6" s="2" t="s">
        <v>261</v>
      </c>
      <c r="D6" s="2" t="s">
        <v>262</v>
      </c>
    </row>
    <row r="7" spans="1:16" x14ac:dyDescent="0.25">
      <c r="A7" s="673"/>
      <c r="B7" s="681">
        <v>44562</v>
      </c>
      <c r="C7" s="682">
        <v>4.0485829959514108E-2</v>
      </c>
      <c r="D7" s="679">
        <v>-0.126</v>
      </c>
      <c r="E7" s="676"/>
    </row>
    <row r="8" spans="1:16" x14ac:dyDescent="0.25">
      <c r="A8" s="673"/>
      <c r="B8" s="683">
        <v>44593</v>
      </c>
      <c r="C8" s="684">
        <v>3.9810426540284327E-2</v>
      </c>
      <c r="D8" s="680">
        <v>-0.17499999999999999</v>
      </c>
      <c r="E8" s="676"/>
    </row>
    <row r="9" spans="1:16" x14ac:dyDescent="0.25">
      <c r="A9" s="673"/>
      <c r="B9" s="681">
        <v>44621</v>
      </c>
      <c r="C9" s="682">
        <v>-0.20867414875404222</v>
      </c>
      <c r="D9" s="679">
        <v>-0.10099999999999999</v>
      </c>
      <c r="E9" s="676"/>
    </row>
    <row r="10" spans="1:16" x14ac:dyDescent="0.25">
      <c r="A10" s="673"/>
      <c r="B10" s="683">
        <v>44652</v>
      </c>
      <c r="C10" s="684">
        <v>0.36592421174428691</v>
      </c>
      <c r="D10" s="680">
        <v>-0.30299999999999999</v>
      </c>
      <c r="E10" s="676"/>
    </row>
    <row r="11" spans="1:16" x14ac:dyDescent="0.25">
      <c r="A11" s="673"/>
      <c r="B11" s="681">
        <v>44682</v>
      </c>
      <c r="C11" s="682">
        <v>0.36520022560631693</v>
      </c>
      <c r="D11" s="679">
        <v>-0.37799999999999995</v>
      </c>
      <c r="E11" s="676"/>
    </row>
    <row r="12" spans="1:16" x14ac:dyDescent="0.25">
      <c r="A12" s="673"/>
      <c r="B12" s="683">
        <v>44713</v>
      </c>
      <c r="C12" s="684">
        <v>3.9906103286384997E-2</v>
      </c>
      <c r="D12" s="680">
        <v>-0.22</v>
      </c>
      <c r="E12" s="676"/>
    </row>
    <row r="13" spans="1:16" x14ac:dyDescent="0.25">
      <c r="A13" s="673"/>
      <c r="B13" s="681">
        <v>44743</v>
      </c>
      <c r="C13" s="682">
        <v>-6.1783107403545312E-2</v>
      </c>
      <c r="D13" s="679">
        <v>-0.34700000000000003</v>
      </c>
      <c r="E13" s="676"/>
    </row>
    <row r="14" spans="1:16" x14ac:dyDescent="0.25">
      <c r="A14" s="673"/>
      <c r="B14" s="683">
        <v>44774</v>
      </c>
      <c r="C14" s="684">
        <v>-4.0965618141916571E-2</v>
      </c>
      <c r="D14" s="680">
        <v>-0.376</v>
      </c>
      <c r="E14" s="676"/>
    </row>
    <row r="15" spans="1:16" x14ac:dyDescent="0.25">
      <c r="A15" s="673"/>
      <c r="B15" s="681">
        <v>44805</v>
      </c>
      <c r="C15" s="682">
        <v>-0.22520661157024791</v>
      </c>
      <c r="D15" s="679">
        <v>-0.39899999999999997</v>
      </c>
      <c r="E15" s="676"/>
    </row>
    <row r="16" spans="1:16" x14ac:dyDescent="0.25">
      <c r="A16" s="673"/>
      <c r="B16" s="683">
        <v>44835</v>
      </c>
      <c r="C16" s="684">
        <v>-2.7368964626904191E-2</v>
      </c>
      <c r="D16" s="680">
        <v>-0.35600000000000004</v>
      </c>
      <c r="E16" s="676"/>
    </row>
    <row r="17" spans="1:7" x14ac:dyDescent="0.25">
      <c r="A17" s="673"/>
      <c r="B17" s="681">
        <v>44866</v>
      </c>
      <c r="C17" s="682">
        <v>-0.34857019064124783</v>
      </c>
      <c r="D17" s="679">
        <v>-0.53799999999999992</v>
      </c>
      <c r="E17" s="676"/>
    </row>
    <row r="18" spans="1:7" x14ac:dyDescent="0.25">
      <c r="A18" s="673"/>
      <c r="B18" s="683">
        <v>44896</v>
      </c>
      <c r="C18" s="684">
        <v>-0.2682648401826484</v>
      </c>
      <c r="D18" s="680">
        <v>-0.57600000000000007</v>
      </c>
      <c r="E18" s="676"/>
    </row>
    <row r="19" spans="1:7" x14ac:dyDescent="0.25">
      <c r="A19" s="673"/>
      <c r="B19" s="681">
        <v>44927</v>
      </c>
      <c r="C19" s="682">
        <v>-0.40494719288493608</v>
      </c>
      <c r="D19" s="679">
        <v>-0.59799999999999998</v>
      </c>
      <c r="E19" s="676"/>
    </row>
    <row r="20" spans="1:7" x14ac:dyDescent="0.25">
      <c r="A20" s="673"/>
      <c r="B20" s="683">
        <v>44958</v>
      </c>
      <c r="C20" s="684">
        <v>-0.35779398359161352</v>
      </c>
      <c r="D20" s="680">
        <v>-0.503</v>
      </c>
      <c r="E20" s="676"/>
    </row>
    <row r="21" spans="1:7" x14ac:dyDescent="0.25">
      <c r="A21" s="673"/>
      <c r="B21" s="681">
        <v>44986</v>
      </c>
      <c r="C21" s="682">
        <v>-0.3471153846153846</v>
      </c>
      <c r="D21" s="679">
        <v>-0.46100000000000002</v>
      </c>
      <c r="E21" s="676"/>
    </row>
    <row r="22" spans="1:7" x14ac:dyDescent="0.25">
      <c r="A22" s="673"/>
      <c r="B22" s="683">
        <v>45017</v>
      </c>
      <c r="C22" s="684">
        <v>-0.49618805590851334</v>
      </c>
      <c r="D22" s="680">
        <v>-0.53799999999999992</v>
      </c>
      <c r="E22" s="676"/>
    </row>
    <row r="23" spans="1:7" x14ac:dyDescent="0.25">
      <c r="A23" s="673"/>
      <c r="B23" s="681">
        <v>45047</v>
      </c>
      <c r="C23" s="682">
        <v>-0.53294773807064655</v>
      </c>
      <c r="D23" s="679">
        <v>-0.48799999999999999</v>
      </c>
      <c r="E23" s="676"/>
    </row>
    <row r="24" spans="1:7" x14ac:dyDescent="0.25">
      <c r="A24" s="673"/>
      <c r="B24" s="683">
        <v>45078</v>
      </c>
      <c r="C24" s="684">
        <v>-0.56684223727113126</v>
      </c>
      <c r="D24" s="680">
        <v>-0.53799999999999992</v>
      </c>
      <c r="E24" s="676"/>
    </row>
    <row r="25" spans="1:7" x14ac:dyDescent="0.25">
      <c r="A25" s="673"/>
      <c r="B25" s="681">
        <v>45108</v>
      </c>
      <c r="C25" s="682">
        <v>-0.47124201166990831</v>
      </c>
      <c r="D25" s="679">
        <v>-0.38900000000000001</v>
      </c>
      <c r="E25" s="676"/>
      <c r="G25" s="534" t="s">
        <v>260</v>
      </c>
    </row>
    <row r="26" spans="1:7" x14ac:dyDescent="0.25">
      <c r="A26" s="673"/>
      <c r="B26" s="683">
        <v>45139</v>
      </c>
      <c r="C26" s="684">
        <v>-0.40554284261378082</v>
      </c>
      <c r="D26" s="680">
        <v>-0.52500000000000002</v>
      </c>
      <c r="E26" s="676"/>
    </row>
    <row r="27" spans="1:7" x14ac:dyDescent="0.25">
      <c r="A27" s="673"/>
      <c r="B27" s="681">
        <v>45170</v>
      </c>
      <c r="C27" s="682">
        <v>-0.62251851851851847</v>
      </c>
      <c r="D27" s="679">
        <v>-0.60199999999999998</v>
      </c>
      <c r="E27" s="676"/>
    </row>
    <row r="28" spans="1:7" x14ac:dyDescent="0.25">
      <c r="A28" s="673"/>
      <c r="B28" s="683">
        <v>45200</v>
      </c>
      <c r="C28" s="684">
        <v>-0.57154234138571813</v>
      </c>
      <c r="D28" s="680">
        <v>-0.48899999999999999</v>
      </c>
      <c r="E28" s="676"/>
    </row>
    <row r="29" spans="1:7" x14ac:dyDescent="0.25">
      <c r="A29" s="673"/>
      <c r="B29" s="681">
        <v>45231</v>
      </c>
      <c r="C29" s="682">
        <v>-0.4546059195211174</v>
      </c>
      <c r="D29" s="679">
        <v>-0.39799999999999996</v>
      </c>
      <c r="E29" s="676"/>
    </row>
    <row r="30" spans="1:7" x14ac:dyDescent="0.25">
      <c r="A30" s="673"/>
      <c r="B30" s="683">
        <v>45261</v>
      </c>
      <c r="C30" s="684">
        <v>-0.40873634945397819</v>
      </c>
      <c r="D30" s="680">
        <v>-0.55299999999999994</v>
      </c>
      <c r="E30" s="676"/>
    </row>
    <row r="31" spans="1:7" x14ac:dyDescent="0.25">
      <c r="A31" s="673"/>
      <c r="B31" s="681">
        <v>45292</v>
      </c>
      <c r="C31" s="682">
        <v>-7.7066791219056463E-2</v>
      </c>
      <c r="D31" s="679">
        <v>-0.435</v>
      </c>
      <c r="E31" s="676"/>
    </row>
    <row r="32" spans="1:7" x14ac:dyDescent="0.25">
      <c r="A32" s="673"/>
      <c r="B32" s="683">
        <v>45323</v>
      </c>
      <c r="C32" s="684">
        <v>-0.27217885024840316</v>
      </c>
      <c r="D32" s="680">
        <v>-0.47499999999999998</v>
      </c>
      <c r="E32" s="676"/>
      <c r="G32" s="164"/>
    </row>
    <row r="33" spans="1:5" x14ac:dyDescent="0.25">
      <c r="A33" s="673"/>
      <c r="B33" s="681">
        <v>45352</v>
      </c>
      <c r="C33" s="682">
        <v>-0.2676730486008837</v>
      </c>
      <c r="D33" s="679">
        <v>-0.50700000000000001</v>
      </c>
      <c r="E33" s="676"/>
    </row>
    <row r="34" spans="1:5" x14ac:dyDescent="0.25">
      <c r="A34" s="673"/>
      <c r="B34" s="683">
        <v>45383</v>
      </c>
      <c r="C34" s="684">
        <v>-0.15804960067255147</v>
      </c>
      <c r="D34" s="680">
        <v>-0.41499999999999998</v>
      </c>
      <c r="E34" s="676"/>
    </row>
    <row r="35" spans="1:5" x14ac:dyDescent="0.25">
      <c r="A35" s="673"/>
      <c r="B35" s="681">
        <v>45413</v>
      </c>
      <c r="C35" s="682">
        <v>-0.12295444493586904</v>
      </c>
      <c r="D35" s="679">
        <v>-0.39100000000000001</v>
      </c>
      <c r="E35" s="676"/>
    </row>
    <row r="36" spans="1:5" x14ac:dyDescent="0.25">
      <c r="A36" s="673"/>
      <c r="B36" s="683">
        <v>45444</v>
      </c>
      <c r="C36" s="684">
        <v>0.42501447596988995</v>
      </c>
      <c r="D36" s="680">
        <v>-0.46899999999999997</v>
      </c>
      <c r="E36" s="676"/>
    </row>
    <row r="37" spans="1:5" x14ac:dyDescent="0.25">
      <c r="A37" s="673"/>
      <c r="B37" s="681">
        <v>45474</v>
      </c>
      <c r="C37" s="682">
        <v>0.30320546505517609</v>
      </c>
      <c r="D37" s="679">
        <v>-0.33399999999999996</v>
      </c>
      <c r="E37" s="676"/>
    </row>
    <row r="38" spans="1:5" x14ac:dyDescent="0.25">
      <c r="A38" s="673"/>
      <c r="B38" s="683">
        <v>45505</v>
      </c>
      <c r="C38" s="684">
        <v>8.5970915312232776E-2</v>
      </c>
      <c r="D38" s="680">
        <v>-0.28600000000000003</v>
      </c>
      <c r="E38" s="676"/>
    </row>
    <row r="39" spans="1:5" x14ac:dyDescent="0.25">
      <c r="B39" s="681">
        <v>45536</v>
      </c>
      <c r="C39" s="682">
        <v>1.0188383045525904</v>
      </c>
      <c r="D39" s="679">
        <v>-0.29899999999999999</v>
      </c>
      <c r="E39" s="676"/>
    </row>
    <row r="40" spans="1:5" x14ac:dyDescent="0.25">
      <c r="B40" s="683">
        <v>45566</v>
      </c>
      <c r="C40" s="684">
        <v>0.52230483271375472</v>
      </c>
      <c r="D40" s="680">
        <v>-0.11900000000000001</v>
      </c>
      <c r="E40" s="676"/>
    </row>
    <row r="41" spans="1:5" x14ac:dyDescent="0.25">
      <c r="B41" s="681">
        <v>45597</v>
      </c>
      <c r="C41" s="682">
        <v>1.079878048780488</v>
      </c>
      <c r="D41" s="679">
        <v>-0.214</v>
      </c>
      <c r="E41" s="676"/>
    </row>
    <row r="42" spans="1:5" x14ac:dyDescent="0.25">
      <c r="B42" s="683">
        <v>45627</v>
      </c>
      <c r="C42" s="684">
        <v>0.34564643799472305</v>
      </c>
      <c r="D42" s="680">
        <v>-0.29100000000000004</v>
      </c>
      <c r="E42" s="676"/>
    </row>
    <row r="43" spans="1:5" x14ac:dyDescent="0.25">
      <c r="B43" s="681">
        <v>45658</v>
      </c>
      <c r="C43" s="682">
        <v>0.2424089068825912</v>
      </c>
      <c r="D43" s="679">
        <v>-0.223</v>
      </c>
      <c r="E43" s="676"/>
    </row>
    <row r="44" spans="1:5" x14ac:dyDescent="0.25">
      <c r="B44" s="683">
        <v>45689</v>
      </c>
      <c r="C44" s="684">
        <v>0.42369575816674798</v>
      </c>
      <c r="D44" s="680">
        <v>-0.17800000000000002</v>
      </c>
      <c r="E44" s="676"/>
    </row>
    <row r="45" spans="1:5" x14ac:dyDescent="0.25">
      <c r="B45" s="681">
        <v>45717</v>
      </c>
      <c r="C45" s="682">
        <v>0.80492709904474613</v>
      </c>
      <c r="D45" s="679">
        <v>-0.22800000000000001</v>
      </c>
      <c r="E45" s="676"/>
    </row>
    <row r="46" spans="1:5" x14ac:dyDescent="0.25">
      <c r="B46" s="683">
        <v>45748</v>
      </c>
      <c r="C46" s="684">
        <v>0.29905142286570152</v>
      </c>
      <c r="D46" s="680">
        <v>-0.43200000000000005</v>
      </c>
      <c r="E46" s="676"/>
    </row>
    <row r="47" spans="1:5" x14ac:dyDescent="0.25">
      <c r="B47" s="681">
        <v>45778</v>
      </c>
      <c r="C47" s="682">
        <v>0.63943519919314173</v>
      </c>
      <c r="D47" s="679">
        <v>-0.45200000000000001</v>
      </c>
      <c r="E47" s="676"/>
    </row>
    <row r="48" spans="1:5" x14ac:dyDescent="0.25">
      <c r="B48" s="683">
        <v>45809</v>
      </c>
      <c r="C48" s="684">
        <v>8.0861438439658651E-2</v>
      </c>
      <c r="D48" s="680">
        <v>-0.187</v>
      </c>
      <c r="E48" s="676"/>
    </row>
    <row r="49" spans="2:5" x14ac:dyDescent="0.25">
      <c r="B49" s="681">
        <v>45839</v>
      </c>
      <c r="C49" s="682">
        <v>0.37983870967741939</v>
      </c>
      <c r="D49" s="679">
        <v>-7.2000000000000008E-2</v>
      </c>
      <c r="E49" s="676"/>
    </row>
    <row r="50" spans="2:5" x14ac:dyDescent="0.25">
      <c r="B50" s="683">
        <v>45870</v>
      </c>
      <c r="C50" s="684">
        <v>0.44033083891295788</v>
      </c>
      <c r="D50" s="680">
        <v>-0.17399999999999999</v>
      </c>
      <c r="E50" s="676"/>
    </row>
    <row r="51" spans="2:5" x14ac:dyDescent="0.25">
      <c r="B51" s="681">
        <v>45901</v>
      </c>
      <c r="C51" s="682">
        <v>6.493001555209954E-2</v>
      </c>
      <c r="D51" s="679">
        <v>-0.442</v>
      </c>
      <c r="E51" s="676"/>
    </row>
    <row r="53" spans="2:5" x14ac:dyDescent="0.25">
      <c r="B53" s="534" t="s">
        <v>260</v>
      </c>
    </row>
    <row r="55" spans="2:5" x14ac:dyDescent="0.25">
      <c r="D55" s="602"/>
    </row>
    <row r="56" spans="2:5" x14ac:dyDescent="0.25">
      <c r="C56" s="602"/>
      <c r="D56" s="602"/>
    </row>
    <row r="57" spans="2:5" x14ac:dyDescent="0.25">
      <c r="C57" s="602"/>
      <c r="D57" s="602"/>
    </row>
    <row r="88" spans="1:16" s="602" customFormat="1" x14ac:dyDescent="0.25">
      <c r="A88" s="542"/>
      <c r="B88" s="542"/>
      <c r="C88" s="542"/>
      <c r="D88" s="542"/>
      <c r="F88" s="542"/>
      <c r="G88" s="542"/>
      <c r="H88" s="542"/>
      <c r="I88" s="542"/>
      <c r="J88" s="542"/>
      <c r="K88" s="542"/>
      <c r="L88" s="542"/>
      <c r="M88" s="542"/>
      <c r="N88" s="542"/>
      <c r="O88" s="542"/>
      <c r="P88" s="542"/>
    </row>
    <row r="89" spans="1:16" s="602" customFormat="1" x14ac:dyDescent="0.25">
      <c r="A89" s="542"/>
      <c r="B89" s="542"/>
      <c r="C89" s="542"/>
      <c r="D89" s="542"/>
      <c r="F89" s="542"/>
      <c r="G89" s="542"/>
      <c r="H89" s="542"/>
      <c r="I89" s="542"/>
      <c r="J89" s="542"/>
      <c r="K89" s="542"/>
      <c r="L89" s="542"/>
      <c r="M89" s="542"/>
      <c r="N89" s="542"/>
      <c r="O89" s="542"/>
      <c r="P89" s="542"/>
    </row>
    <row r="90" spans="1:16" s="602" customFormat="1" x14ac:dyDescent="0.25">
      <c r="A90" s="542"/>
      <c r="B90" s="542"/>
      <c r="C90" s="542"/>
      <c r="D90" s="542"/>
      <c r="F90" s="542"/>
      <c r="G90" s="542"/>
      <c r="H90" s="542"/>
      <c r="I90" s="542"/>
      <c r="J90" s="542"/>
      <c r="K90" s="542"/>
      <c r="L90" s="542"/>
      <c r="M90" s="542"/>
      <c r="N90" s="542"/>
      <c r="O90" s="542"/>
      <c r="P90" s="542"/>
    </row>
  </sheetData>
  <mergeCells count="1">
    <mergeCell ref="F3:N4"/>
  </mergeCells>
  <hyperlinks>
    <hyperlink ref="A1" location="Índice!A1" display="Volver" xr:uid="{00000000-0004-0000-1900-000000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86"/>
  <sheetViews>
    <sheetView showGridLines="0" workbookViewId="0"/>
  </sheetViews>
  <sheetFormatPr baseColWidth="10" defaultColWidth="11.44140625" defaultRowHeight="13.8" x14ac:dyDescent="0.25"/>
  <cols>
    <col min="1" max="1" width="5.21875" style="542" customWidth="1"/>
    <col min="2" max="2" width="8.5546875" style="542" customWidth="1"/>
    <col min="3" max="4" width="20.5546875" style="542" customWidth="1"/>
    <col min="5" max="16384" width="11.44140625" style="542"/>
  </cols>
  <sheetData>
    <row r="1" spans="1:17" x14ac:dyDescent="0.25">
      <c r="A1" s="145" t="s">
        <v>36</v>
      </c>
    </row>
    <row r="2" spans="1:17" x14ac:dyDescent="0.25">
      <c r="O2" s="598"/>
    </row>
    <row r="3" spans="1:17" x14ac:dyDescent="0.25">
      <c r="F3" s="828" t="s">
        <v>1941</v>
      </c>
      <c r="G3" s="828"/>
      <c r="H3" s="828"/>
      <c r="I3" s="828"/>
      <c r="J3" s="828"/>
      <c r="K3" s="828"/>
      <c r="L3" s="828"/>
      <c r="M3" s="828"/>
      <c r="N3" s="567"/>
      <c r="O3" s="598"/>
    </row>
    <row r="4" spans="1:17" x14ac:dyDescent="0.25">
      <c r="F4" s="828"/>
      <c r="G4" s="828"/>
      <c r="H4" s="828"/>
      <c r="I4" s="828"/>
      <c r="J4" s="828"/>
      <c r="K4" s="828"/>
      <c r="L4" s="828"/>
      <c r="M4" s="828"/>
      <c r="N4" s="567"/>
      <c r="O4" s="599"/>
    </row>
    <row r="5" spans="1:17" x14ac:dyDescent="0.25">
      <c r="O5" s="599"/>
    </row>
    <row r="6" spans="1:17" ht="24" x14ac:dyDescent="0.25">
      <c r="B6" s="2" t="s">
        <v>203</v>
      </c>
      <c r="C6" s="2" t="s">
        <v>263</v>
      </c>
      <c r="D6" s="2" t="s">
        <v>264</v>
      </c>
      <c r="O6" s="599"/>
    </row>
    <row r="7" spans="1:17" x14ac:dyDescent="0.25">
      <c r="B7" s="648">
        <v>43466</v>
      </c>
      <c r="C7" s="641">
        <v>2.1504542153738503E-2</v>
      </c>
      <c r="D7" s="641">
        <v>-8.524242976506051E-2</v>
      </c>
      <c r="O7" s="599"/>
      <c r="Q7" s="602"/>
    </row>
    <row r="8" spans="1:17" x14ac:dyDescent="0.25">
      <c r="B8" s="646">
        <v>43497</v>
      </c>
      <c r="C8" s="639">
        <v>4.0662714167636199E-2</v>
      </c>
      <c r="D8" s="639">
        <v>-8.7383298507204901E-2</v>
      </c>
      <c r="O8" s="599"/>
      <c r="Q8" s="602"/>
    </row>
    <row r="9" spans="1:17" x14ac:dyDescent="0.25">
      <c r="B9" s="648">
        <v>43525</v>
      </c>
      <c r="C9" s="641">
        <v>4.2114175658530401E-2</v>
      </c>
      <c r="D9" s="641">
        <v>-4.9813005082060602E-2</v>
      </c>
      <c r="O9" s="599"/>
      <c r="Q9" s="602"/>
    </row>
    <row r="10" spans="1:17" x14ac:dyDescent="0.25">
      <c r="B10" s="646">
        <v>43556</v>
      </c>
      <c r="C10" s="639">
        <v>5.7193741778772497E-2</v>
      </c>
      <c r="D10" s="639">
        <v>-0.18811179329243799</v>
      </c>
      <c r="O10" s="599"/>
      <c r="Q10" s="602"/>
    </row>
    <row r="11" spans="1:17" x14ac:dyDescent="0.25">
      <c r="B11" s="648">
        <v>43586</v>
      </c>
      <c r="C11" s="641">
        <v>5.5743455517637507E-2</v>
      </c>
      <c r="D11" s="641">
        <v>-0.134735731157831</v>
      </c>
      <c r="O11" s="599"/>
      <c r="Q11" s="602"/>
    </row>
    <row r="12" spans="1:17" x14ac:dyDescent="0.25">
      <c r="B12" s="646">
        <v>43617</v>
      </c>
      <c r="C12" s="639">
        <v>5.5029366041705899E-2</v>
      </c>
      <c r="D12" s="639">
        <v>-0.10400454866292</v>
      </c>
      <c r="O12" s="599"/>
      <c r="Q12" s="602"/>
    </row>
    <row r="13" spans="1:17" x14ac:dyDescent="0.25">
      <c r="B13" s="648">
        <v>43647</v>
      </c>
      <c r="C13" s="641">
        <v>5.3001380631354393E-2</v>
      </c>
      <c r="D13" s="641">
        <v>-0.101344269374385</v>
      </c>
      <c r="O13" s="599"/>
      <c r="Q13" s="602"/>
    </row>
    <row r="14" spans="1:17" x14ac:dyDescent="0.25">
      <c r="B14" s="646">
        <v>43678</v>
      </c>
      <c r="C14" s="639">
        <v>6.05693590951965E-2</v>
      </c>
      <c r="D14" s="639">
        <v>-0.149172536505318</v>
      </c>
      <c r="O14" s="599"/>
      <c r="Q14" s="602"/>
    </row>
    <row r="15" spans="1:17" x14ac:dyDescent="0.25">
      <c r="B15" s="648">
        <v>43709</v>
      </c>
      <c r="C15" s="641">
        <v>6.7891273172191097E-2</v>
      </c>
      <c r="D15" s="641">
        <v>-0.147210567359779</v>
      </c>
      <c r="O15" s="599"/>
      <c r="Q15" s="602"/>
    </row>
    <row r="16" spans="1:17" x14ac:dyDescent="0.25">
      <c r="B16" s="646">
        <v>43739</v>
      </c>
      <c r="C16" s="639">
        <v>7.4417055113546807E-2</v>
      </c>
      <c r="D16" s="639">
        <v>-0.17009550939054902</v>
      </c>
      <c r="O16" s="599"/>
      <c r="Q16" s="602"/>
    </row>
    <row r="17" spans="2:17" x14ac:dyDescent="0.25">
      <c r="B17" s="648">
        <v>43770</v>
      </c>
      <c r="C17" s="641">
        <v>7.4559344107574296E-2</v>
      </c>
      <c r="D17" s="641">
        <v>-0.213731090083426</v>
      </c>
      <c r="O17" s="599"/>
      <c r="Q17" s="602"/>
    </row>
    <row r="18" spans="2:17" x14ac:dyDescent="0.25">
      <c r="B18" s="646">
        <v>43800</v>
      </c>
      <c r="C18" s="639">
        <v>7.96219528975287E-2</v>
      </c>
      <c r="D18" s="639">
        <v>-0.137440140977556</v>
      </c>
      <c r="O18" s="599"/>
      <c r="Q18" s="602"/>
    </row>
    <row r="19" spans="2:17" x14ac:dyDescent="0.25">
      <c r="B19" s="648">
        <v>43831</v>
      </c>
      <c r="C19" s="641">
        <v>7.1314184891033708E-2</v>
      </c>
      <c r="D19" s="641">
        <v>-3.2480708256685004E-2</v>
      </c>
      <c r="O19" s="599"/>
      <c r="Q19" s="602"/>
    </row>
    <row r="20" spans="2:17" x14ac:dyDescent="0.25">
      <c r="B20" s="646">
        <v>43862</v>
      </c>
      <c r="C20" s="639">
        <v>7.1279565438166603E-2</v>
      </c>
      <c r="D20" s="639">
        <v>-0.161319543117035</v>
      </c>
      <c r="O20" s="599"/>
      <c r="Q20" s="602"/>
    </row>
    <row r="21" spans="2:17" x14ac:dyDescent="0.25">
      <c r="B21" s="648">
        <v>43891</v>
      </c>
      <c r="C21" s="641">
        <v>5.1816378244490501E-3</v>
      </c>
      <c r="D21" s="641">
        <v>-0.24385547397934601</v>
      </c>
      <c r="O21" s="599"/>
      <c r="Q21" s="602"/>
    </row>
    <row r="22" spans="2:17" x14ac:dyDescent="0.25">
      <c r="B22" s="646">
        <v>43922</v>
      </c>
      <c r="C22" s="639">
        <v>-8.0329700971195309E-2</v>
      </c>
      <c r="D22" s="639">
        <v>-0.42499999999999999</v>
      </c>
      <c r="O22" s="599"/>
      <c r="Q22" s="602"/>
    </row>
    <row r="23" spans="2:17" x14ac:dyDescent="0.25">
      <c r="B23" s="648">
        <v>43952</v>
      </c>
      <c r="C23" s="641">
        <v>-3.7032043696886799E-2</v>
      </c>
      <c r="D23" s="641">
        <v>-0.33200000000000002</v>
      </c>
      <c r="O23" s="599"/>
      <c r="Q23" s="602"/>
    </row>
    <row r="24" spans="2:17" x14ac:dyDescent="0.25">
      <c r="B24" s="646">
        <v>43983</v>
      </c>
      <c r="C24" s="639">
        <v>-8.0198298233743592E-4</v>
      </c>
      <c r="D24" s="639">
        <v>-0.35799999999999998</v>
      </c>
      <c r="O24" s="599"/>
      <c r="Q24" s="602"/>
    </row>
    <row r="25" spans="2:17" x14ac:dyDescent="0.25">
      <c r="B25" s="648">
        <v>44013</v>
      </c>
      <c r="C25" s="641">
        <v>-9.1129357082208803E-3</v>
      </c>
      <c r="D25" s="641">
        <v>-0.32880000000000004</v>
      </c>
      <c r="F25" s="534" t="s">
        <v>265</v>
      </c>
      <c r="O25" s="599"/>
      <c r="Q25" s="602"/>
    </row>
    <row r="26" spans="2:17" x14ac:dyDescent="0.25">
      <c r="B26" s="646">
        <v>44044</v>
      </c>
      <c r="C26" s="639">
        <v>-8.1100446560014201E-3</v>
      </c>
      <c r="D26" s="639">
        <v>-0.25819999999999999</v>
      </c>
      <c r="F26" s="560" t="s">
        <v>122</v>
      </c>
      <c r="O26" s="599"/>
      <c r="Q26" s="602"/>
    </row>
    <row r="27" spans="2:17" x14ac:dyDescent="0.25">
      <c r="B27" s="648">
        <v>44075</v>
      </c>
      <c r="C27" s="641">
        <v>-3.19517700391409E-3</v>
      </c>
      <c r="D27" s="641">
        <v>-0.245</v>
      </c>
      <c r="G27" s="548"/>
      <c r="H27" s="548"/>
      <c r="I27" s="548"/>
      <c r="J27" s="548"/>
      <c r="K27" s="548"/>
      <c r="L27" s="548"/>
      <c r="O27" s="599"/>
      <c r="Q27" s="602"/>
    </row>
    <row r="28" spans="2:17" x14ac:dyDescent="0.25">
      <c r="B28" s="646">
        <v>44105</v>
      </c>
      <c r="C28" s="639">
        <v>8.5819585631260204E-3</v>
      </c>
      <c r="D28" s="639">
        <v>-0.222</v>
      </c>
      <c r="G28" s="548"/>
      <c r="H28" s="548"/>
      <c r="I28" s="548"/>
      <c r="J28" s="548"/>
      <c r="K28" s="548"/>
      <c r="L28" s="548"/>
      <c r="O28" s="599"/>
      <c r="Q28" s="602"/>
    </row>
    <row r="29" spans="2:17" ht="14.4" x14ac:dyDescent="0.3">
      <c r="B29" s="648">
        <v>44136</v>
      </c>
      <c r="C29" s="641">
        <v>3.0478450074496698E-2</v>
      </c>
      <c r="D29" s="641">
        <v>-0.192</v>
      </c>
      <c r="F29" s="605"/>
      <c r="G29" s="605"/>
      <c r="H29" s="605"/>
      <c r="I29" s="605"/>
      <c r="J29" s="605"/>
      <c r="K29" s="605"/>
      <c r="L29" s="605"/>
      <c r="O29" s="599"/>
      <c r="Q29" s="602"/>
    </row>
    <row r="30" spans="2:17" x14ac:dyDescent="0.25">
      <c r="B30" s="646">
        <v>44166</v>
      </c>
      <c r="C30" s="639">
        <v>2.2803786063531301E-2</v>
      </c>
      <c r="D30" s="639">
        <v>-0.128</v>
      </c>
      <c r="O30" s="599"/>
      <c r="Q30" s="602"/>
    </row>
    <row r="31" spans="2:17" x14ac:dyDescent="0.25">
      <c r="B31" s="648">
        <v>44197</v>
      </c>
      <c r="C31" s="641">
        <v>-1.6292439979488999E-2</v>
      </c>
      <c r="D31" s="641">
        <v>-0.2</v>
      </c>
      <c r="O31" s="599"/>
      <c r="Q31" s="602"/>
    </row>
    <row r="32" spans="2:17" x14ac:dyDescent="0.25">
      <c r="B32" s="646">
        <v>44228</v>
      </c>
      <c r="C32" s="639">
        <v>1.45658478688462E-2</v>
      </c>
      <c r="D32" s="639">
        <v>-0.1764</v>
      </c>
      <c r="O32" s="599"/>
      <c r="Q32" s="602"/>
    </row>
    <row r="33" spans="2:17" x14ac:dyDescent="0.25">
      <c r="B33" s="648">
        <v>44256</v>
      </c>
      <c r="C33" s="641">
        <v>6.3896511254630195E-2</v>
      </c>
      <c r="D33" s="641">
        <v>-0.121</v>
      </c>
      <c r="O33" s="599"/>
      <c r="Q33" s="602"/>
    </row>
    <row r="34" spans="2:17" x14ac:dyDescent="0.25">
      <c r="B34" s="646">
        <v>44287</v>
      </c>
      <c r="C34" s="639">
        <v>0.148320140648665</v>
      </c>
      <c r="D34" s="639">
        <v>-0.376</v>
      </c>
      <c r="E34" s="539"/>
      <c r="F34" s="539"/>
      <c r="G34" s="539"/>
      <c r="H34" s="539"/>
      <c r="O34" s="599"/>
      <c r="Q34" s="602"/>
    </row>
    <row r="35" spans="2:17" x14ac:dyDescent="0.25">
      <c r="B35" s="648">
        <v>44317</v>
      </c>
      <c r="C35" s="641">
        <v>4.7663850359358106E-2</v>
      </c>
      <c r="D35" s="641">
        <v>-0.35680000000000001</v>
      </c>
      <c r="E35" s="539"/>
      <c r="F35" s="539"/>
      <c r="G35" s="539"/>
      <c r="H35" s="539"/>
      <c r="O35" s="599"/>
      <c r="Q35" s="602"/>
    </row>
    <row r="36" spans="2:17" x14ac:dyDescent="0.25">
      <c r="B36" s="646">
        <v>44348</v>
      </c>
      <c r="C36" s="639">
        <v>9.0782363718676096E-2</v>
      </c>
      <c r="D36" s="639">
        <v>-0.23499999999999999</v>
      </c>
      <c r="O36" s="599"/>
      <c r="Q36" s="602"/>
    </row>
    <row r="37" spans="2:17" x14ac:dyDescent="0.25">
      <c r="B37" s="648">
        <v>44378</v>
      </c>
      <c r="C37" s="641">
        <v>7.5194289486427202E-2</v>
      </c>
      <c r="D37" s="641">
        <v>-6.2199999999999998E-2</v>
      </c>
      <c r="F37" s="606"/>
      <c r="O37" s="599"/>
      <c r="Q37" s="602"/>
    </row>
    <row r="38" spans="2:17" x14ac:dyDescent="0.25">
      <c r="B38" s="646">
        <v>44409</v>
      </c>
      <c r="C38" s="639">
        <v>6.9614302496882094E-2</v>
      </c>
      <c r="D38" s="639">
        <v>-0.11599999999999999</v>
      </c>
      <c r="F38" s="830"/>
      <c r="G38" s="830"/>
      <c r="H38" s="830"/>
      <c r="I38" s="830"/>
      <c r="J38" s="830"/>
      <c r="K38" s="830"/>
      <c r="L38" s="830"/>
      <c r="O38" s="599"/>
      <c r="Q38" s="602"/>
    </row>
    <row r="39" spans="2:17" x14ac:dyDescent="0.25">
      <c r="B39" s="648">
        <v>44440</v>
      </c>
      <c r="C39" s="641">
        <v>5.7858032802358406E-2</v>
      </c>
      <c r="D39" s="641">
        <v>-5.4000000000000006E-2</v>
      </c>
      <c r="F39" s="608"/>
      <c r="G39" s="608"/>
      <c r="H39" s="608"/>
      <c r="I39" s="608"/>
      <c r="J39" s="608"/>
      <c r="K39" s="608"/>
      <c r="L39" s="608"/>
      <c r="O39" s="599"/>
      <c r="Q39" s="602"/>
    </row>
    <row r="40" spans="2:17" x14ac:dyDescent="0.25">
      <c r="B40" s="646">
        <v>44470</v>
      </c>
      <c r="C40" s="639">
        <v>4.6592599346701895E-2</v>
      </c>
      <c r="D40" s="639">
        <v>2E-3</v>
      </c>
      <c r="O40" s="599"/>
      <c r="Q40" s="602"/>
    </row>
    <row r="41" spans="2:17" x14ac:dyDescent="0.25">
      <c r="B41" s="648">
        <v>44501</v>
      </c>
      <c r="C41" s="641">
        <v>8.2899202555801105E-2</v>
      </c>
      <c r="D41" s="641">
        <v>-2E-3</v>
      </c>
      <c r="O41" s="599"/>
      <c r="Q41" s="602"/>
    </row>
    <row r="42" spans="2:17" x14ac:dyDescent="0.25">
      <c r="B42" s="646">
        <v>44531</v>
      </c>
      <c r="C42" s="639">
        <v>4.7332106654734106E-2</v>
      </c>
      <c r="D42" s="639">
        <v>-0.10400000000000001</v>
      </c>
      <c r="O42" s="599"/>
      <c r="Q42" s="602"/>
    </row>
    <row r="43" spans="2:17" x14ac:dyDescent="0.25">
      <c r="B43" s="648">
        <v>44562</v>
      </c>
      <c r="C43" s="641">
        <v>5.6999293015773604E-2</v>
      </c>
      <c r="D43" s="641">
        <v>-0.13</v>
      </c>
      <c r="O43" s="599"/>
      <c r="Q43" s="602"/>
    </row>
    <row r="44" spans="2:17" x14ac:dyDescent="0.25">
      <c r="B44" s="646">
        <v>44593</v>
      </c>
      <c r="C44" s="639">
        <v>4.3177856681181404E-2</v>
      </c>
      <c r="D44" s="639">
        <v>-0.183</v>
      </c>
      <c r="O44" s="599"/>
      <c r="Q44" s="602"/>
    </row>
    <row r="45" spans="2:17" x14ac:dyDescent="0.25">
      <c r="B45" s="648">
        <v>44621</v>
      </c>
      <c r="C45" s="641">
        <v>3.80099301314634E-2</v>
      </c>
      <c r="D45" s="641">
        <v>-0.20899999999999999</v>
      </c>
      <c r="O45" s="599"/>
      <c r="Q45" s="602"/>
    </row>
    <row r="46" spans="2:17" x14ac:dyDescent="0.25">
      <c r="B46" s="646">
        <v>44652</v>
      </c>
      <c r="C46" s="639">
        <v>3.32978372642884E-2</v>
      </c>
      <c r="D46" s="639">
        <v>-0.19500000000000001</v>
      </c>
      <c r="O46" s="599"/>
      <c r="Q46" s="602"/>
    </row>
    <row r="47" spans="2:17" ht="14.4" x14ac:dyDescent="0.3">
      <c r="B47" s="648">
        <v>44682</v>
      </c>
      <c r="C47" s="641">
        <v>9.8484943067672692E-2</v>
      </c>
      <c r="D47" s="641">
        <v>-0.128</v>
      </c>
      <c r="F47"/>
      <c r="G47"/>
      <c r="H47"/>
      <c r="O47" s="599"/>
      <c r="Q47" s="602"/>
    </row>
    <row r="48" spans="2:17" ht="14.4" x14ac:dyDescent="0.3">
      <c r="B48" s="646">
        <v>44713</v>
      </c>
      <c r="C48" s="639">
        <v>4.6666753079525697E-2</v>
      </c>
      <c r="D48" s="639">
        <v>3.1E-2</v>
      </c>
      <c r="F48"/>
      <c r="G48"/>
      <c r="H48"/>
      <c r="O48" s="599"/>
      <c r="Q48" s="602"/>
    </row>
    <row r="49" spans="2:17" ht="14.4" x14ac:dyDescent="0.3">
      <c r="B49" s="648">
        <v>44743</v>
      </c>
      <c r="C49" s="641">
        <v>2.6005456201677699E-2</v>
      </c>
      <c r="D49" s="641">
        <v>-0.10099999999999999</v>
      </c>
      <c r="F49"/>
      <c r="G49"/>
      <c r="H49"/>
      <c r="O49" s="599"/>
      <c r="Q49" s="602"/>
    </row>
    <row r="50" spans="2:17" x14ac:dyDescent="0.25">
      <c r="B50" s="646">
        <v>44774</v>
      </c>
      <c r="C50" s="639">
        <v>5.3356275254508097E-2</v>
      </c>
      <c r="D50" s="639">
        <v>-0.02</v>
      </c>
      <c r="O50" s="599"/>
      <c r="Q50" s="602"/>
    </row>
    <row r="51" spans="2:17" x14ac:dyDescent="0.25">
      <c r="B51" s="646">
        <v>44805</v>
      </c>
      <c r="C51" s="639">
        <v>5.1555147656920298E-2</v>
      </c>
      <c r="D51" s="639">
        <v>-0.11800000000000001</v>
      </c>
    </row>
    <row r="52" spans="2:17" x14ac:dyDescent="0.25">
      <c r="B52" s="648">
        <v>44835</v>
      </c>
      <c r="C52" s="641">
        <v>5.1040437357248496E-2</v>
      </c>
      <c r="D52" s="641">
        <v>-0.17100000000000001</v>
      </c>
    </row>
    <row r="53" spans="2:17" x14ac:dyDescent="0.25">
      <c r="B53" s="646">
        <v>44866</v>
      </c>
      <c r="C53" s="639">
        <v>2.2607864999563999E-4</v>
      </c>
      <c r="D53" s="639">
        <v>-0.253</v>
      </c>
    </row>
    <row r="54" spans="2:17" x14ac:dyDescent="0.25">
      <c r="B54" s="648">
        <v>44896</v>
      </c>
      <c r="C54" s="641">
        <v>-8.5163932422158799E-3</v>
      </c>
      <c r="D54" s="641">
        <v>-0.27100000000000002</v>
      </c>
    </row>
    <row r="55" spans="2:17" x14ac:dyDescent="0.25">
      <c r="B55" s="646">
        <v>44927</v>
      </c>
      <c r="C55" s="639">
        <v>-1.386473487766E-2</v>
      </c>
      <c r="D55" s="639">
        <v>-0.32500000000000001</v>
      </c>
    </row>
    <row r="56" spans="2:17" x14ac:dyDescent="0.25">
      <c r="B56" s="648">
        <v>44958</v>
      </c>
      <c r="C56" s="641">
        <v>-2.6203926330137503E-2</v>
      </c>
      <c r="D56" s="641">
        <v>-0.25700000000000001</v>
      </c>
    </row>
    <row r="57" spans="2:17" x14ac:dyDescent="0.25">
      <c r="B57" s="646">
        <v>44986</v>
      </c>
      <c r="C57" s="639">
        <v>-2.8186212706588897E-2</v>
      </c>
      <c r="D57" s="639">
        <v>-0.28499999999999998</v>
      </c>
    </row>
    <row r="58" spans="2:17" x14ac:dyDescent="0.25">
      <c r="B58" s="648">
        <v>45017</v>
      </c>
      <c r="C58" s="641">
        <v>-3.1518413452327795E-2</v>
      </c>
      <c r="D58" s="641">
        <v>-0.28300000000000003</v>
      </c>
    </row>
    <row r="59" spans="2:17" x14ac:dyDescent="0.25">
      <c r="B59" s="646">
        <v>45047</v>
      </c>
      <c r="C59" s="639">
        <v>-2.56448852267686E-2</v>
      </c>
      <c r="D59" s="639">
        <v>-0.19500000000000001</v>
      </c>
    </row>
    <row r="60" spans="2:17" x14ac:dyDescent="0.25">
      <c r="B60" s="648">
        <v>45078</v>
      </c>
      <c r="C60" s="641">
        <v>-3.7069641249985998E-2</v>
      </c>
      <c r="D60" s="641">
        <v>-0.129</v>
      </c>
    </row>
    <row r="61" spans="2:17" x14ac:dyDescent="0.25">
      <c r="B61" s="646">
        <v>45108</v>
      </c>
      <c r="C61" s="639">
        <v>-1.3433151149253999E-2</v>
      </c>
      <c r="D61" s="639">
        <v>-0.14099999999999999</v>
      </c>
    </row>
    <row r="62" spans="2:17" x14ac:dyDescent="0.25">
      <c r="B62" s="648">
        <v>45139</v>
      </c>
      <c r="C62" s="641">
        <v>-2.97152752680972E-2</v>
      </c>
      <c r="D62" s="641">
        <v>-0.184</v>
      </c>
    </row>
    <row r="63" spans="2:17" x14ac:dyDescent="0.25">
      <c r="B63" s="646">
        <v>45170</v>
      </c>
      <c r="C63" s="639">
        <v>-2.77205890966238E-2</v>
      </c>
      <c r="D63" s="639">
        <v>-0.16899999999999998</v>
      </c>
    </row>
    <row r="64" spans="2:17" x14ac:dyDescent="0.25">
      <c r="B64" s="648">
        <v>45200</v>
      </c>
      <c r="C64" s="641">
        <v>-2.3040308999999998E-2</v>
      </c>
      <c r="D64" s="641">
        <v>-9.4E-2</v>
      </c>
    </row>
    <row r="65" spans="2:8" x14ac:dyDescent="0.25">
      <c r="B65" s="646">
        <v>45231</v>
      </c>
      <c r="C65" s="639">
        <v>-1.4350607E-2</v>
      </c>
      <c r="D65" s="639">
        <v>-0.21</v>
      </c>
    </row>
    <row r="66" spans="2:8" x14ac:dyDescent="0.25">
      <c r="B66" s="648">
        <v>45261</v>
      </c>
      <c r="C66" s="641">
        <v>1.6202499999999999E-4</v>
      </c>
      <c r="D66" s="641">
        <v>-0.17800000000000002</v>
      </c>
    </row>
    <row r="67" spans="2:8" x14ac:dyDescent="0.25">
      <c r="B67" s="646">
        <v>45292</v>
      </c>
      <c r="C67" s="639">
        <v>5.6166819999999996E-3</v>
      </c>
      <c r="D67" s="639">
        <v>3.0000000000000001E-3</v>
      </c>
    </row>
    <row r="68" spans="2:8" x14ac:dyDescent="0.25">
      <c r="B68" s="648">
        <v>45323</v>
      </c>
      <c r="C68" s="641">
        <v>2.0353431000000002E-2</v>
      </c>
      <c r="D68" s="641">
        <v>-8.1000000000000003E-2</v>
      </c>
    </row>
    <row r="69" spans="2:8" x14ac:dyDescent="0.25">
      <c r="B69" s="646">
        <v>45352</v>
      </c>
      <c r="C69" s="639">
        <v>-5.4137020000000003E-3</v>
      </c>
      <c r="D69" s="639">
        <v>-0.13400000000000001</v>
      </c>
    </row>
    <row r="70" spans="2:8" x14ac:dyDescent="0.25">
      <c r="B70" s="648">
        <v>45383</v>
      </c>
      <c r="C70" s="641">
        <v>-3.1975380000000002E-3</v>
      </c>
      <c r="D70" s="641">
        <v>-9.5000000000000001E-2</v>
      </c>
    </row>
    <row r="71" spans="2:8" x14ac:dyDescent="0.25">
      <c r="B71" s="646">
        <v>45413</v>
      </c>
      <c r="C71" s="639">
        <v>-2.0224800000000001E-3</v>
      </c>
      <c r="D71" s="639">
        <v>-0.106</v>
      </c>
    </row>
    <row r="72" spans="2:8" x14ac:dyDescent="0.25">
      <c r="B72" s="648">
        <v>45444</v>
      </c>
      <c r="C72" s="641">
        <v>-1.8488243000000001E-2</v>
      </c>
      <c r="D72" s="641">
        <v>-0.1</v>
      </c>
    </row>
    <row r="73" spans="2:8" x14ac:dyDescent="0.25">
      <c r="B73" s="646">
        <v>45474</v>
      </c>
      <c r="C73" s="639">
        <v>-1.8655046000000002E-2</v>
      </c>
      <c r="D73" s="639">
        <v>-4.2000000000000003E-2</v>
      </c>
    </row>
    <row r="74" spans="2:8" x14ac:dyDescent="0.25">
      <c r="B74" s="648">
        <v>45505</v>
      </c>
      <c r="C74" s="641">
        <v>-1.16580528730725E-2</v>
      </c>
      <c r="D74" s="641">
        <v>-0.14199999999999999</v>
      </c>
    </row>
    <row r="75" spans="2:8" ht="14.4" x14ac:dyDescent="0.3">
      <c r="B75" s="646">
        <v>45536</v>
      </c>
      <c r="C75" s="639">
        <f>-0.2/100</f>
        <v>-2E-3</v>
      </c>
      <c r="D75" s="639">
        <v>-0.157</v>
      </c>
      <c r="H75" s="685"/>
    </row>
    <row r="76" spans="2:8" ht="14.4" x14ac:dyDescent="0.3">
      <c r="B76" s="648">
        <v>45566</v>
      </c>
      <c r="C76" s="641">
        <v>3.9017849025468898E-3</v>
      </c>
      <c r="D76" s="641">
        <v>-4.2000000000000003E-2</v>
      </c>
      <c r="H76" s="685"/>
    </row>
    <row r="77" spans="2:8" ht="14.4" x14ac:dyDescent="0.3">
      <c r="B77" s="646">
        <v>45597</v>
      </c>
      <c r="C77" s="639">
        <v>3.483296200891212E-3</v>
      </c>
      <c r="D77" s="639">
        <v>-0.03</v>
      </c>
      <c r="H77" s="685"/>
    </row>
    <row r="78" spans="2:8" ht="14.4" x14ac:dyDescent="0.3">
      <c r="B78" s="648">
        <v>45627</v>
      </c>
      <c r="C78" s="641">
        <v>1.765750279242026E-2</v>
      </c>
      <c r="D78" s="641">
        <v>-3.1E-2</v>
      </c>
      <c r="H78" s="685"/>
    </row>
    <row r="79" spans="2:8" ht="14.4" x14ac:dyDescent="0.3">
      <c r="B79" s="646">
        <v>45658</v>
      </c>
      <c r="C79" s="639">
        <v>9.0000000000000011E-3</v>
      </c>
      <c r="D79" s="639">
        <v>1.4999999999999999E-2</v>
      </c>
      <c r="H79" s="685"/>
    </row>
    <row r="80" spans="2:8" ht="14.4" x14ac:dyDescent="0.3">
      <c r="B80" s="648">
        <v>45689</v>
      </c>
      <c r="C80" s="641">
        <v>8.0000000000000002E-3</v>
      </c>
      <c r="D80" s="641">
        <v>-0.129</v>
      </c>
      <c r="H80" s="685"/>
    </row>
    <row r="81" spans="2:8" ht="14.4" x14ac:dyDescent="0.3">
      <c r="B81" s="646">
        <v>45717</v>
      </c>
      <c r="C81" s="639">
        <v>3.2000000000000001E-2</v>
      </c>
      <c r="D81" s="639">
        <v>-7.0000000000000007E-2</v>
      </c>
      <c r="H81" s="685"/>
    </row>
    <row r="82" spans="2:8" ht="14.4" x14ac:dyDescent="0.3">
      <c r="B82" s="648">
        <v>45748</v>
      </c>
      <c r="C82" s="641">
        <v>3.300929085875106E-2</v>
      </c>
      <c r="D82" s="641">
        <v>-0.11900000000000001</v>
      </c>
      <c r="H82" s="685"/>
    </row>
    <row r="83" spans="2:8" ht="14.4" x14ac:dyDescent="0.3">
      <c r="B83" s="646">
        <v>45778</v>
      </c>
      <c r="C83" s="639">
        <v>4.7598708685563998E-2</v>
      </c>
      <c r="D83" s="639">
        <v>-6.7000000000000004E-2</v>
      </c>
      <c r="H83" s="685"/>
    </row>
    <row r="84" spans="2:8" ht="14.4" x14ac:dyDescent="0.3">
      <c r="B84" s="648">
        <v>45809</v>
      </c>
      <c r="C84" s="641">
        <v>4.9422416832968059E-2</v>
      </c>
      <c r="D84" s="641">
        <v>7.8E-2</v>
      </c>
      <c r="H84" s="685"/>
    </row>
    <row r="85" spans="2:8" ht="14.4" x14ac:dyDescent="0.3">
      <c r="B85" s="646">
        <v>45839</v>
      </c>
      <c r="C85" s="639">
        <v>5.109959541466795E-2</v>
      </c>
      <c r="D85" s="639">
        <v>6.3E-2</v>
      </c>
      <c r="H85" s="547"/>
    </row>
    <row r="86" spans="2:8" x14ac:dyDescent="0.25">
      <c r="B86" s="648">
        <v>45870</v>
      </c>
      <c r="C86" s="641">
        <v>4.1855999289253001E-2</v>
      </c>
      <c r="D86" s="641">
        <v>-7.9000000000000001E-2</v>
      </c>
    </row>
  </sheetData>
  <mergeCells count="2">
    <mergeCell ref="F3:M4"/>
    <mergeCell ref="F38:L38"/>
  </mergeCells>
  <hyperlinks>
    <hyperlink ref="A1" location="Índice!A1" display="Volver"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17"/>
  <sheetViews>
    <sheetView showGridLines="0" workbookViewId="0"/>
  </sheetViews>
  <sheetFormatPr baseColWidth="10" defaultColWidth="12.5546875" defaultRowHeight="13.8" x14ac:dyDescent="0.25"/>
  <cols>
    <col min="1" max="1" width="5.21875" style="686" customWidth="1"/>
    <col min="2" max="2" width="21" style="686" customWidth="1"/>
    <col min="3" max="5" width="16" style="686" customWidth="1"/>
    <col min="6" max="16384" width="12.5546875" style="686"/>
  </cols>
  <sheetData>
    <row r="1" spans="1:13" x14ac:dyDescent="0.25">
      <c r="A1" s="145" t="s">
        <v>36</v>
      </c>
    </row>
    <row r="2" spans="1:13" x14ac:dyDescent="0.25">
      <c r="G2" s="835" t="s">
        <v>1942</v>
      </c>
      <c r="H2" s="835"/>
      <c r="I2" s="835"/>
      <c r="J2" s="835"/>
      <c r="K2" s="835"/>
      <c r="L2" s="835"/>
      <c r="M2" s="835"/>
    </row>
    <row r="3" spans="1:13" x14ac:dyDescent="0.25">
      <c r="G3" s="835"/>
      <c r="H3" s="835"/>
      <c r="I3" s="835"/>
      <c r="J3" s="835"/>
      <c r="K3" s="835"/>
      <c r="L3" s="835"/>
      <c r="M3" s="835"/>
    </row>
    <row r="10" spans="1:13" ht="24" x14ac:dyDescent="0.25">
      <c r="B10" s="687" t="s">
        <v>198</v>
      </c>
      <c r="C10" s="687" t="s">
        <v>266</v>
      </c>
      <c r="D10" s="687" t="s">
        <v>267</v>
      </c>
      <c r="E10" s="687" t="s">
        <v>268</v>
      </c>
    </row>
    <row r="11" spans="1:13" x14ac:dyDescent="0.25">
      <c r="B11" s="688">
        <v>2022</v>
      </c>
      <c r="C11" s="581">
        <v>1.2196382715027211E-2</v>
      </c>
      <c r="D11" s="581">
        <v>3.4517760501064474E-3</v>
      </c>
      <c r="E11" s="581">
        <v>3.0372361246975565E-2</v>
      </c>
    </row>
    <row r="12" spans="1:13" x14ac:dyDescent="0.25">
      <c r="B12" s="689">
        <v>2023</v>
      </c>
      <c r="C12" s="690">
        <v>1.1570477463260362E-2</v>
      </c>
      <c r="D12" s="690">
        <v>5.015270612845172E-2</v>
      </c>
      <c r="E12" s="690">
        <v>-6.6528821845116048E-2</v>
      </c>
    </row>
    <row r="13" spans="1:13" x14ac:dyDescent="0.25">
      <c r="B13" s="688">
        <v>2024</v>
      </c>
      <c r="C13" s="581">
        <v>1.1789031301712261E-2</v>
      </c>
      <c r="D13" s="581">
        <v>3.3595286337236956E-2</v>
      </c>
      <c r="E13" s="581">
        <v>-3.7869338298374154E-2</v>
      </c>
    </row>
    <row r="16" spans="1:13" x14ac:dyDescent="0.25">
      <c r="B16" s="534" t="s">
        <v>269</v>
      </c>
    </row>
    <row r="17" spans="2:2" x14ac:dyDescent="0.25">
      <c r="B17" s="534" t="s">
        <v>270</v>
      </c>
    </row>
  </sheetData>
  <mergeCells count="1">
    <mergeCell ref="G2:M3"/>
  </mergeCells>
  <hyperlinks>
    <hyperlink ref="A1" location="Índice!A1" display="Volver" xr:uid="{00000000-0004-0000-1B00-000000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13"/>
  <sheetViews>
    <sheetView showGridLines="0" workbookViewId="0"/>
  </sheetViews>
  <sheetFormatPr baseColWidth="10" defaultColWidth="12.5546875" defaultRowHeight="13.8" x14ac:dyDescent="0.25"/>
  <cols>
    <col min="1" max="1" width="5.21875" style="686" customWidth="1"/>
    <col min="2" max="2" width="21" style="686" customWidth="1"/>
    <col min="3" max="5" width="16" style="686" customWidth="1"/>
    <col min="6" max="16384" width="12.5546875" style="686"/>
  </cols>
  <sheetData>
    <row r="1" spans="1:13" x14ac:dyDescent="0.25">
      <c r="A1" s="145" t="s">
        <v>36</v>
      </c>
    </row>
    <row r="3" spans="1:13" x14ac:dyDescent="0.25">
      <c r="G3" s="835" t="s">
        <v>1943</v>
      </c>
      <c r="H3" s="836"/>
      <c r="I3" s="836"/>
      <c r="J3" s="836"/>
      <c r="K3" s="836"/>
      <c r="L3" s="836"/>
      <c r="M3" s="836"/>
    </row>
    <row r="4" spans="1:13" x14ac:dyDescent="0.25">
      <c r="G4" s="836"/>
      <c r="H4" s="836"/>
      <c r="I4" s="836"/>
      <c r="J4" s="836"/>
      <c r="K4" s="836"/>
      <c r="L4" s="836"/>
      <c r="M4" s="836"/>
    </row>
    <row r="7" spans="1:13" ht="24" x14ac:dyDescent="0.25">
      <c r="B7" s="687"/>
      <c r="C7" s="687" t="s">
        <v>161</v>
      </c>
      <c r="D7" s="687" t="s">
        <v>162</v>
      </c>
      <c r="E7" s="687" t="s">
        <v>163</v>
      </c>
    </row>
    <row r="8" spans="1:13" x14ac:dyDescent="0.25">
      <c r="B8" s="688">
        <v>2022</v>
      </c>
      <c r="C8" s="581">
        <v>0.66933729926856034</v>
      </c>
      <c r="D8" s="581">
        <v>0.59291465174319202</v>
      </c>
      <c r="E8" s="581">
        <v>0.11417658571975832</v>
      </c>
    </row>
    <row r="9" spans="1:13" x14ac:dyDescent="0.25">
      <c r="B9" s="689">
        <v>2023</v>
      </c>
      <c r="C9" s="690">
        <v>0.69486644019906441</v>
      </c>
      <c r="D9" s="690">
        <v>0.62261978203450918</v>
      </c>
      <c r="E9" s="690">
        <v>0.10397200668355513</v>
      </c>
    </row>
    <row r="10" spans="1:13" x14ac:dyDescent="0.25">
      <c r="B10" s="688">
        <v>2024</v>
      </c>
      <c r="C10" s="581">
        <v>0.70984232784207946</v>
      </c>
      <c r="D10" s="581">
        <v>0.64091397668702033</v>
      </c>
      <c r="E10" s="581">
        <v>9.7103748891111258E-2</v>
      </c>
    </row>
    <row r="12" spans="1:13" x14ac:dyDescent="0.25">
      <c r="B12" s="691" t="s">
        <v>269</v>
      </c>
    </row>
    <row r="13" spans="1:13" x14ac:dyDescent="0.25">
      <c r="B13" s="692" t="s">
        <v>270</v>
      </c>
    </row>
  </sheetData>
  <mergeCells count="1">
    <mergeCell ref="G3:M4"/>
  </mergeCells>
  <hyperlinks>
    <hyperlink ref="A1" location="Índice!A1" display="Volver" xr:uid="{00000000-0004-0000-1C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1"/>
  <sheetViews>
    <sheetView showGridLines="0" workbookViewId="0"/>
  </sheetViews>
  <sheetFormatPr baseColWidth="10" defaultColWidth="11.5546875" defaultRowHeight="13.8" x14ac:dyDescent="0.25"/>
  <cols>
    <col min="1" max="1" width="5.21875" style="542" customWidth="1"/>
    <col min="2" max="2" width="49" style="542" customWidth="1"/>
    <col min="3" max="4" width="15.44140625" style="542" customWidth="1"/>
    <col min="5" max="16384" width="11.5546875" style="542"/>
  </cols>
  <sheetData>
    <row r="1" spans="1:8" x14ac:dyDescent="0.25">
      <c r="A1" s="145" t="s">
        <v>36</v>
      </c>
    </row>
    <row r="2" spans="1:8" x14ac:dyDescent="0.25">
      <c r="B2" s="814" t="s">
        <v>63</v>
      </c>
      <c r="C2" s="814"/>
      <c r="D2" s="814"/>
    </row>
    <row r="3" spans="1:8" x14ac:dyDescent="0.25">
      <c r="B3" s="815"/>
      <c r="C3" s="815">
        <v>2025</v>
      </c>
      <c r="D3" s="816"/>
    </row>
    <row r="4" spans="1:8" x14ac:dyDescent="0.25">
      <c r="B4" s="815"/>
      <c r="C4" s="1" t="s">
        <v>64</v>
      </c>
      <c r="D4" s="1" t="s">
        <v>65</v>
      </c>
    </row>
    <row r="5" spans="1:8" ht="14.4" x14ac:dyDescent="0.3">
      <c r="B5" s="561" t="s">
        <v>66</v>
      </c>
      <c r="C5" s="562"/>
      <c r="D5" s="562"/>
      <c r="E5"/>
      <c r="F5"/>
      <c r="G5"/>
      <c r="H5"/>
    </row>
    <row r="6" spans="1:8" ht="14.4" x14ac:dyDescent="0.3">
      <c r="B6" s="146" t="s">
        <v>67</v>
      </c>
      <c r="C6" s="562"/>
      <c r="D6" s="562"/>
      <c r="E6"/>
      <c r="F6"/>
      <c r="G6"/>
      <c r="H6"/>
    </row>
    <row r="7" spans="1:8" ht="14.4" x14ac:dyDescent="0.3">
      <c r="B7" s="151" t="s">
        <v>68</v>
      </c>
      <c r="C7" s="563">
        <v>2</v>
      </c>
      <c r="D7" s="553">
        <v>2.1</v>
      </c>
      <c r="E7"/>
      <c r="F7"/>
      <c r="G7"/>
      <c r="H7"/>
    </row>
    <row r="8" spans="1:8" ht="14.4" x14ac:dyDescent="0.3">
      <c r="B8" s="151" t="s">
        <v>69</v>
      </c>
      <c r="C8" s="553">
        <v>1.6</v>
      </c>
      <c r="D8" s="553">
        <v>1.5</v>
      </c>
      <c r="E8"/>
      <c r="F8"/>
      <c r="G8"/>
      <c r="H8"/>
    </row>
    <row r="9" spans="1:8" ht="14.4" x14ac:dyDescent="0.3">
      <c r="B9" s="151" t="s">
        <v>70</v>
      </c>
      <c r="C9" s="553">
        <v>0.2</v>
      </c>
      <c r="D9" s="553">
        <v>0.2</v>
      </c>
      <c r="E9"/>
      <c r="F9"/>
      <c r="G9"/>
      <c r="H9"/>
    </row>
    <row r="10" spans="1:8" ht="14.4" x14ac:dyDescent="0.3">
      <c r="B10" s="151" t="s">
        <v>71</v>
      </c>
      <c r="C10" s="553">
        <v>0.6</v>
      </c>
      <c r="D10" s="553">
        <v>0.8</v>
      </c>
      <c r="E10"/>
      <c r="F10"/>
      <c r="G10"/>
      <c r="H10"/>
    </row>
    <row r="11" spans="1:8" ht="14.4" x14ac:dyDescent="0.3">
      <c r="B11" s="151" t="s">
        <v>72</v>
      </c>
      <c r="C11" s="553">
        <v>0.7</v>
      </c>
      <c r="D11" s="553">
        <v>0.4</v>
      </c>
      <c r="E11"/>
      <c r="F11"/>
      <c r="G11"/>
      <c r="H11"/>
    </row>
    <row r="12" spans="1:8" ht="14.4" x14ac:dyDescent="0.3">
      <c r="B12" s="151" t="s">
        <v>73</v>
      </c>
      <c r="C12" s="553">
        <v>3.2</v>
      </c>
      <c r="D12" s="553">
        <v>3.1</v>
      </c>
      <c r="E12"/>
      <c r="F12"/>
      <c r="G12"/>
      <c r="H12"/>
    </row>
    <row r="13" spans="1:8" ht="14.4" x14ac:dyDescent="0.3">
      <c r="B13" s="151" t="s">
        <v>74</v>
      </c>
      <c r="C13" s="553">
        <v>1.6</v>
      </c>
      <c r="D13" s="553">
        <v>1.7</v>
      </c>
      <c r="E13"/>
      <c r="F13"/>
      <c r="G13"/>
      <c r="H13"/>
    </row>
    <row r="14" spans="1:8" ht="14.4" x14ac:dyDescent="0.3">
      <c r="B14" s="151" t="s">
        <v>75</v>
      </c>
      <c r="C14" s="553">
        <v>1.7</v>
      </c>
      <c r="D14" s="553">
        <v>1.4</v>
      </c>
      <c r="E14"/>
      <c r="F14"/>
      <c r="G14"/>
      <c r="H14"/>
    </row>
    <row r="15" spans="1:8" ht="14.4" x14ac:dyDescent="0.3">
      <c r="B15" s="151" t="s">
        <v>76</v>
      </c>
      <c r="C15" s="553">
        <v>2.2999999999999998</v>
      </c>
      <c r="D15" s="553">
        <v>1.2</v>
      </c>
      <c r="E15"/>
      <c r="F15"/>
      <c r="G15"/>
      <c r="H15"/>
    </row>
    <row r="16" spans="1:8" ht="14.4" x14ac:dyDescent="0.3">
      <c r="B16" s="151" t="s">
        <v>77</v>
      </c>
      <c r="C16" s="553">
        <v>1.6</v>
      </c>
      <c r="D16" s="553">
        <v>1.5</v>
      </c>
      <c r="E16"/>
      <c r="F16"/>
      <c r="G16"/>
      <c r="H16"/>
    </row>
    <row r="17" spans="2:8" ht="14.4" x14ac:dyDescent="0.3">
      <c r="B17" s="151" t="s">
        <v>78</v>
      </c>
      <c r="C17" s="553">
        <v>3.3</v>
      </c>
      <c r="D17" s="553">
        <v>3.5</v>
      </c>
      <c r="E17"/>
      <c r="F17"/>
      <c r="G17"/>
      <c r="H17"/>
    </row>
    <row r="18" spans="2:8" ht="14.4" x14ac:dyDescent="0.3">
      <c r="B18" s="146" t="s">
        <v>79</v>
      </c>
      <c r="C18" s="553"/>
      <c r="D18" s="553"/>
      <c r="E18"/>
      <c r="F18"/>
      <c r="G18"/>
      <c r="H18"/>
    </row>
    <row r="19" spans="2:8" ht="14.4" x14ac:dyDescent="0.3">
      <c r="B19" s="151" t="s">
        <v>80</v>
      </c>
      <c r="C19" s="553">
        <v>0.7</v>
      </c>
      <c r="D19" s="553">
        <v>1.2</v>
      </c>
      <c r="E19"/>
      <c r="F19"/>
      <c r="G19"/>
      <c r="H19"/>
    </row>
    <row r="20" spans="2:8" ht="14.4" x14ac:dyDescent="0.3">
      <c r="B20" s="151" t="s">
        <v>81</v>
      </c>
      <c r="C20" s="553">
        <v>2.6</v>
      </c>
      <c r="D20" s="553">
        <v>3.5</v>
      </c>
      <c r="E20"/>
      <c r="F20"/>
      <c r="G20"/>
      <c r="H20"/>
    </row>
    <row r="21" spans="2:8" ht="14.4" x14ac:dyDescent="0.3">
      <c r="B21" s="253" t="s">
        <v>82</v>
      </c>
      <c r="C21" s="564">
        <v>2.2999999999999998</v>
      </c>
      <c r="D21" s="564">
        <v>2.5</v>
      </c>
      <c r="E21"/>
      <c r="F21"/>
      <c r="G21"/>
      <c r="H21"/>
    </row>
    <row r="22" spans="2:8" ht="14.4" x14ac:dyDescent="0.3">
      <c r="B22" s="534" t="s">
        <v>83</v>
      </c>
      <c r="E22"/>
      <c r="F22"/>
      <c r="G22"/>
      <c r="H22"/>
    </row>
    <row r="23" spans="2:8" ht="14.4" x14ac:dyDescent="0.3">
      <c r="E23"/>
      <c r="F23"/>
      <c r="G23"/>
      <c r="H23"/>
    </row>
    <row r="24" spans="2:8" x14ac:dyDescent="0.25">
      <c r="B24" s="565"/>
    </row>
    <row r="51" spans="2:2" x14ac:dyDescent="0.25">
      <c r="B51" s="542" t="s">
        <v>84</v>
      </c>
    </row>
  </sheetData>
  <mergeCells count="3">
    <mergeCell ref="B2:D2"/>
    <mergeCell ref="B3:B4"/>
    <mergeCell ref="C3:D3"/>
  </mergeCells>
  <hyperlinks>
    <hyperlink ref="A1" location="Índice!A1" display="Volver"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2"/>
  <sheetViews>
    <sheetView workbookViewId="0"/>
  </sheetViews>
  <sheetFormatPr baseColWidth="10" defaultColWidth="12.5546875" defaultRowHeight="11.4" x14ac:dyDescent="0.2"/>
  <cols>
    <col min="1" max="1" width="5.21875" style="656" customWidth="1"/>
    <col min="2" max="2" width="41.44140625" style="656" customWidth="1"/>
    <col min="3" max="6" width="13.5546875" style="656" customWidth="1"/>
    <col min="7" max="16384" width="12.5546875" style="656"/>
  </cols>
  <sheetData>
    <row r="1" spans="1:14" ht="12" x14ac:dyDescent="0.2">
      <c r="A1" s="145" t="s">
        <v>36</v>
      </c>
    </row>
    <row r="3" spans="1:14" ht="12" x14ac:dyDescent="0.2">
      <c r="B3" s="837" t="s">
        <v>271</v>
      </c>
      <c r="C3" s="837" t="s">
        <v>272</v>
      </c>
      <c r="D3" s="837"/>
      <c r="E3" s="837"/>
      <c r="F3" s="837"/>
      <c r="H3" s="838" t="s">
        <v>1944</v>
      </c>
      <c r="I3" s="838"/>
      <c r="J3" s="838"/>
      <c r="K3" s="838"/>
      <c r="L3" s="838"/>
      <c r="M3" s="838"/>
      <c r="N3" s="838"/>
    </row>
    <row r="4" spans="1:14" ht="24" x14ac:dyDescent="0.2">
      <c r="B4" s="837"/>
      <c r="C4" s="722">
        <v>2024</v>
      </c>
      <c r="D4" s="722">
        <v>2025</v>
      </c>
      <c r="E4" s="722" t="s">
        <v>273</v>
      </c>
      <c r="F4" s="722" t="s">
        <v>274</v>
      </c>
      <c r="H4" s="838"/>
      <c r="I4" s="838"/>
      <c r="J4" s="838"/>
      <c r="K4" s="838"/>
      <c r="L4" s="838"/>
      <c r="M4" s="838"/>
      <c r="N4" s="838"/>
    </row>
    <row r="5" spans="1:14" ht="12" x14ac:dyDescent="0.2">
      <c r="B5" s="722"/>
      <c r="C5" s="722"/>
      <c r="D5" s="722"/>
      <c r="E5" s="722"/>
      <c r="F5" s="722"/>
      <c r="H5" s="723"/>
      <c r="I5" s="723"/>
      <c r="J5" s="723"/>
      <c r="K5" s="723"/>
      <c r="L5" s="723"/>
      <c r="M5" s="723"/>
      <c r="N5" s="723"/>
    </row>
    <row r="6" spans="1:14" x14ac:dyDescent="0.2">
      <c r="B6" s="724" t="s">
        <v>275</v>
      </c>
      <c r="C6" s="725">
        <v>4196.3427687033209</v>
      </c>
      <c r="D6" s="725">
        <v>4255.169345955981</v>
      </c>
      <c r="E6" s="726">
        <f t="shared" ref="E6:E20" si="0">D6-C6</f>
        <v>58.826577252660172</v>
      </c>
      <c r="F6" s="727">
        <f t="shared" ref="F6:F20" si="1">(D6/C6-1)*100</f>
        <v>1.4018534827848983</v>
      </c>
    </row>
    <row r="7" spans="1:14" x14ac:dyDescent="0.2">
      <c r="B7" s="728" t="s">
        <v>117</v>
      </c>
      <c r="C7" s="729">
        <v>498.33149744140917</v>
      </c>
      <c r="D7" s="729">
        <v>541.31472564768342</v>
      </c>
      <c r="E7" s="730">
        <f t="shared" si="0"/>
        <v>42.983228206274248</v>
      </c>
      <c r="F7" s="731">
        <f t="shared" si="1"/>
        <v>8.6254287411017927</v>
      </c>
    </row>
    <row r="8" spans="1:14" x14ac:dyDescent="0.2">
      <c r="B8" s="724" t="s">
        <v>276</v>
      </c>
      <c r="C8" s="725">
        <v>722.74671834196465</v>
      </c>
      <c r="D8" s="725">
        <v>762.63457690877999</v>
      </c>
      <c r="E8" s="726">
        <f t="shared" si="0"/>
        <v>39.887858566815339</v>
      </c>
      <c r="F8" s="727">
        <f t="shared" si="1"/>
        <v>5.5189262786721649</v>
      </c>
    </row>
    <row r="9" spans="1:14" x14ac:dyDescent="0.2">
      <c r="B9" s="728" t="s">
        <v>277</v>
      </c>
      <c r="C9" s="729">
        <v>237.815935431475</v>
      </c>
      <c r="D9" s="729">
        <v>265.98606588613859</v>
      </c>
      <c r="E9" s="730">
        <f t="shared" si="0"/>
        <v>28.170130454663592</v>
      </c>
      <c r="F9" s="731">
        <f t="shared" si="1"/>
        <v>11.845350230023</v>
      </c>
    </row>
    <row r="10" spans="1:14" x14ac:dyDescent="0.2">
      <c r="B10" s="724" t="s">
        <v>119</v>
      </c>
      <c r="C10" s="725">
        <v>225.78001933122002</v>
      </c>
      <c r="D10" s="725">
        <v>239.88642262653298</v>
      </c>
      <c r="E10" s="726">
        <f t="shared" si="0"/>
        <v>14.106403295312958</v>
      </c>
      <c r="F10" s="727">
        <f t="shared" si="1"/>
        <v>6.2478528158059987</v>
      </c>
    </row>
    <row r="11" spans="1:14" x14ac:dyDescent="0.2">
      <c r="B11" s="728" t="s">
        <v>109</v>
      </c>
      <c r="C11" s="729">
        <v>16.213558164738018</v>
      </c>
      <c r="D11" s="729">
        <v>28.619594258841083</v>
      </c>
      <c r="E11" s="730">
        <f t="shared" si="0"/>
        <v>12.406036094103065</v>
      </c>
      <c r="F11" s="731">
        <f t="shared" si="1"/>
        <v>76.516431298123535</v>
      </c>
    </row>
    <row r="12" spans="1:14" x14ac:dyDescent="0.2">
      <c r="B12" s="724" t="s">
        <v>278</v>
      </c>
      <c r="C12" s="725">
        <v>52.695153595436835</v>
      </c>
      <c r="D12" s="725">
        <v>61.949948974586377</v>
      </c>
      <c r="E12" s="726">
        <f t="shared" si="0"/>
        <v>9.2547953791495416</v>
      </c>
      <c r="F12" s="727">
        <f t="shared" si="1"/>
        <v>17.562896675854777</v>
      </c>
    </row>
    <row r="13" spans="1:14" x14ac:dyDescent="0.2">
      <c r="B13" s="728" t="s">
        <v>116</v>
      </c>
      <c r="C13" s="729">
        <v>558.2855258707641</v>
      </c>
      <c r="D13" s="729">
        <v>566.75933099150825</v>
      </c>
      <c r="E13" s="730">
        <f t="shared" si="0"/>
        <v>8.4738051207441458</v>
      </c>
      <c r="F13" s="731">
        <f t="shared" si="1"/>
        <v>1.5178264038866907</v>
      </c>
    </row>
    <row r="14" spans="1:14" x14ac:dyDescent="0.2">
      <c r="B14" s="724" t="s">
        <v>108</v>
      </c>
      <c r="C14" s="725">
        <v>341.51805108038303</v>
      </c>
      <c r="D14" s="725">
        <v>335.44524050558215</v>
      </c>
      <c r="E14" s="726">
        <f t="shared" si="0"/>
        <v>-6.0728105748008829</v>
      </c>
      <c r="F14" s="727">
        <f t="shared" si="1"/>
        <v>-1.7781814330427692</v>
      </c>
    </row>
    <row r="15" spans="1:14" x14ac:dyDescent="0.2">
      <c r="B15" s="728" t="s">
        <v>114</v>
      </c>
      <c r="C15" s="729">
        <v>112.28979991068482</v>
      </c>
      <c r="D15" s="729">
        <v>105.35395822649926</v>
      </c>
      <c r="E15" s="730">
        <f t="shared" si="0"/>
        <v>-6.9358416841855615</v>
      </c>
      <c r="F15" s="731">
        <f t="shared" si="1"/>
        <v>-6.1767334964550002</v>
      </c>
    </row>
    <row r="16" spans="1:14" x14ac:dyDescent="0.2">
      <c r="B16" s="724" t="s">
        <v>120</v>
      </c>
      <c r="C16" s="725">
        <v>18.854971051814889</v>
      </c>
      <c r="D16" s="725">
        <v>11.573403953654939</v>
      </c>
      <c r="E16" s="726">
        <f t="shared" si="0"/>
        <v>-7.2815670981599503</v>
      </c>
      <c r="F16" s="727">
        <f t="shared" si="1"/>
        <v>-38.618818762169681</v>
      </c>
    </row>
    <row r="17" spans="2:8" x14ac:dyDescent="0.2">
      <c r="B17" s="728" t="s">
        <v>115</v>
      </c>
      <c r="C17" s="729">
        <v>177.62133067275235</v>
      </c>
      <c r="D17" s="729">
        <v>170.24748318835452</v>
      </c>
      <c r="E17" s="730">
        <f t="shared" si="0"/>
        <v>-7.3738474843978281</v>
      </c>
      <c r="F17" s="731">
        <f t="shared" si="1"/>
        <v>-4.151442541539863</v>
      </c>
    </row>
    <row r="18" spans="2:8" x14ac:dyDescent="0.2">
      <c r="B18" s="724" t="s">
        <v>279</v>
      </c>
      <c r="C18" s="725">
        <v>342.61457881045357</v>
      </c>
      <c r="D18" s="725">
        <v>331.38202890833293</v>
      </c>
      <c r="E18" s="726">
        <f t="shared" si="0"/>
        <v>-11.232549902120638</v>
      </c>
      <c r="F18" s="727">
        <f t="shared" si="1"/>
        <v>-3.2784798420194772</v>
      </c>
    </row>
    <row r="19" spans="2:8" x14ac:dyDescent="0.2">
      <c r="B19" s="728" t="s">
        <v>280</v>
      </c>
      <c r="C19" s="729">
        <v>184.37554782971227</v>
      </c>
      <c r="D19" s="729">
        <v>160.97293159966657</v>
      </c>
      <c r="E19" s="730">
        <f t="shared" si="0"/>
        <v>-23.402616230045709</v>
      </c>
      <c r="F19" s="731">
        <f t="shared" si="1"/>
        <v>-12.692906681779824</v>
      </c>
    </row>
    <row r="20" spans="2:8" x14ac:dyDescent="0.2">
      <c r="B20" s="724" t="s">
        <v>281</v>
      </c>
      <c r="C20" s="725">
        <v>707.20008117052919</v>
      </c>
      <c r="D20" s="725">
        <v>673.04363427982219</v>
      </c>
      <c r="E20" s="726">
        <f t="shared" si="0"/>
        <v>-34.156446890707002</v>
      </c>
      <c r="F20" s="727">
        <f t="shared" si="1"/>
        <v>-4.8298137684278259</v>
      </c>
    </row>
    <row r="31" spans="2:8" x14ac:dyDescent="0.2">
      <c r="H31" s="560" t="s">
        <v>282</v>
      </c>
    </row>
    <row r="32" spans="2:8" x14ac:dyDescent="0.2">
      <c r="H32" s="560" t="s">
        <v>122</v>
      </c>
    </row>
  </sheetData>
  <mergeCells count="3">
    <mergeCell ref="B3:B4"/>
    <mergeCell ref="C3:F3"/>
    <mergeCell ref="H3:N4"/>
  </mergeCells>
  <hyperlinks>
    <hyperlink ref="A1" location="Índice!A1" display="Volver" xr:uid="{00000000-0004-0000-1D00-000000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49"/>
  <sheetViews>
    <sheetView workbookViewId="0"/>
  </sheetViews>
  <sheetFormatPr baseColWidth="10" defaultColWidth="12.5546875" defaultRowHeight="11.4" x14ac:dyDescent="0.2"/>
  <cols>
    <col min="1" max="1" width="5.21875" style="656" customWidth="1"/>
    <col min="2" max="16384" width="12.5546875" style="656"/>
  </cols>
  <sheetData>
    <row r="1" spans="1:14" ht="13.8" x14ac:dyDescent="0.25">
      <c r="A1" s="145" t="s">
        <v>36</v>
      </c>
      <c r="B1" s="612"/>
      <c r="C1" s="612"/>
      <c r="D1" s="612"/>
    </row>
    <row r="3" spans="1:14" s="44" customFormat="1" x14ac:dyDescent="0.3">
      <c r="G3" s="839" t="s">
        <v>1945</v>
      </c>
      <c r="H3" s="839"/>
      <c r="I3" s="839"/>
      <c r="J3" s="839"/>
      <c r="K3" s="839"/>
      <c r="L3" s="839"/>
      <c r="M3" s="839"/>
      <c r="N3" s="839"/>
    </row>
    <row r="4" spans="1:14" x14ac:dyDescent="0.2">
      <c r="F4" s="732"/>
      <c r="G4" s="839"/>
      <c r="H4" s="839"/>
      <c r="I4" s="839"/>
      <c r="J4" s="839"/>
      <c r="K4" s="839"/>
      <c r="L4" s="839"/>
      <c r="M4" s="839"/>
      <c r="N4" s="839"/>
    </row>
    <row r="5" spans="1:14" ht="24" x14ac:dyDescent="0.2">
      <c r="B5" s="687" t="s">
        <v>203</v>
      </c>
      <c r="C5" s="687" t="s">
        <v>182</v>
      </c>
      <c r="D5" s="687" t="s">
        <v>283</v>
      </c>
      <c r="E5" s="687" t="s">
        <v>159</v>
      </c>
    </row>
    <row r="6" spans="1:14" x14ac:dyDescent="0.2">
      <c r="B6" s="733">
        <v>44562</v>
      </c>
      <c r="C6" s="734">
        <v>0.12429427141989401</v>
      </c>
      <c r="D6" s="734">
        <v>0.12827460358335066</v>
      </c>
      <c r="E6" s="734">
        <v>0.138839841789516</v>
      </c>
    </row>
    <row r="7" spans="1:14" x14ac:dyDescent="0.2">
      <c r="B7" s="735">
        <v>44593</v>
      </c>
      <c r="C7" s="736">
        <v>0.128848506183214</v>
      </c>
      <c r="D7" s="736">
        <v>0.13001948588127585</v>
      </c>
      <c r="E7" s="736">
        <v>0.141938262394399</v>
      </c>
    </row>
    <row r="8" spans="1:14" x14ac:dyDescent="0.2">
      <c r="B8" s="733">
        <v>44621</v>
      </c>
      <c r="C8" s="734">
        <v>0.132154357803836</v>
      </c>
      <c r="D8" s="734">
        <v>0.13385761031078819</v>
      </c>
      <c r="E8" s="734">
        <v>0.14604845259478899</v>
      </c>
    </row>
    <row r="9" spans="1:14" x14ac:dyDescent="0.2">
      <c r="B9" s="735">
        <v>44652</v>
      </c>
      <c r="C9" s="736">
        <v>0.12066904233680301</v>
      </c>
      <c r="D9" s="736">
        <v>0.12138201757253678</v>
      </c>
      <c r="E9" s="736">
        <v>0.125936641164416</v>
      </c>
    </row>
    <row r="10" spans="1:14" x14ac:dyDescent="0.2">
      <c r="B10" s="733">
        <v>44682</v>
      </c>
      <c r="C10" s="734">
        <v>0.113111409839731</v>
      </c>
      <c r="D10" s="734">
        <v>0.11575788803374619</v>
      </c>
      <c r="E10" s="734">
        <v>0.11504273718166499</v>
      </c>
    </row>
    <row r="11" spans="1:14" x14ac:dyDescent="0.2">
      <c r="B11" s="735">
        <v>44713</v>
      </c>
      <c r="C11" s="736">
        <v>0.110257277060863</v>
      </c>
      <c r="D11" s="736">
        <v>0.11269100821530052</v>
      </c>
      <c r="E11" s="736">
        <v>0.111301645254527</v>
      </c>
    </row>
    <row r="12" spans="1:14" x14ac:dyDescent="0.2">
      <c r="B12" s="733">
        <v>44743</v>
      </c>
      <c r="C12" s="734">
        <v>0.109660683203101</v>
      </c>
      <c r="D12" s="734">
        <v>0.11341706006183916</v>
      </c>
      <c r="E12" s="734">
        <v>0.111857319578077</v>
      </c>
    </row>
    <row r="13" spans="1:14" x14ac:dyDescent="0.2">
      <c r="B13" s="735">
        <v>44774</v>
      </c>
      <c r="C13" s="736">
        <v>0.10960545687026001</v>
      </c>
      <c r="D13" s="736">
        <v>0.11274186865494691</v>
      </c>
      <c r="E13" s="736">
        <v>0.111988225040144</v>
      </c>
    </row>
    <row r="14" spans="1:14" x14ac:dyDescent="0.2">
      <c r="B14" s="733">
        <v>44805</v>
      </c>
      <c r="C14" s="734">
        <v>0.10789338460098501</v>
      </c>
      <c r="D14" s="734">
        <v>0.10843612422725389</v>
      </c>
      <c r="E14" s="734">
        <v>0.100728143903957</v>
      </c>
    </row>
    <row r="15" spans="1:14" x14ac:dyDescent="0.2">
      <c r="B15" s="735">
        <v>44835</v>
      </c>
      <c r="C15" s="736">
        <v>0.10366285392000101</v>
      </c>
      <c r="D15" s="736">
        <v>0.10387460338176602</v>
      </c>
      <c r="E15" s="736">
        <v>9.5734160338980995E-2</v>
      </c>
    </row>
    <row r="16" spans="1:14" x14ac:dyDescent="0.2">
      <c r="B16" s="733">
        <v>44866</v>
      </c>
      <c r="C16" s="734">
        <v>9.9917974237772003E-2</v>
      </c>
      <c r="D16" s="734">
        <v>9.8208552571526261E-2</v>
      </c>
      <c r="E16" s="734">
        <v>9.1252488411926999E-2</v>
      </c>
    </row>
    <row r="17" spans="2:7" x14ac:dyDescent="0.2">
      <c r="B17" s="735">
        <v>44896</v>
      </c>
      <c r="C17" s="736">
        <v>9.8323440585645003E-2</v>
      </c>
      <c r="D17" s="736">
        <v>9.9444084204657737E-2</v>
      </c>
      <c r="E17" s="736">
        <v>9.8324889932744006E-2</v>
      </c>
    </row>
    <row r="18" spans="2:7" x14ac:dyDescent="0.2">
      <c r="B18" s="733">
        <v>44927</v>
      </c>
      <c r="C18" s="734">
        <v>0.111589332326666</v>
      </c>
      <c r="D18" s="734">
        <v>0.11475588191610724</v>
      </c>
      <c r="E18" s="734">
        <v>0.12020759897284999</v>
      </c>
    </row>
    <row r="19" spans="2:7" x14ac:dyDescent="0.2">
      <c r="B19" s="735">
        <v>44958</v>
      </c>
      <c r="C19" s="736">
        <v>0.117730063180573</v>
      </c>
      <c r="D19" s="736">
        <v>0.12272759956410363</v>
      </c>
      <c r="E19" s="736">
        <v>0.129095885427256</v>
      </c>
    </row>
    <row r="20" spans="2:7" x14ac:dyDescent="0.2">
      <c r="B20" s="733">
        <v>44986</v>
      </c>
      <c r="C20" s="734">
        <v>0.116863560014378</v>
      </c>
      <c r="D20" s="734">
        <v>0.12145867388090395</v>
      </c>
      <c r="E20" s="734">
        <v>0.12556133766243999</v>
      </c>
    </row>
    <row r="21" spans="2:7" x14ac:dyDescent="0.2">
      <c r="B21" s="735">
        <v>45017</v>
      </c>
      <c r="C21" s="736">
        <v>0.107013092374628</v>
      </c>
      <c r="D21" s="736">
        <v>0.11017774281549125</v>
      </c>
      <c r="E21" s="736">
        <v>0.107294562174371</v>
      </c>
    </row>
    <row r="22" spans="2:7" x14ac:dyDescent="0.2">
      <c r="B22" s="733">
        <v>45047</v>
      </c>
      <c r="C22" s="734">
        <v>0.10411246887639999</v>
      </c>
      <c r="D22" s="734">
        <v>0.10923967736017234</v>
      </c>
      <c r="E22" s="734">
        <v>0.107695877582019</v>
      </c>
    </row>
    <row r="23" spans="2:7" x14ac:dyDescent="0.2">
      <c r="B23" s="735">
        <v>45078</v>
      </c>
      <c r="C23" s="736">
        <v>0.101801841976108</v>
      </c>
      <c r="D23" s="736">
        <v>0.10374699385911866</v>
      </c>
      <c r="E23" s="736">
        <v>0.100642218437133</v>
      </c>
    </row>
    <row r="24" spans="2:7" x14ac:dyDescent="0.2">
      <c r="B24" s="733">
        <v>45108</v>
      </c>
      <c r="C24" s="734">
        <v>9.7941889216236006E-2</v>
      </c>
      <c r="D24" s="734">
        <v>9.940412627757636E-2</v>
      </c>
      <c r="E24" s="734">
        <v>9.9447137724904003E-2</v>
      </c>
    </row>
    <row r="25" spans="2:7" x14ac:dyDescent="0.2">
      <c r="B25" s="735">
        <v>45139</v>
      </c>
      <c r="C25" s="736">
        <v>9.3978274739899004E-2</v>
      </c>
      <c r="D25" s="736">
        <v>9.4028780245128799E-2</v>
      </c>
      <c r="E25" s="736">
        <v>9.2166559539217E-2</v>
      </c>
    </row>
    <row r="26" spans="2:7" x14ac:dyDescent="0.2">
      <c r="B26" s="733">
        <v>45170</v>
      </c>
      <c r="C26" s="734">
        <v>9.3680175103529995E-2</v>
      </c>
      <c r="D26" s="734">
        <v>9.6686553911418061E-2</v>
      </c>
      <c r="E26" s="734">
        <v>9.6830880211539003E-2</v>
      </c>
    </row>
    <row r="27" spans="2:7" x14ac:dyDescent="0.2">
      <c r="B27" s="735">
        <v>45200</v>
      </c>
      <c r="C27" s="736">
        <v>9.2536835960484995E-2</v>
      </c>
      <c r="D27" s="736">
        <v>9.39012078630104E-2</v>
      </c>
      <c r="E27" s="736">
        <v>9.3305256424272995E-2</v>
      </c>
    </row>
    <row r="28" spans="2:7" x14ac:dyDescent="0.2">
      <c r="B28" s="733">
        <v>45231</v>
      </c>
      <c r="C28" s="734">
        <v>9.1635910391967001E-2</v>
      </c>
      <c r="D28" s="734">
        <v>9.080193098446103E-2</v>
      </c>
      <c r="E28" s="734">
        <v>8.7470976138073003E-2</v>
      </c>
    </row>
    <row r="29" spans="2:7" x14ac:dyDescent="0.2">
      <c r="B29" s="735">
        <v>45261</v>
      </c>
      <c r="C29" s="736">
        <v>9.4169019061249998E-2</v>
      </c>
      <c r="D29" s="736">
        <v>9.2796583650558512E-2</v>
      </c>
      <c r="E29" s="736">
        <v>9.3609783191665005E-2</v>
      </c>
      <c r="G29" s="560" t="s">
        <v>282</v>
      </c>
    </row>
    <row r="30" spans="2:7" x14ac:dyDescent="0.2">
      <c r="B30" s="733">
        <v>45292</v>
      </c>
      <c r="C30" s="734">
        <v>0.105541679614381</v>
      </c>
      <c r="D30" s="734">
        <v>0.10413285910623521</v>
      </c>
      <c r="E30" s="734">
        <v>0.103237495528838</v>
      </c>
    </row>
    <row r="31" spans="2:7" x14ac:dyDescent="0.2">
      <c r="B31" s="735">
        <v>45323</v>
      </c>
      <c r="C31" s="736">
        <v>0.11444273483294599</v>
      </c>
      <c r="D31" s="736">
        <v>0.11412066641585313</v>
      </c>
      <c r="E31" s="736">
        <v>0.113948727927852</v>
      </c>
    </row>
    <row r="32" spans="2:7" x14ac:dyDescent="0.2">
      <c r="B32" s="733">
        <v>45352</v>
      </c>
      <c r="C32" s="734">
        <v>0.118681365140267</v>
      </c>
      <c r="D32" s="734">
        <v>0.11580217722823775</v>
      </c>
      <c r="E32" s="734">
        <v>0.106461332015632</v>
      </c>
    </row>
    <row r="33" spans="2:5" x14ac:dyDescent="0.2">
      <c r="B33" s="735">
        <v>45383</v>
      </c>
      <c r="C33" s="736">
        <v>0.111986909766842</v>
      </c>
      <c r="D33" s="736">
        <v>0.10907242628478513</v>
      </c>
      <c r="E33" s="736">
        <v>0.10085024447162499</v>
      </c>
    </row>
    <row r="34" spans="2:5" x14ac:dyDescent="0.2">
      <c r="B34" s="733">
        <v>45413</v>
      </c>
      <c r="C34" s="734">
        <v>0.107451580023303</v>
      </c>
      <c r="D34" s="734">
        <v>0.1047029512273209</v>
      </c>
      <c r="E34" s="734">
        <v>9.8598728132909999E-2</v>
      </c>
    </row>
    <row r="35" spans="2:5" x14ac:dyDescent="0.2">
      <c r="B35" s="735">
        <v>45444</v>
      </c>
      <c r="C35" s="736">
        <v>0.104070232415546</v>
      </c>
      <c r="D35" s="736">
        <v>0.10283603083343565</v>
      </c>
      <c r="E35" s="736">
        <v>0.100688826556909</v>
      </c>
    </row>
    <row r="36" spans="2:5" x14ac:dyDescent="0.2">
      <c r="B36" s="733">
        <v>45474</v>
      </c>
      <c r="C36" s="734">
        <v>0.10163763761097799</v>
      </c>
      <c r="D36" s="734">
        <v>0.10237990374702305</v>
      </c>
      <c r="E36" s="734">
        <v>9.9590462615577996E-2</v>
      </c>
    </row>
    <row r="37" spans="2:5" x14ac:dyDescent="0.2">
      <c r="B37" s="735">
        <v>45505</v>
      </c>
      <c r="C37" s="736">
        <v>9.9483063472665001E-2</v>
      </c>
      <c r="D37" s="736">
        <v>0.10135410285114643</v>
      </c>
      <c r="E37" s="736">
        <v>9.8430045505992006E-2</v>
      </c>
    </row>
    <row r="38" spans="2:5" x14ac:dyDescent="0.2">
      <c r="B38" s="733">
        <v>45536</v>
      </c>
      <c r="C38" s="734">
        <v>9.5731475264421995E-2</v>
      </c>
      <c r="D38" s="734">
        <v>9.7913541877345564E-2</v>
      </c>
      <c r="E38" s="734">
        <v>9.3488382356433003E-2</v>
      </c>
    </row>
    <row r="39" spans="2:5" x14ac:dyDescent="0.2">
      <c r="B39" s="735">
        <v>45566</v>
      </c>
      <c r="C39" s="736">
        <v>9.3115613432873001E-2</v>
      </c>
      <c r="D39" s="736">
        <v>9.5456837180079024E-2</v>
      </c>
      <c r="E39" s="736">
        <v>9.2722022116316E-2</v>
      </c>
    </row>
    <row r="40" spans="2:5" x14ac:dyDescent="0.2">
      <c r="B40" s="733">
        <v>45597</v>
      </c>
      <c r="C40" s="734">
        <v>8.8118367358311994E-2</v>
      </c>
      <c r="D40" s="734">
        <v>8.8841795352886166E-2</v>
      </c>
      <c r="E40" s="734">
        <v>8.5433963711950001E-2</v>
      </c>
    </row>
    <row r="41" spans="2:5" x14ac:dyDescent="0.2">
      <c r="B41" s="735">
        <v>45627</v>
      </c>
      <c r="C41" s="736">
        <v>8.8106118942587006E-2</v>
      </c>
      <c r="D41" s="736">
        <v>8.8356576065657513E-2</v>
      </c>
      <c r="E41" s="736">
        <v>8.7739740493031002E-2</v>
      </c>
    </row>
    <row r="42" spans="2:5" x14ac:dyDescent="0.2">
      <c r="B42" s="733">
        <v>45658</v>
      </c>
      <c r="C42" s="734">
        <v>9.6469324358689004E-2</v>
      </c>
      <c r="D42" s="734">
        <v>9.3748031789067474E-2</v>
      </c>
      <c r="E42" s="734">
        <v>9.2819638282343006E-2</v>
      </c>
    </row>
    <row r="43" spans="2:5" x14ac:dyDescent="0.2">
      <c r="B43" s="735">
        <v>45689</v>
      </c>
      <c r="C43" s="736">
        <v>0.10362651552823</v>
      </c>
      <c r="D43" s="736">
        <v>9.9655957518384131E-2</v>
      </c>
      <c r="E43" s="736">
        <v>9.9643488219583007E-2</v>
      </c>
    </row>
    <row r="44" spans="2:5" x14ac:dyDescent="0.2">
      <c r="B44" s="733">
        <v>45717</v>
      </c>
      <c r="C44" s="734">
        <v>0.10523427896443199</v>
      </c>
      <c r="D44" s="734">
        <v>0.10065226574529654</v>
      </c>
      <c r="E44" s="734">
        <v>0.100751369632993</v>
      </c>
    </row>
    <row r="45" spans="2:5" x14ac:dyDescent="0.2">
      <c r="B45" s="735">
        <v>45748</v>
      </c>
      <c r="C45" s="736">
        <v>9.5797930706253004E-2</v>
      </c>
      <c r="D45" s="736">
        <v>9.2876943922210076E-2</v>
      </c>
      <c r="E45" s="736">
        <v>8.9148333649262002E-2</v>
      </c>
    </row>
    <row r="46" spans="2:5" x14ac:dyDescent="0.2">
      <c r="B46" s="733">
        <v>45778</v>
      </c>
      <c r="C46" s="734">
        <v>9.1472024380119005E-2</v>
      </c>
      <c r="D46" s="734">
        <v>9.0181704131188895E-2</v>
      </c>
      <c r="E46" s="734">
        <v>8.7020206576681997E-2</v>
      </c>
    </row>
    <row r="47" spans="2:5" x14ac:dyDescent="0.2">
      <c r="B47" s="735">
        <v>45809</v>
      </c>
      <c r="C47" s="736">
        <v>8.7909918062268999E-2</v>
      </c>
      <c r="D47" s="736">
        <v>8.6889905610294707E-2</v>
      </c>
      <c r="E47" s="736">
        <v>8.3437421873477996E-2</v>
      </c>
    </row>
    <row r="48" spans="2:5" x14ac:dyDescent="0.2">
      <c r="B48" s="733">
        <v>45839</v>
      </c>
      <c r="C48" s="734">
        <v>8.8108733259521996E-2</v>
      </c>
      <c r="D48" s="734">
        <v>8.5877694220693357E-2</v>
      </c>
      <c r="E48" s="734">
        <v>8.5078460244458004E-2</v>
      </c>
    </row>
    <row r="49" spans="2:5" x14ac:dyDescent="0.2">
      <c r="B49" s="735">
        <v>45870</v>
      </c>
      <c r="C49" s="736">
        <v>8.6654179120017105E-2</v>
      </c>
      <c r="D49" s="736">
        <v>8.1938897247830336E-2</v>
      </c>
      <c r="E49" s="736">
        <v>8.1828342358285996E-2</v>
      </c>
    </row>
  </sheetData>
  <mergeCells count="1">
    <mergeCell ref="G3:N4"/>
  </mergeCells>
  <hyperlinks>
    <hyperlink ref="A1" location="Índice!A1" display="Volver" xr:uid="{00000000-0004-0000-1E00-000000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437"/>
  <sheetViews>
    <sheetView showGridLines="0" workbookViewId="0"/>
  </sheetViews>
  <sheetFormatPr baseColWidth="10" defaultColWidth="11.44140625" defaultRowHeight="13.8" x14ac:dyDescent="0.25"/>
  <cols>
    <col min="1" max="1" width="5.21875" style="542" customWidth="1"/>
    <col min="2" max="16384" width="11.44140625" style="542"/>
  </cols>
  <sheetData>
    <row r="1" spans="1:19" x14ac:dyDescent="0.25">
      <c r="A1" s="145" t="s">
        <v>36</v>
      </c>
      <c r="H1" s="758"/>
      <c r="Q1" s="236"/>
      <c r="R1" s="236"/>
      <c r="S1" s="236"/>
    </row>
    <row r="2" spans="1:19" ht="14.4" x14ac:dyDescent="0.3">
      <c r="H2" s="758"/>
      <c r="M2"/>
      <c r="N2"/>
    </row>
    <row r="3" spans="1:19" x14ac:dyDescent="0.25">
      <c r="B3" s="548"/>
      <c r="H3" s="758"/>
      <c r="I3" s="813" t="s">
        <v>1946</v>
      </c>
      <c r="J3" s="813"/>
      <c r="K3" s="813"/>
      <c r="L3" s="813"/>
      <c r="M3" s="813"/>
      <c r="N3" s="813"/>
      <c r="O3" s="813"/>
      <c r="P3" s="813"/>
    </row>
    <row r="4" spans="1:19" ht="24" x14ac:dyDescent="0.25">
      <c r="B4" s="2" t="s">
        <v>203</v>
      </c>
      <c r="C4" s="2" t="s">
        <v>159</v>
      </c>
      <c r="D4" s="2" t="s">
        <v>182</v>
      </c>
      <c r="E4" s="2" t="s">
        <v>284</v>
      </c>
      <c r="F4" s="2" t="s">
        <v>285</v>
      </c>
      <c r="G4" s="2" t="s">
        <v>286</v>
      </c>
      <c r="H4" s="758"/>
      <c r="I4" s="813"/>
      <c r="J4" s="813"/>
      <c r="K4" s="813"/>
      <c r="L4" s="813"/>
      <c r="M4" s="813"/>
      <c r="N4" s="813"/>
      <c r="O4" s="813"/>
      <c r="P4" s="813"/>
    </row>
    <row r="5" spans="1:19" ht="14.4" x14ac:dyDescent="0.3">
      <c r="B5" s="759">
        <v>44927</v>
      </c>
      <c r="C5" s="760">
        <v>0.12710000000000002</v>
      </c>
      <c r="D5" s="760">
        <v>0.13250000000000001</v>
      </c>
      <c r="E5" s="760">
        <v>0.02</v>
      </c>
      <c r="F5" s="760">
        <v>0.04</v>
      </c>
      <c r="G5" s="760">
        <v>0.03</v>
      </c>
      <c r="H5" s="758"/>
      <c r="M5"/>
      <c r="N5"/>
    </row>
    <row r="6" spans="1:19" ht="14.4" x14ac:dyDescent="0.3">
      <c r="B6" s="761">
        <v>44958</v>
      </c>
      <c r="C6" s="762">
        <v>0.12939999999999999</v>
      </c>
      <c r="D6" s="762">
        <v>0.1328</v>
      </c>
      <c r="E6" s="762">
        <v>0.02</v>
      </c>
      <c r="F6" s="762">
        <v>0.04</v>
      </c>
      <c r="G6" s="762">
        <v>0.03</v>
      </c>
      <c r="H6" s="758"/>
      <c r="M6"/>
      <c r="N6"/>
    </row>
    <row r="7" spans="1:19" ht="14.4" x14ac:dyDescent="0.3">
      <c r="B7" s="759">
        <v>44986</v>
      </c>
      <c r="C7" s="760">
        <v>0.1326</v>
      </c>
      <c r="D7" s="760">
        <v>0.13339999999999999</v>
      </c>
      <c r="E7" s="760">
        <v>0.02</v>
      </c>
      <c r="F7" s="760">
        <v>0.04</v>
      </c>
      <c r="G7" s="760">
        <v>0.03</v>
      </c>
      <c r="H7" s="758"/>
      <c r="M7"/>
      <c r="N7"/>
    </row>
    <row r="8" spans="1:19" ht="14.4" x14ac:dyDescent="0.3">
      <c r="B8" s="761">
        <v>45017</v>
      </c>
      <c r="C8" s="762">
        <v>0.12820000000000001</v>
      </c>
      <c r="D8" s="762">
        <v>0.12820000000000001</v>
      </c>
      <c r="E8" s="762">
        <v>0.02</v>
      </c>
      <c r="F8" s="762">
        <v>0.04</v>
      </c>
      <c r="G8" s="762">
        <v>0.03</v>
      </c>
      <c r="H8" s="758"/>
      <c r="M8"/>
      <c r="N8"/>
    </row>
    <row r="9" spans="1:19" ht="14.4" x14ac:dyDescent="0.3">
      <c r="B9" s="759">
        <v>45047</v>
      </c>
      <c r="C9" s="760">
        <v>0.1229</v>
      </c>
      <c r="D9" s="760">
        <v>0.12359999999999999</v>
      </c>
      <c r="E9" s="760">
        <v>0.02</v>
      </c>
      <c r="F9" s="760">
        <v>0.04</v>
      </c>
      <c r="G9" s="760">
        <v>0.03</v>
      </c>
      <c r="H9" s="758"/>
      <c r="M9"/>
      <c r="N9"/>
    </row>
    <row r="10" spans="1:19" ht="14.4" x14ac:dyDescent="0.3">
      <c r="B10" s="761">
        <v>45078</v>
      </c>
      <c r="C10" s="762">
        <v>0.11939999999999999</v>
      </c>
      <c r="D10" s="762">
        <v>0.12130000000000001</v>
      </c>
      <c r="E10" s="762">
        <v>0.02</v>
      </c>
      <c r="F10" s="762">
        <v>0.04</v>
      </c>
      <c r="G10" s="762">
        <v>0.03</v>
      </c>
      <c r="H10" s="758"/>
      <c r="M10"/>
      <c r="N10"/>
    </row>
    <row r="11" spans="1:19" ht="14.4" x14ac:dyDescent="0.3">
      <c r="B11" s="759">
        <v>45108</v>
      </c>
      <c r="C11" s="760">
        <v>0.1183</v>
      </c>
      <c r="D11" s="760">
        <v>0.11779999999999999</v>
      </c>
      <c r="E11" s="760">
        <v>0.02</v>
      </c>
      <c r="F11" s="760">
        <v>0.04</v>
      </c>
      <c r="G11" s="760">
        <v>0.03</v>
      </c>
      <c r="H11" s="758"/>
      <c r="M11"/>
      <c r="N11"/>
    </row>
    <row r="12" spans="1:19" ht="14.4" x14ac:dyDescent="0.3">
      <c r="B12" s="761">
        <v>45139</v>
      </c>
      <c r="C12" s="762">
        <v>0.1167</v>
      </c>
      <c r="D12" s="762">
        <v>0.1143</v>
      </c>
      <c r="E12" s="762">
        <v>0.02</v>
      </c>
      <c r="F12" s="762">
        <v>0.04</v>
      </c>
      <c r="G12" s="762">
        <v>0.03</v>
      </c>
      <c r="H12" s="758"/>
      <c r="M12"/>
      <c r="N12"/>
    </row>
    <row r="13" spans="1:19" ht="14.4" x14ac:dyDescent="0.3">
      <c r="B13" s="759">
        <v>45170</v>
      </c>
      <c r="C13" s="760">
        <v>0.11289999999999999</v>
      </c>
      <c r="D13" s="760">
        <v>0.1099</v>
      </c>
      <c r="E13" s="760">
        <v>0.02</v>
      </c>
      <c r="F13" s="760">
        <v>0.04</v>
      </c>
      <c r="G13" s="760">
        <v>0.03</v>
      </c>
      <c r="H13" s="758"/>
      <c r="M13"/>
      <c r="N13"/>
    </row>
    <row r="14" spans="1:19" ht="14.4" x14ac:dyDescent="0.3">
      <c r="B14" s="761">
        <v>45200</v>
      </c>
      <c r="C14" s="762">
        <v>0.10779999999999999</v>
      </c>
      <c r="D14" s="762">
        <v>0.1048</v>
      </c>
      <c r="E14" s="762">
        <v>0.02</v>
      </c>
      <c r="F14" s="762">
        <v>0.04</v>
      </c>
      <c r="G14" s="762">
        <v>0.03</v>
      </c>
      <c r="H14" s="758"/>
      <c r="M14"/>
      <c r="N14"/>
    </row>
    <row r="15" spans="1:19" ht="14.4" x14ac:dyDescent="0.3">
      <c r="B15" s="759">
        <v>45231</v>
      </c>
      <c r="C15" s="760">
        <v>0.1027</v>
      </c>
      <c r="D15" s="760">
        <v>0.10150000000000001</v>
      </c>
      <c r="E15" s="760">
        <v>0.02</v>
      </c>
      <c r="F15" s="760">
        <v>0.04</v>
      </c>
      <c r="G15" s="760">
        <v>0.03</v>
      </c>
      <c r="H15" s="758"/>
      <c r="M15"/>
      <c r="N15"/>
    </row>
    <row r="16" spans="1:19" ht="14.4" x14ac:dyDescent="0.3">
      <c r="B16" s="761">
        <v>45261</v>
      </c>
      <c r="C16" s="762">
        <v>9.4299999999999995E-2</v>
      </c>
      <c r="D16" s="762">
        <v>9.2799999999999994E-2</v>
      </c>
      <c r="E16" s="762">
        <v>0.02</v>
      </c>
      <c r="F16" s="762">
        <v>0.04</v>
      </c>
      <c r="G16" s="762">
        <v>0.03</v>
      </c>
      <c r="H16" s="758"/>
      <c r="M16"/>
      <c r="N16"/>
    </row>
    <row r="17" spans="2:14" ht="14.4" x14ac:dyDescent="0.3">
      <c r="B17" s="759">
        <v>45292</v>
      </c>
      <c r="C17" s="760">
        <v>8.1699999999999995E-2</v>
      </c>
      <c r="D17" s="760">
        <v>8.3499999999999991E-2</v>
      </c>
      <c r="E17" s="760">
        <v>0.02</v>
      </c>
      <c r="F17" s="760">
        <v>0.04</v>
      </c>
      <c r="G17" s="760">
        <v>0.03</v>
      </c>
      <c r="H17" s="758"/>
      <c r="M17"/>
      <c r="N17"/>
    </row>
    <row r="18" spans="2:14" ht="14.4" x14ac:dyDescent="0.3">
      <c r="B18" s="761">
        <v>45323</v>
      </c>
      <c r="C18" s="762">
        <v>7.6100000000000001E-2</v>
      </c>
      <c r="D18" s="762">
        <v>7.7399999999999997E-2</v>
      </c>
      <c r="E18" s="762">
        <v>0.02</v>
      </c>
      <c r="F18" s="762">
        <v>0.04</v>
      </c>
      <c r="G18" s="762">
        <v>0.03</v>
      </c>
      <c r="H18" s="758"/>
      <c r="M18"/>
      <c r="N18"/>
    </row>
    <row r="19" spans="2:14" ht="14.4" x14ac:dyDescent="0.3">
      <c r="B19" s="759">
        <v>45352</v>
      </c>
      <c r="C19" s="760">
        <v>7.3800000000000004E-2</v>
      </c>
      <c r="D19" s="760">
        <v>7.3599999999999999E-2</v>
      </c>
      <c r="E19" s="760">
        <v>0.02</v>
      </c>
      <c r="F19" s="760">
        <v>0.04</v>
      </c>
      <c r="G19" s="760">
        <v>0.03</v>
      </c>
      <c r="H19" s="758"/>
      <c r="M19"/>
      <c r="N19"/>
    </row>
    <row r="20" spans="2:14" ht="14.4" x14ac:dyDescent="0.3">
      <c r="B20" s="761">
        <v>45383</v>
      </c>
      <c r="C20" s="762">
        <v>7.1099999999999997E-2</v>
      </c>
      <c r="D20" s="762">
        <v>7.1599999999999997E-2</v>
      </c>
      <c r="E20" s="762">
        <v>0.02</v>
      </c>
      <c r="F20" s="762">
        <v>0.04</v>
      </c>
      <c r="G20" s="762">
        <v>0.03</v>
      </c>
      <c r="H20" s="758"/>
      <c r="M20"/>
      <c r="N20"/>
    </row>
    <row r="21" spans="2:14" ht="14.4" x14ac:dyDescent="0.3">
      <c r="B21" s="759">
        <v>45413</v>
      </c>
      <c r="C21" s="760">
        <v>7.2400000000000006E-2</v>
      </c>
      <c r="D21" s="760">
        <v>7.1599999999999997E-2</v>
      </c>
      <c r="E21" s="760">
        <v>0.02</v>
      </c>
      <c r="F21" s="760">
        <v>0.04</v>
      </c>
      <c r="G21" s="760">
        <v>0.03</v>
      </c>
      <c r="H21" s="758"/>
      <c r="M21"/>
      <c r="N21"/>
    </row>
    <row r="22" spans="2:14" ht="14.4" x14ac:dyDescent="0.3">
      <c r="B22" s="761">
        <v>45444</v>
      </c>
      <c r="C22" s="762">
        <v>7.4400000000000008E-2</v>
      </c>
      <c r="D22" s="762">
        <v>7.1800000000000003E-2</v>
      </c>
      <c r="E22" s="762">
        <v>0.02</v>
      </c>
      <c r="F22" s="762">
        <v>0.04</v>
      </c>
      <c r="G22" s="762">
        <v>0.03</v>
      </c>
      <c r="H22" s="758"/>
      <c r="M22"/>
      <c r="N22"/>
    </row>
    <row r="23" spans="2:14" ht="14.4" x14ac:dyDescent="0.3">
      <c r="B23" s="759">
        <v>45474</v>
      </c>
      <c r="C23" s="760">
        <v>7.1300000000000002E-2</v>
      </c>
      <c r="D23" s="760">
        <v>6.8600000000000008E-2</v>
      </c>
      <c r="E23" s="760">
        <v>0.02</v>
      </c>
      <c r="F23" s="760">
        <v>0.04</v>
      </c>
      <c r="G23" s="760">
        <v>0.03</v>
      </c>
      <c r="H23" s="758"/>
      <c r="I23" s="560" t="s">
        <v>196</v>
      </c>
      <c r="M23"/>
      <c r="N23"/>
    </row>
    <row r="24" spans="2:14" ht="14.4" x14ac:dyDescent="0.3">
      <c r="B24" s="761">
        <v>45505</v>
      </c>
      <c r="C24" s="762">
        <v>6.4199999999999993E-2</v>
      </c>
      <c r="D24" s="762">
        <v>6.1200000000000004E-2</v>
      </c>
      <c r="E24" s="762">
        <v>0.02</v>
      </c>
      <c r="F24" s="762">
        <v>0.04</v>
      </c>
      <c r="G24" s="762">
        <v>0.03</v>
      </c>
      <c r="H24" s="758"/>
      <c r="I24" s="560"/>
      <c r="M24"/>
      <c r="N24"/>
    </row>
    <row r="25" spans="2:14" ht="14.4" x14ac:dyDescent="0.3">
      <c r="B25" s="759">
        <v>45536</v>
      </c>
      <c r="C25" s="760">
        <v>6.1200000000000004E-2</v>
      </c>
      <c r="D25" s="760">
        <v>5.8099999999999999E-2</v>
      </c>
      <c r="E25" s="760">
        <v>0.02</v>
      </c>
      <c r="F25" s="760">
        <v>0.04</v>
      </c>
      <c r="G25" s="760">
        <v>0.03</v>
      </c>
      <c r="H25" s="758"/>
      <c r="M25"/>
      <c r="N25"/>
    </row>
    <row r="26" spans="2:14" ht="14.4" x14ac:dyDescent="0.3">
      <c r="B26" s="761">
        <v>45566</v>
      </c>
      <c r="C26" s="762">
        <v>5.7999999999999996E-2</v>
      </c>
      <c r="D26" s="762">
        <v>5.4100000000000002E-2</v>
      </c>
      <c r="E26" s="762">
        <v>0.02</v>
      </c>
      <c r="F26" s="762">
        <v>0.04</v>
      </c>
      <c r="G26" s="762">
        <v>0.03</v>
      </c>
      <c r="H26" s="758"/>
      <c r="M26"/>
      <c r="N26"/>
    </row>
    <row r="27" spans="2:14" ht="14.4" x14ac:dyDescent="0.3">
      <c r="B27" s="759">
        <v>45597</v>
      </c>
      <c r="C27" s="760">
        <v>5.7999999999999996E-2</v>
      </c>
      <c r="D27" s="760">
        <v>5.2000000000000005E-2</v>
      </c>
      <c r="E27" s="760">
        <v>0.02</v>
      </c>
      <c r="F27" s="760">
        <v>0.04</v>
      </c>
      <c r="G27" s="760">
        <v>0.03</v>
      </c>
      <c r="H27" s="758"/>
      <c r="M27"/>
      <c r="N27"/>
    </row>
    <row r="28" spans="2:14" ht="14.4" x14ac:dyDescent="0.3">
      <c r="B28" s="761">
        <v>45627</v>
      </c>
      <c r="C28" s="762">
        <v>5.6900000000000006E-2</v>
      </c>
      <c r="D28" s="762">
        <v>5.2000000000000005E-2</v>
      </c>
      <c r="E28" s="762">
        <v>0.02</v>
      </c>
      <c r="F28" s="762">
        <v>0.04</v>
      </c>
      <c r="G28" s="762">
        <v>0.03</v>
      </c>
      <c r="H28" s="758"/>
      <c r="M28"/>
      <c r="N28"/>
    </row>
    <row r="29" spans="2:14" ht="14.4" x14ac:dyDescent="0.3">
      <c r="B29" s="759">
        <v>45658</v>
      </c>
      <c r="C29" s="760">
        <v>5.9000000000000004E-2</v>
      </c>
      <c r="D29" s="760">
        <v>5.2199999999999996E-2</v>
      </c>
      <c r="E29" s="760">
        <v>0.02</v>
      </c>
      <c r="F29" s="760">
        <v>0.04</v>
      </c>
      <c r="G29" s="760">
        <v>0.03</v>
      </c>
      <c r="H29" s="758"/>
      <c r="M29"/>
      <c r="N29"/>
    </row>
    <row r="30" spans="2:14" ht="14.4" x14ac:dyDescent="0.3">
      <c r="B30" s="761">
        <v>45689</v>
      </c>
      <c r="C30" s="762">
        <v>6.0700000000000004E-2</v>
      </c>
      <c r="D30" s="762">
        <v>5.28E-2</v>
      </c>
      <c r="E30" s="762">
        <v>0.02</v>
      </c>
      <c r="F30" s="762">
        <v>0.04</v>
      </c>
      <c r="G30" s="762">
        <v>0.03</v>
      </c>
      <c r="H30" s="758"/>
      <c r="M30"/>
      <c r="N30"/>
    </row>
    <row r="31" spans="2:14" ht="14.4" x14ac:dyDescent="0.3">
      <c r="B31" s="759">
        <v>45717</v>
      </c>
      <c r="C31" s="760">
        <v>5.5099999999999996E-2</v>
      </c>
      <c r="D31" s="760">
        <v>5.0900000000000001E-2</v>
      </c>
      <c r="E31" s="760">
        <v>0.02</v>
      </c>
      <c r="F31" s="760">
        <v>0.04</v>
      </c>
      <c r="G31" s="760">
        <v>0.03</v>
      </c>
      <c r="H31" s="758"/>
      <c r="M31"/>
      <c r="N31"/>
    </row>
    <row r="32" spans="2:14" ht="14.4" x14ac:dyDescent="0.3">
      <c r="B32" s="761">
        <v>45748</v>
      </c>
      <c r="C32" s="762">
        <v>5.6600000000000004E-2</v>
      </c>
      <c r="D32" s="762">
        <v>5.16E-2</v>
      </c>
      <c r="E32" s="762">
        <v>0.02</v>
      </c>
      <c r="F32" s="762">
        <v>0.04</v>
      </c>
      <c r="G32" s="762">
        <v>0.03</v>
      </c>
      <c r="H32" s="758"/>
      <c r="M32"/>
      <c r="N32"/>
    </row>
    <row r="33" spans="2:14" ht="14.4" x14ac:dyDescent="0.3">
      <c r="B33" s="759">
        <v>45778</v>
      </c>
      <c r="C33" s="760">
        <v>5.4699999999999999E-2</v>
      </c>
      <c r="D33" s="760">
        <v>5.0499999999999996E-2</v>
      </c>
      <c r="E33" s="760">
        <v>0.02</v>
      </c>
      <c r="F33" s="760">
        <v>0.04</v>
      </c>
      <c r="G33" s="760">
        <v>0.03</v>
      </c>
      <c r="H33" s="758"/>
      <c r="M33"/>
      <c r="N33"/>
    </row>
    <row r="34" spans="2:14" ht="14.4" x14ac:dyDescent="0.3">
      <c r="B34" s="761">
        <v>45809</v>
      </c>
      <c r="C34" s="762">
        <v>5.2000000000000005E-2</v>
      </c>
      <c r="D34" s="762">
        <v>4.82E-2</v>
      </c>
      <c r="E34" s="762">
        <v>0.02</v>
      </c>
      <c r="F34" s="762">
        <v>0.04</v>
      </c>
      <c r="G34" s="762">
        <v>0.03</v>
      </c>
      <c r="H34" s="758"/>
      <c r="M34"/>
      <c r="N34"/>
    </row>
    <row r="35" spans="2:14" ht="14.4" x14ac:dyDescent="0.3">
      <c r="B35" s="759">
        <v>45839</v>
      </c>
      <c r="C35" s="760">
        <v>5.2699999999999997E-2</v>
      </c>
      <c r="D35" s="760">
        <v>4.9000000000000002E-2</v>
      </c>
      <c r="E35" s="760">
        <v>0.02</v>
      </c>
      <c r="F35" s="760">
        <v>0.04</v>
      </c>
      <c r="G35" s="760">
        <v>0.03</v>
      </c>
      <c r="H35" s="758"/>
      <c r="M35"/>
      <c r="N35"/>
    </row>
    <row r="36" spans="2:14" ht="14.4" x14ac:dyDescent="0.3">
      <c r="B36" s="761">
        <v>45870</v>
      </c>
      <c r="C36" s="762">
        <v>5.3499999999999999E-2</v>
      </c>
      <c r="D36" s="762">
        <v>5.0999999999999997E-2</v>
      </c>
      <c r="E36" s="762">
        <v>0.02</v>
      </c>
      <c r="F36" s="762">
        <v>0.04</v>
      </c>
      <c r="G36" s="762">
        <v>0.03</v>
      </c>
      <c r="H36" s="758"/>
      <c r="M36"/>
      <c r="N36"/>
    </row>
    <row r="37" spans="2:14" ht="14.4" x14ac:dyDescent="0.3">
      <c r="B37" s="761">
        <v>45901</v>
      </c>
      <c r="C37" s="762">
        <f>542%/100</f>
        <v>5.4199999999999998E-2</v>
      </c>
      <c r="D37" s="763">
        <f>518%/100</f>
        <v>5.1799999999999999E-2</v>
      </c>
      <c r="E37" s="760">
        <v>0.02</v>
      </c>
      <c r="F37" s="760">
        <v>0.04</v>
      </c>
      <c r="G37" s="760">
        <v>0.03</v>
      </c>
      <c r="H37" s="758"/>
      <c r="M37"/>
      <c r="N37"/>
    </row>
    <row r="38" spans="2:14" x14ac:dyDescent="0.25">
      <c r="H38" s="758"/>
    </row>
    <row r="39" spans="2:14" x14ac:dyDescent="0.25">
      <c r="C39" s="602"/>
      <c r="H39" s="758"/>
    </row>
    <row r="40" spans="2:14" x14ac:dyDescent="0.25">
      <c r="C40" s="602"/>
      <c r="H40" s="758"/>
    </row>
    <row r="41" spans="2:14" x14ac:dyDescent="0.25">
      <c r="H41" s="758"/>
    </row>
    <row r="42" spans="2:14" x14ac:dyDescent="0.25">
      <c r="H42" s="758"/>
    </row>
    <row r="43" spans="2:14" x14ac:dyDescent="0.25">
      <c r="H43" s="758"/>
    </row>
    <row r="44" spans="2:14" x14ac:dyDescent="0.25">
      <c r="H44" s="758"/>
    </row>
    <row r="45" spans="2:14" x14ac:dyDescent="0.25">
      <c r="H45" s="758"/>
    </row>
    <row r="46" spans="2:14" x14ac:dyDescent="0.25">
      <c r="H46" s="758"/>
    </row>
    <row r="47" spans="2:14" x14ac:dyDescent="0.25">
      <c r="H47" s="758"/>
    </row>
    <row r="48" spans="2:14" x14ac:dyDescent="0.25">
      <c r="H48" s="758"/>
    </row>
    <row r="49" spans="8:8" x14ac:dyDescent="0.25">
      <c r="H49" s="758"/>
    </row>
    <row r="50" spans="8:8" x14ac:dyDescent="0.25">
      <c r="H50" s="758"/>
    </row>
    <row r="51" spans="8:8" x14ac:dyDescent="0.25">
      <c r="H51" s="758"/>
    </row>
    <row r="52" spans="8:8" x14ac:dyDescent="0.25">
      <c r="H52" s="758"/>
    </row>
    <row r="53" spans="8:8" x14ac:dyDescent="0.25">
      <c r="H53" s="758"/>
    </row>
    <row r="54" spans="8:8" x14ac:dyDescent="0.25">
      <c r="H54" s="758"/>
    </row>
    <row r="55" spans="8:8" x14ac:dyDescent="0.25">
      <c r="H55" s="758"/>
    </row>
    <row r="56" spans="8:8" x14ac:dyDescent="0.25">
      <c r="H56" s="758"/>
    </row>
    <row r="57" spans="8:8" x14ac:dyDescent="0.25">
      <c r="H57" s="758"/>
    </row>
    <row r="58" spans="8:8" x14ac:dyDescent="0.25">
      <c r="H58" s="758"/>
    </row>
    <row r="59" spans="8:8" x14ac:dyDescent="0.25">
      <c r="H59" s="758"/>
    </row>
    <row r="60" spans="8:8" x14ac:dyDescent="0.25">
      <c r="H60" s="758"/>
    </row>
    <row r="61" spans="8:8" x14ac:dyDescent="0.25">
      <c r="H61" s="758"/>
    </row>
    <row r="62" spans="8:8" x14ac:dyDescent="0.25">
      <c r="H62" s="758"/>
    </row>
    <row r="63" spans="8:8" x14ac:dyDescent="0.25">
      <c r="H63" s="758"/>
    </row>
    <row r="64" spans="8:8" x14ac:dyDescent="0.25">
      <c r="H64" s="758"/>
    </row>
    <row r="65" spans="8:8" x14ac:dyDescent="0.25">
      <c r="H65" s="758"/>
    </row>
    <row r="66" spans="8:8" x14ac:dyDescent="0.25">
      <c r="H66" s="758"/>
    </row>
    <row r="67" spans="8:8" x14ac:dyDescent="0.25">
      <c r="H67" s="758"/>
    </row>
    <row r="68" spans="8:8" x14ac:dyDescent="0.25">
      <c r="H68" s="758"/>
    </row>
    <row r="69" spans="8:8" x14ac:dyDescent="0.25">
      <c r="H69" s="758"/>
    </row>
    <row r="70" spans="8:8" x14ac:dyDescent="0.25">
      <c r="H70" s="758"/>
    </row>
    <row r="71" spans="8:8" x14ac:dyDescent="0.25">
      <c r="H71" s="758"/>
    </row>
    <row r="72" spans="8:8" x14ac:dyDescent="0.25">
      <c r="H72" s="758"/>
    </row>
    <row r="73" spans="8:8" x14ac:dyDescent="0.25">
      <c r="H73" s="758"/>
    </row>
    <row r="74" spans="8:8" x14ac:dyDescent="0.25">
      <c r="H74" s="758"/>
    </row>
    <row r="75" spans="8:8" x14ac:dyDescent="0.25">
      <c r="H75" s="758"/>
    </row>
    <row r="76" spans="8:8" x14ac:dyDescent="0.25">
      <c r="H76" s="758"/>
    </row>
    <row r="77" spans="8:8" x14ac:dyDescent="0.25">
      <c r="H77" s="758"/>
    </row>
    <row r="78" spans="8:8" x14ac:dyDescent="0.25">
      <c r="H78" s="758"/>
    </row>
    <row r="79" spans="8:8" x14ac:dyDescent="0.25">
      <c r="H79" s="758"/>
    </row>
    <row r="80" spans="8:8" x14ac:dyDescent="0.25">
      <c r="H80" s="758"/>
    </row>
    <row r="81" spans="8:8" x14ac:dyDescent="0.25">
      <c r="H81" s="758"/>
    </row>
    <row r="82" spans="8:8" x14ac:dyDescent="0.25">
      <c r="H82" s="758"/>
    </row>
    <row r="83" spans="8:8" x14ac:dyDescent="0.25">
      <c r="H83" s="758"/>
    </row>
    <row r="84" spans="8:8" x14ac:dyDescent="0.25">
      <c r="H84" s="758"/>
    </row>
    <row r="85" spans="8:8" x14ac:dyDescent="0.25">
      <c r="H85" s="758"/>
    </row>
    <row r="86" spans="8:8" x14ac:dyDescent="0.25">
      <c r="H86" s="758"/>
    </row>
    <row r="87" spans="8:8" x14ac:dyDescent="0.25">
      <c r="H87" s="758"/>
    </row>
    <row r="88" spans="8:8" x14ac:dyDescent="0.25">
      <c r="H88" s="758"/>
    </row>
    <row r="89" spans="8:8" x14ac:dyDescent="0.25">
      <c r="H89" s="758"/>
    </row>
    <row r="90" spans="8:8" x14ac:dyDescent="0.25">
      <c r="H90" s="758"/>
    </row>
    <row r="91" spans="8:8" x14ac:dyDescent="0.25">
      <c r="H91" s="758"/>
    </row>
    <row r="92" spans="8:8" x14ac:dyDescent="0.25">
      <c r="H92" s="758"/>
    </row>
    <row r="93" spans="8:8" x14ac:dyDescent="0.25">
      <c r="H93" s="758"/>
    </row>
    <row r="94" spans="8:8" x14ac:dyDescent="0.25">
      <c r="H94" s="758"/>
    </row>
    <row r="95" spans="8:8" x14ac:dyDescent="0.25">
      <c r="H95" s="758"/>
    </row>
    <row r="96" spans="8:8" x14ac:dyDescent="0.25">
      <c r="H96" s="758"/>
    </row>
    <row r="97" spans="8:8" x14ac:dyDescent="0.25">
      <c r="H97" s="758"/>
    </row>
    <row r="98" spans="8:8" x14ac:dyDescent="0.25">
      <c r="H98" s="758"/>
    </row>
    <row r="99" spans="8:8" x14ac:dyDescent="0.25">
      <c r="H99" s="758"/>
    </row>
    <row r="100" spans="8:8" x14ac:dyDescent="0.25">
      <c r="H100" s="758"/>
    </row>
    <row r="101" spans="8:8" x14ac:dyDescent="0.25">
      <c r="H101" s="758"/>
    </row>
    <row r="102" spans="8:8" x14ac:dyDescent="0.25">
      <c r="H102" s="758"/>
    </row>
    <row r="103" spans="8:8" x14ac:dyDescent="0.25">
      <c r="H103" s="758"/>
    </row>
    <row r="104" spans="8:8" x14ac:dyDescent="0.25">
      <c r="H104" s="758"/>
    </row>
    <row r="105" spans="8:8" x14ac:dyDescent="0.25">
      <c r="H105" s="758"/>
    </row>
    <row r="106" spans="8:8" x14ac:dyDescent="0.25">
      <c r="H106" s="758"/>
    </row>
    <row r="107" spans="8:8" x14ac:dyDescent="0.25">
      <c r="H107" s="758"/>
    </row>
    <row r="108" spans="8:8" x14ac:dyDescent="0.25">
      <c r="H108" s="758"/>
    </row>
    <row r="109" spans="8:8" x14ac:dyDescent="0.25">
      <c r="H109" s="758"/>
    </row>
    <row r="110" spans="8:8" x14ac:dyDescent="0.25">
      <c r="H110" s="758"/>
    </row>
    <row r="111" spans="8:8" x14ac:dyDescent="0.25">
      <c r="H111" s="758"/>
    </row>
    <row r="112" spans="8:8" x14ac:dyDescent="0.25">
      <c r="H112" s="758"/>
    </row>
    <row r="113" spans="8:8" x14ac:dyDescent="0.25">
      <c r="H113" s="758"/>
    </row>
    <row r="114" spans="8:8" x14ac:dyDescent="0.25">
      <c r="H114" s="758"/>
    </row>
    <row r="115" spans="8:8" x14ac:dyDescent="0.25">
      <c r="H115" s="758"/>
    </row>
    <row r="116" spans="8:8" x14ac:dyDescent="0.25">
      <c r="H116" s="758"/>
    </row>
    <row r="117" spans="8:8" x14ac:dyDescent="0.25">
      <c r="H117" s="758"/>
    </row>
    <row r="118" spans="8:8" x14ac:dyDescent="0.25">
      <c r="H118" s="758"/>
    </row>
    <row r="119" spans="8:8" x14ac:dyDescent="0.25">
      <c r="H119" s="758"/>
    </row>
    <row r="120" spans="8:8" x14ac:dyDescent="0.25">
      <c r="H120" s="758"/>
    </row>
    <row r="121" spans="8:8" x14ac:dyDescent="0.25">
      <c r="H121" s="758"/>
    </row>
    <row r="122" spans="8:8" x14ac:dyDescent="0.25">
      <c r="H122" s="758"/>
    </row>
    <row r="123" spans="8:8" x14ac:dyDescent="0.25">
      <c r="H123" s="758"/>
    </row>
    <row r="124" spans="8:8" x14ac:dyDescent="0.25">
      <c r="H124" s="758"/>
    </row>
    <row r="125" spans="8:8" x14ac:dyDescent="0.25">
      <c r="H125" s="758"/>
    </row>
    <row r="126" spans="8:8" x14ac:dyDescent="0.25">
      <c r="H126" s="758"/>
    </row>
    <row r="127" spans="8:8" x14ac:dyDescent="0.25">
      <c r="H127" s="758"/>
    </row>
    <row r="128" spans="8:8" x14ac:dyDescent="0.25">
      <c r="H128" s="758"/>
    </row>
    <row r="129" spans="8:8" x14ac:dyDescent="0.25">
      <c r="H129" s="758"/>
    </row>
    <row r="130" spans="8:8" x14ac:dyDescent="0.25">
      <c r="H130" s="758"/>
    </row>
    <row r="131" spans="8:8" x14ac:dyDescent="0.25">
      <c r="H131" s="758"/>
    </row>
    <row r="132" spans="8:8" x14ac:dyDescent="0.25">
      <c r="H132" s="758"/>
    </row>
    <row r="133" spans="8:8" x14ac:dyDescent="0.25">
      <c r="H133" s="758"/>
    </row>
    <row r="134" spans="8:8" x14ac:dyDescent="0.25">
      <c r="H134" s="758"/>
    </row>
    <row r="135" spans="8:8" x14ac:dyDescent="0.25">
      <c r="H135" s="758"/>
    </row>
    <row r="136" spans="8:8" x14ac:dyDescent="0.25">
      <c r="H136" s="758"/>
    </row>
    <row r="137" spans="8:8" x14ac:dyDescent="0.25">
      <c r="H137" s="758"/>
    </row>
    <row r="138" spans="8:8" x14ac:dyDescent="0.25">
      <c r="H138" s="758"/>
    </row>
    <row r="139" spans="8:8" x14ac:dyDescent="0.25">
      <c r="H139" s="758"/>
    </row>
    <row r="140" spans="8:8" x14ac:dyDescent="0.25">
      <c r="H140" s="758"/>
    </row>
    <row r="141" spans="8:8" x14ac:dyDescent="0.25">
      <c r="H141" s="758"/>
    </row>
    <row r="142" spans="8:8" x14ac:dyDescent="0.25">
      <c r="H142" s="758"/>
    </row>
    <row r="143" spans="8:8" x14ac:dyDescent="0.25">
      <c r="H143" s="758"/>
    </row>
    <row r="144" spans="8:8" x14ac:dyDescent="0.25">
      <c r="H144" s="758"/>
    </row>
    <row r="145" spans="8:8" x14ac:dyDescent="0.25">
      <c r="H145" s="758"/>
    </row>
    <row r="146" spans="8:8" x14ac:dyDescent="0.25">
      <c r="H146" s="758"/>
    </row>
    <row r="147" spans="8:8" x14ac:dyDescent="0.25">
      <c r="H147" s="758"/>
    </row>
    <row r="148" spans="8:8" x14ac:dyDescent="0.25">
      <c r="H148" s="758"/>
    </row>
    <row r="149" spans="8:8" x14ac:dyDescent="0.25">
      <c r="H149" s="758"/>
    </row>
    <row r="150" spans="8:8" x14ac:dyDescent="0.25">
      <c r="H150" s="758"/>
    </row>
    <row r="151" spans="8:8" x14ac:dyDescent="0.25">
      <c r="H151" s="758"/>
    </row>
    <row r="152" spans="8:8" x14ac:dyDescent="0.25">
      <c r="H152" s="758"/>
    </row>
    <row r="153" spans="8:8" x14ac:dyDescent="0.25">
      <c r="H153" s="758"/>
    </row>
    <row r="154" spans="8:8" x14ac:dyDescent="0.25">
      <c r="H154" s="758"/>
    </row>
    <row r="155" spans="8:8" x14ac:dyDescent="0.25">
      <c r="H155" s="758"/>
    </row>
    <row r="156" spans="8:8" x14ac:dyDescent="0.25">
      <c r="H156" s="758"/>
    </row>
    <row r="157" spans="8:8" x14ac:dyDescent="0.25">
      <c r="H157" s="758"/>
    </row>
    <row r="158" spans="8:8" x14ac:dyDescent="0.25">
      <c r="H158" s="758"/>
    </row>
    <row r="159" spans="8:8" x14ac:dyDescent="0.25">
      <c r="H159" s="758"/>
    </row>
    <row r="160" spans="8:8" x14ac:dyDescent="0.25">
      <c r="H160" s="758"/>
    </row>
    <row r="161" spans="8:8" x14ac:dyDescent="0.25">
      <c r="H161" s="758"/>
    </row>
    <row r="162" spans="8:8" x14ac:dyDescent="0.25">
      <c r="H162" s="758"/>
    </row>
    <row r="163" spans="8:8" x14ac:dyDescent="0.25">
      <c r="H163" s="758"/>
    </row>
    <row r="164" spans="8:8" x14ac:dyDescent="0.25">
      <c r="H164" s="758"/>
    </row>
    <row r="165" spans="8:8" x14ac:dyDescent="0.25">
      <c r="H165" s="758"/>
    </row>
    <row r="166" spans="8:8" x14ac:dyDescent="0.25">
      <c r="H166" s="758"/>
    </row>
    <row r="167" spans="8:8" x14ac:dyDescent="0.25">
      <c r="H167" s="758"/>
    </row>
    <row r="168" spans="8:8" x14ac:dyDescent="0.25">
      <c r="H168" s="758"/>
    </row>
    <row r="169" spans="8:8" x14ac:dyDescent="0.25">
      <c r="H169" s="758"/>
    </row>
    <row r="170" spans="8:8" x14ac:dyDescent="0.25">
      <c r="H170" s="758"/>
    </row>
    <row r="171" spans="8:8" x14ac:dyDescent="0.25">
      <c r="H171" s="758"/>
    </row>
    <row r="172" spans="8:8" x14ac:dyDescent="0.25">
      <c r="H172" s="758"/>
    </row>
    <row r="173" spans="8:8" x14ac:dyDescent="0.25">
      <c r="H173" s="758"/>
    </row>
    <row r="174" spans="8:8" x14ac:dyDescent="0.25">
      <c r="H174" s="758"/>
    </row>
    <row r="175" spans="8:8" x14ac:dyDescent="0.25">
      <c r="H175" s="758"/>
    </row>
    <row r="176" spans="8:8" x14ac:dyDescent="0.25">
      <c r="H176" s="758"/>
    </row>
    <row r="177" spans="8:8" x14ac:dyDescent="0.25">
      <c r="H177" s="758"/>
    </row>
    <row r="178" spans="8:8" x14ac:dyDescent="0.25">
      <c r="H178" s="758"/>
    </row>
    <row r="179" spans="8:8" x14ac:dyDescent="0.25">
      <c r="H179" s="758"/>
    </row>
    <row r="180" spans="8:8" x14ac:dyDescent="0.25">
      <c r="H180" s="758"/>
    </row>
    <row r="181" spans="8:8" x14ac:dyDescent="0.25">
      <c r="H181" s="758"/>
    </row>
    <row r="182" spans="8:8" x14ac:dyDescent="0.25">
      <c r="H182" s="758"/>
    </row>
    <row r="183" spans="8:8" x14ac:dyDescent="0.25">
      <c r="H183" s="758"/>
    </row>
    <row r="184" spans="8:8" x14ac:dyDescent="0.25">
      <c r="H184" s="758"/>
    </row>
    <row r="185" spans="8:8" x14ac:dyDescent="0.25">
      <c r="H185" s="758"/>
    </row>
    <row r="186" spans="8:8" x14ac:dyDescent="0.25">
      <c r="H186" s="758"/>
    </row>
    <row r="187" spans="8:8" x14ac:dyDescent="0.25">
      <c r="H187" s="758"/>
    </row>
    <row r="188" spans="8:8" x14ac:dyDescent="0.25">
      <c r="H188" s="758"/>
    </row>
    <row r="189" spans="8:8" x14ac:dyDescent="0.25">
      <c r="H189" s="758"/>
    </row>
    <row r="190" spans="8:8" x14ac:dyDescent="0.25">
      <c r="H190" s="758"/>
    </row>
    <row r="191" spans="8:8" x14ac:dyDescent="0.25">
      <c r="H191" s="758"/>
    </row>
    <row r="192" spans="8:8" x14ac:dyDescent="0.25">
      <c r="H192" s="758"/>
    </row>
    <row r="193" spans="8:8" x14ac:dyDescent="0.25">
      <c r="H193" s="758"/>
    </row>
    <row r="194" spans="8:8" x14ac:dyDescent="0.25">
      <c r="H194" s="758"/>
    </row>
    <row r="195" spans="8:8" x14ac:dyDescent="0.25">
      <c r="H195" s="758"/>
    </row>
    <row r="196" spans="8:8" x14ac:dyDescent="0.25">
      <c r="H196" s="758"/>
    </row>
    <row r="197" spans="8:8" x14ac:dyDescent="0.25">
      <c r="H197" s="758"/>
    </row>
    <row r="198" spans="8:8" x14ac:dyDescent="0.25">
      <c r="H198" s="758"/>
    </row>
    <row r="199" spans="8:8" x14ac:dyDescent="0.25">
      <c r="H199" s="758"/>
    </row>
    <row r="200" spans="8:8" x14ac:dyDescent="0.25">
      <c r="H200" s="758"/>
    </row>
    <row r="201" spans="8:8" x14ac:dyDescent="0.25">
      <c r="H201" s="758"/>
    </row>
    <row r="202" spans="8:8" x14ac:dyDescent="0.25">
      <c r="H202" s="758"/>
    </row>
    <row r="203" spans="8:8" x14ac:dyDescent="0.25">
      <c r="H203" s="758"/>
    </row>
    <row r="204" spans="8:8" x14ac:dyDescent="0.25">
      <c r="H204" s="758"/>
    </row>
    <row r="205" spans="8:8" x14ac:dyDescent="0.25">
      <c r="H205" s="758"/>
    </row>
    <row r="206" spans="8:8" x14ac:dyDescent="0.25">
      <c r="H206" s="758"/>
    </row>
    <row r="207" spans="8:8" x14ac:dyDescent="0.25">
      <c r="H207" s="758"/>
    </row>
    <row r="208" spans="8:8" x14ac:dyDescent="0.25">
      <c r="H208" s="758"/>
    </row>
    <row r="209" spans="8:8" x14ac:dyDescent="0.25">
      <c r="H209" s="758"/>
    </row>
    <row r="210" spans="8:8" x14ac:dyDescent="0.25">
      <c r="H210" s="758"/>
    </row>
    <row r="211" spans="8:8" x14ac:dyDescent="0.25">
      <c r="H211" s="758"/>
    </row>
    <row r="212" spans="8:8" x14ac:dyDescent="0.25">
      <c r="H212" s="758"/>
    </row>
    <row r="213" spans="8:8" x14ac:dyDescent="0.25">
      <c r="H213" s="758"/>
    </row>
    <row r="214" spans="8:8" x14ac:dyDescent="0.25">
      <c r="H214" s="758"/>
    </row>
    <row r="215" spans="8:8" x14ac:dyDescent="0.25">
      <c r="H215" s="758"/>
    </row>
    <row r="216" spans="8:8" x14ac:dyDescent="0.25">
      <c r="H216" s="758"/>
    </row>
    <row r="217" spans="8:8" x14ac:dyDescent="0.25">
      <c r="H217" s="758"/>
    </row>
    <row r="218" spans="8:8" x14ac:dyDescent="0.25">
      <c r="H218" s="758"/>
    </row>
    <row r="219" spans="8:8" x14ac:dyDescent="0.25">
      <c r="H219" s="758"/>
    </row>
    <row r="220" spans="8:8" x14ac:dyDescent="0.25">
      <c r="H220" s="758"/>
    </row>
    <row r="221" spans="8:8" x14ac:dyDescent="0.25">
      <c r="H221" s="758"/>
    </row>
    <row r="222" spans="8:8" x14ac:dyDescent="0.25">
      <c r="H222" s="758"/>
    </row>
    <row r="223" spans="8:8" x14ac:dyDescent="0.25">
      <c r="H223" s="758"/>
    </row>
    <row r="224" spans="8:8" x14ac:dyDescent="0.25">
      <c r="H224" s="758"/>
    </row>
    <row r="225" spans="8:8" x14ac:dyDescent="0.25">
      <c r="H225" s="758"/>
    </row>
    <row r="226" spans="8:8" x14ac:dyDescent="0.25">
      <c r="H226" s="758"/>
    </row>
    <row r="227" spans="8:8" x14ac:dyDescent="0.25">
      <c r="H227" s="758"/>
    </row>
    <row r="228" spans="8:8" x14ac:dyDescent="0.25">
      <c r="H228" s="758"/>
    </row>
    <row r="229" spans="8:8" x14ac:dyDescent="0.25">
      <c r="H229" s="758"/>
    </row>
    <row r="230" spans="8:8" x14ac:dyDescent="0.25">
      <c r="H230" s="758"/>
    </row>
    <row r="231" spans="8:8" x14ac:dyDescent="0.25">
      <c r="H231" s="758"/>
    </row>
    <row r="232" spans="8:8" x14ac:dyDescent="0.25">
      <c r="H232" s="758"/>
    </row>
    <row r="233" spans="8:8" x14ac:dyDescent="0.25">
      <c r="H233" s="758"/>
    </row>
    <row r="234" spans="8:8" x14ac:dyDescent="0.25">
      <c r="H234" s="758"/>
    </row>
    <row r="235" spans="8:8" x14ac:dyDescent="0.25">
      <c r="H235" s="758"/>
    </row>
    <row r="236" spans="8:8" x14ac:dyDescent="0.25">
      <c r="H236" s="758"/>
    </row>
    <row r="237" spans="8:8" x14ac:dyDescent="0.25">
      <c r="H237" s="758"/>
    </row>
    <row r="238" spans="8:8" x14ac:dyDescent="0.25">
      <c r="H238" s="758"/>
    </row>
    <row r="239" spans="8:8" x14ac:dyDescent="0.25">
      <c r="H239" s="758"/>
    </row>
    <row r="240" spans="8:8" x14ac:dyDescent="0.25">
      <c r="H240" s="758"/>
    </row>
    <row r="241" spans="8:8" x14ac:dyDescent="0.25">
      <c r="H241" s="758"/>
    </row>
    <row r="242" spans="8:8" x14ac:dyDescent="0.25">
      <c r="H242" s="758"/>
    </row>
    <row r="243" spans="8:8" x14ac:dyDescent="0.25">
      <c r="H243" s="758"/>
    </row>
    <row r="244" spans="8:8" x14ac:dyDescent="0.25">
      <c r="H244" s="758"/>
    </row>
    <row r="245" spans="8:8" x14ac:dyDescent="0.25">
      <c r="H245" s="758"/>
    </row>
    <row r="246" spans="8:8" x14ac:dyDescent="0.25">
      <c r="H246" s="758"/>
    </row>
    <row r="247" spans="8:8" x14ac:dyDescent="0.25">
      <c r="H247" s="758"/>
    </row>
    <row r="248" spans="8:8" x14ac:dyDescent="0.25">
      <c r="H248" s="758"/>
    </row>
    <row r="249" spans="8:8" x14ac:dyDescent="0.25">
      <c r="H249" s="758"/>
    </row>
    <row r="250" spans="8:8" x14ac:dyDescent="0.25">
      <c r="H250" s="758"/>
    </row>
    <row r="251" spans="8:8" x14ac:dyDescent="0.25">
      <c r="H251" s="758"/>
    </row>
    <row r="252" spans="8:8" x14ac:dyDescent="0.25">
      <c r="H252" s="758"/>
    </row>
    <row r="253" spans="8:8" x14ac:dyDescent="0.25">
      <c r="H253" s="758"/>
    </row>
    <row r="254" spans="8:8" x14ac:dyDescent="0.25">
      <c r="H254" s="758"/>
    </row>
    <row r="255" spans="8:8" x14ac:dyDescent="0.25">
      <c r="H255" s="758"/>
    </row>
    <row r="256" spans="8:8" x14ac:dyDescent="0.25">
      <c r="H256" s="758"/>
    </row>
    <row r="257" spans="8:8" x14ac:dyDescent="0.25">
      <c r="H257" s="758"/>
    </row>
    <row r="258" spans="8:8" x14ac:dyDescent="0.25">
      <c r="H258" s="758"/>
    </row>
    <row r="259" spans="8:8" x14ac:dyDescent="0.25">
      <c r="H259" s="758"/>
    </row>
    <row r="260" spans="8:8" x14ac:dyDescent="0.25">
      <c r="H260" s="758"/>
    </row>
    <row r="261" spans="8:8" x14ac:dyDescent="0.25">
      <c r="H261" s="758"/>
    </row>
    <row r="262" spans="8:8" x14ac:dyDescent="0.25">
      <c r="H262" s="758"/>
    </row>
    <row r="263" spans="8:8" x14ac:dyDescent="0.25">
      <c r="H263" s="758"/>
    </row>
    <row r="264" spans="8:8" x14ac:dyDescent="0.25">
      <c r="H264" s="758"/>
    </row>
    <row r="265" spans="8:8" x14ac:dyDescent="0.25">
      <c r="H265" s="758"/>
    </row>
    <row r="266" spans="8:8" x14ac:dyDescent="0.25">
      <c r="H266" s="758"/>
    </row>
    <row r="267" spans="8:8" x14ac:dyDescent="0.25">
      <c r="H267" s="758"/>
    </row>
    <row r="268" spans="8:8" x14ac:dyDescent="0.25">
      <c r="H268" s="758"/>
    </row>
    <row r="269" spans="8:8" x14ac:dyDescent="0.25">
      <c r="H269" s="758"/>
    </row>
    <row r="270" spans="8:8" x14ac:dyDescent="0.25">
      <c r="H270" s="758"/>
    </row>
    <row r="271" spans="8:8" x14ac:dyDescent="0.25">
      <c r="H271" s="758"/>
    </row>
    <row r="272" spans="8:8" x14ac:dyDescent="0.25">
      <c r="H272" s="758"/>
    </row>
    <row r="273" spans="8:8" x14ac:dyDescent="0.25">
      <c r="H273" s="758"/>
    </row>
    <row r="274" spans="8:8" x14ac:dyDescent="0.25">
      <c r="H274" s="758"/>
    </row>
    <row r="275" spans="8:8" x14ac:dyDescent="0.25">
      <c r="H275" s="758"/>
    </row>
    <row r="276" spans="8:8" x14ac:dyDescent="0.25">
      <c r="H276" s="758"/>
    </row>
    <row r="277" spans="8:8" x14ac:dyDescent="0.25">
      <c r="H277" s="758"/>
    </row>
    <row r="278" spans="8:8" x14ac:dyDescent="0.25">
      <c r="H278" s="758"/>
    </row>
    <row r="279" spans="8:8" x14ac:dyDescent="0.25">
      <c r="H279" s="758"/>
    </row>
    <row r="280" spans="8:8" x14ac:dyDescent="0.25">
      <c r="H280" s="758"/>
    </row>
    <row r="281" spans="8:8" x14ac:dyDescent="0.25">
      <c r="H281" s="758"/>
    </row>
    <row r="282" spans="8:8" x14ac:dyDescent="0.25">
      <c r="H282" s="758"/>
    </row>
    <row r="283" spans="8:8" x14ac:dyDescent="0.25">
      <c r="H283" s="758"/>
    </row>
    <row r="284" spans="8:8" x14ac:dyDescent="0.25">
      <c r="H284" s="758"/>
    </row>
    <row r="285" spans="8:8" x14ac:dyDescent="0.25">
      <c r="H285" s="758"/>
    </row>
    <row r="286" spans="8:8" x14ac:dyDescent="0.25">
      <c r="H286" s="758"/>
    </row>
    <row r="287" spans="8:8" x14ac:dyDescent="0.25">
      <c r="H287" s="758"/>
    </row>
    <row r="288" spans="8:8" x14ac:dyDescent="0.25">
      <c r="H288" s="758"/>
    </row>
    <row r="289" spans="8:8" x14ac:dyDescent="0.25">
      <c r="H289" s="758"/>
    </row>
    <row r="290" spans="8:8" x14ac:dyDescent="0.25">
      <c r="H290" s="758"/>
    </row>
    <row r="291" spans="8:8" x14ac:dyDescent="0.25">
      <c r="H291" s="758"/>
    </row>
    <row r="292" spans="8:8" x14ac:dyDescent="0.25">
      <c r="H292" s="758"/>
    </row>
    <row r="293" spans="8:8" x14ac:dyDescent="0.25">
      <c r="H293" s="758"/>
    </row>
    <row r="294" spans="8:8" x14ac:dyDescent="0.25">
      <c r="H294" s="758"/>
    </row>
    <row r="295" spans="8:8" x14ac:dyDescent="0.25">
      <c r="H295" s="758"/>
    </row>
    <row r="296" spans="8:8" x14ac:dyDescent="0.25">
      <c r="H296" s="758"/>
    </row>
    <row r="297" spans="8:8" x14ac:dyDescent="0.25">
      <c r="H297" s="758"/>
    </row>
    <row r="298" spans="8:8" x14ac:dyDescent="0.25">
      <c r="H298" s="758"/>
    </row>
    <row r="299" spans="8:8" x14ac:dyDescent="0.25">
      <c r="H299" s="758"/>
    </row>
    <row r="300" spans="8:8" x14ac:dyDescent="0.25">
      <c r="H300" s="758"/>
    </row>
    <row r="301" spans="8:8" x14ac:dyDescent="0.25">
      <c r="H301" s="758"/>
    </row>
    <row r="302" spans="8:8" x14ac:dyDescent="0.25">
      <c r="H302" s="758"/>
    </row>
    <row r="303" spans="8:8" x14ac:dyDescent="0.25">
      <c r="H303" s="758"/>
    </row>
    <row r="304" spans="8:8" x14ac:dyDescent="0.25">
      <c r="H304" s="758"/>
    </row>
    <row r="305" spans="8:8" x14ac:dyDescent="0.25">
      <c r="H305" s="758"/>
    </row>
    <row r="306" spans="8:8" x14ac:dyDescent="0.25">
      <c r="H306" s="758"/>
    </row>
    <row r="307" spans="8:8" x14ac:dyDescent="0.25">
      <c r="H307" s="758"/>
    </row>
    <row r="308" spans="8:8" x14ac:dyDescent="0.25">
      <c r="H308" s="758"/>
    </row>
    <row r="309" spans="8:8" x14ac:dyDescent="0.25">
      <c r="H309" s="758"/>
    </row>
    <row r="310" spans="8:8" x14ac:dyDescent="0.25">
      <c r="H310" s="758"/>
    </row>
    <row r="311" spans="8:8" x14ac:dyDescent="0.25">
      <c r="H311" s="758"/>
    </row>
    <row r="312" spans="8:8" x14ac:dyDescent="0.25">
      <c r="H312" s="758"/>
    </row>
    <row r="313" spans="8:8" x14ac:dyDescent="0.25">
      <c r="H313" s="758"/>
    </row>
    <row r="314" spans="8:8" x14ac:dyDescent="0.25">
      <c r="H314" s="758"/>
    </row>
    <row r="315" spans="8:8" x14ac:dyDescent="0.25">
      <c r="H315" s="758"/>
    </row>
    <row r="316" spans="8:8" x14ac:dyDescent="0.25">
      <c r="H316" s="758"/>
    </row>
    <row r="317" spans="8:8" x14ac:dyDescent="0.25">
      <c r="H317" s="758"/>
    </row>
    <row r="318" spans="8:8" x14ac:dyDescent="0.25">
      <c r="H318" s="758"/>
    </row>
    <row r="319" spans="8:8" x14ac:dyDescent="0.25">
      <c r="H319" s="758"/>
    </row>
    <row r="320" spans="8:8" x14ac:dyDescent="0.25">
      <c r="H320" s="758"/>
    </row>
    <row r="321" spans="8:8" x14ac:dyDescent="0.25">
      <c r="H321" s="758"/>
    </row>
    <row r="322" spans="8:8" x14ac:dyDescent="0.25">
      <c r="H322" s="758"/>
    </row>
    <row r="323" spans="8:8" x14ac:dyDescent="0.25">
      <c r="H323" s="758"/>
    </row>
    <row r="324" spans="8:8" x14ac:dyDescent="0.25">
      <c r="H324" s="758"/>
    </row>
    <row r="325" spans="8:8" x14ac:dyDescent="0.25">
      <c r="H325" s="758"/>
    </row>
    <row r="326" spans="8:8" x14ac:dyDescent="0.25">
      <c r="H326" s="758"/>
    </row>
    <row r="327" spans="8:8" x14ac:dyDescent="0.25">
      <c r="H327" s="758"/>
    </row>
    <row r="328" spans="8:8" x14ac:dyDescent="0.25">
      <c r="H328" s="758"/>
    </row>
    <row r="329" spans="8:8" x14ac:dyDescent="0.25">
      <c r="H329" s="758"/>
    </row>
    <row r="330" spans="8:8" x14ac:dyDescent="0.25">
      <c r="H330" s="758"/>
    </row>
    <row r="331" spans="8:8" x14ac:dyDescent="0.25">
      <c r="H331" s="758"/>
    </row>
    <row r="332" spans="8:8" x14ac:dyDescent="0.25">
      <c r="H332" s="758"/>
    </row>
    <row r="333" spans="8:8" x14ac:dyDescent="0.25">
      <c r="H333" s="758"/>
    </row>
    <row r="334" spans="8:8" x14ac:dyDescent="0.25">
      <c r="H334" s="758"/>
    </row>
    <row r="335" spans="8:8" x14ac:dyDescent="0.25">
      <c r="H335" s="758"/>
    </row>
    <row r="336" spans="8:8" x14ac:dyDescent="0.25">
      <c r="H336" s="758"/>
    </row>
    <row r="337" spans="8:8" x14ac:dyDescent="0.25">
      <c r="H337" s="758"/>
    </row>
    <row r="338" spans="8:8" x14ac:dyDescent="0.25">
      <c r="H338" s="758"/>
    </row>
    <row r="339" spans="8:8" x14ac:dyDescent="0.25">
      <c r="H339" s="758"/>
    </row>
    <row r="340" spans="8:8" x14ac:dyDescent="0.25">
      <c r="H340" s="758"/>
    </row>
    <row r="341" spans="8:8" x14ac:dyDescent="0.25">
      <c r="H341" s="758"/>
    </row>
    <row r="342" spans="8:8" x14ac:dyDescent="0.25">
      <c r="H342" s="758"/>
    </row>
    <row r="343" spans="8:8" x14ac:dyDescent="0.25">
      <c r="H343" s="758"/>
    </row>
    <row r="344" spans="8:8" x14ac:dyDescent="0.25">
      <c r="H344" s="758"/>
    </row>
    <row r="345" spans="8:8" x14ac:dyDescent="0.25">
      <c r="H345" s="758"/>
    </row>
    <row r="346" spans="8:8" x14ac:dyDescent="0.25">
      <c r="H346" s="758"/>
    </row>
    <row r="347" spans="8:8" x14ac:dyDescent="0.25">
      <c r="H347" s="758"/>
    </row>
    <row r="348" spans="8:8" x14ac:dyDescent="0.25">
      <c r="H348" s="758"/>
    </row>
    <row r="349" spans="8:8" x14ac:dyDescent="0.25">
      <c r="H349" s="758"/>
    </row>
    <row r="350" spans="8:8" x14ac:dyDescent="0.25">
      <c r="H350" s="758"/>
    </row>
    <row r="351" spans="8:8" x14ac:dyDescent="0.25">
      <c r="H351" s="758"/>
    </row>
    <row r="352" spans="8:8" x14ac:dyDescent="0.25">
      <c r="H352" s="758"/>
    </row>
    <row r="353" spans="8:8" x14ac:dyDescent="0.25">
      <c r="H353" s="758"/>
    </row>
    <row r="354" spans="8:8" x14ac:dyDescent="0.25">
      <c r="H354" s="758"/>
    </row>
    <row r="355" spans="8:8" x14ac:dyDescent="0.25">
      <c r="H355" s="758"/>
    </row>
    <row r="356" spans="8:8" x14ac:dyDescent="0.25">
      <c r="H356" s="758"/>
    </row>
    <row r="357" spans="8:8" x14ac:dyDescent="0.25">
      <c r="H357" s="758"/>
    </row>
    <row r="358" spans="8:8" x14ac:dyDescent="0.25">
      <c r="H358" s="758"/>
    </row>
    <row r="359" spans="8:8" x14ac:dyDescent="0.25">
      <c r="H359" s="758"/>
    </row>
    <row r="360" spans="8:8" x14ac:dyDescent="0.25">
      <c r="H360" s="758"/>
    </row>
    <row r="361" spans="8:8" x14ac:dyDescent="0.25">
      <c r="H361" s="758"/>
    </row>
    <row r="362" spans="8:8" x14ac:dyDescent="0.25">
      <c r="H362" s="758"/>
    </row>
    <row r="363" spans="8:8" x14ac:dyDescent="0.25">
      <c r="H363" s="758"/>
    </row>
    <row r="364" spans="8:8" x14ac:dyDescent="0.25">
      <c r="H364" s="758"/>
    </row>
    <row r="365" spans="8:8" x14ac:dyDescent="0.25">
      <c r="H365" s="758"/>
    </row>
    <row r="366" spans="8:8" x14ac:dyDescent="0.25">
      <c r="H366" s="758"/>
    </row>
    <row r="367" spans="8:8" x14ac:dyDescent="0.25">
      <c r="H367" s="758"/>
    </row>
    <row r="368" spans="8:8" x14ac:dyDescent="0.25">
      <c r="H368" s="758"/>
    </row>
    <row r="369" spans="8:8" x14ac:dyDescent="0.25">
      <c r="H369" s="758"/>
    </row>
    <row r="370" spans="8:8" x14ac:dyDescent="0.25">
      <c r="H370" s="758"/>
    </row>
    <row r="371" spans="8:8" x14ac:dyDescent="0.25">
      <c r="H371" s="758"/>
    </row>
    <row r="372" spans="8:8" x14ac:dyDescent="0.25">
      <c r="H372" s="758"/>
    </row>
    <row r="373" spans="8:8" x14ac:dyDescent="0.25">
      <c r="H373" s="758"/>
    </row>
    <row r="374" spans="8:8" x14ac:dyDescent="0.25">
      <c r="H374" s="758"/>
    </row>
    <row r="375" spans="8:8" x14ac:dyDescent="0.25">
      <c r="H375" s="758"/>
    </row>
    <row r="376" spans="8:8" x14ac:dyDescent="0.25">
      <c r="H376" s="758"/>
    </row>
    <row r="377" spans="8:8" x14ac:dyDescent="0.25">
      <c r="H377" s="758"/>
    </row>
    <row r="378" spans="8:8" x14ac:dyDescent="0.25">
      <c r="H378" s="758"/>
    </row>
    <row r="379" spans="8:8" x14ac:dyDescent="0.25">
      <c r="H379" s="758"/>
    </row>
    <row r="380" spans="8:8" x14ac:dyDescent="0.25">
      <c r="H380" s="758"/>
    </row>
    <row r="381" spans="8:8" x14ac:dyDescent="0.25">
      <c r="H381" s="758"/>
    </row>
    <row r="382" spans="8:8" x14ac:dyDescent="0.25">
      <c r="H382" s="758"/>
    </row>
    <row r="383" spans="8:8" x14ac:dyDescent="0.25">
      <c r="H383" s="758"/>
    </row>
    <row r="384" spans="8:8" x14ac:dyDescent="0.25">
      <c r="H384" s="758"/>
    </row>
    <row r="385" spans="8:8" x14ac:dyDescent="0.25">
      <c r="H385" s="758"/>
    </row>
    <row r="386" spans="8:8" x14ac:dyDescent="0.25">
      <c r="H386" s="758"/>
    </row>
    <row r="387" spans="8:8" x14ac:dyDescent="0.25">
      <c r="H387" s="758"/>
    </row>
    <row r="388" spans="8:8" x14ac:dyDescent="0.25">
      <c r="H388" s="758"/>
    </row>
    <row r="389" spans="8:8" x14ac:dyDescent="0.25">
      <c r="H389" s="758"/>
    </row>
    <row r="390" spans="8:8" x14ac:dyDescent="0.25">
      <c r="H390" s="758"/>
    </row>
    <row r="391" spans="8:8" x14ac:dyDescent="0.25">
      <c r="H391" s="758"/>
    </row>
    <row r="392" spans="8:8" x14ac:dyDescent="0.25">
      <c r="H392" s="758"/>
    </row>
    <row r="393" spans="8:8" x14ac:dyDescent="0.25">
      <c r="H393" s="758"/>
    </row>
    <row r="394" spans="8:8" x14ac:dyDescent="0.25">
      <c r="H394" s="758"/>
    </row>
    <row r="395" spans="8:8" x14ac:dyDescent="0.25">
      <c r="H395" s="758"/>
    </row>
    <row r="396" spans="8:8" x14ac:dyDescent="0.25">
      <c r="H396" s="758"/>
    </row>
    <row r="397" spans="8:8" x14ac:dyDescent="0.25">
      <c r="H397" s="758"/>
    </row>
    <row r="398" spans="8:8" x14ac:dyDescent="0.25">
      <c r="H398" s="758"/>
    </row>
    <row r="399" spans="8:8" x14ac:dyDescent="0.25">
      <c r="H399" s="758"/>
    </row>
    <row r="400" spans="8:8" x14ac:dyDescent="0.25">
      <c r="H400" s="758"/>
    </row>
    <row r="401" spans="8:8" x14ac:dyDescent="0.25">
      <c r="H401" s="758"/>
    </row>
    <row r="402" spans="8:8" x14ac:dyDescent="0.25">
      <c r="H402" s="758"/>
    </row>
    <row r="403" spans="8:8" x14ac:dyDescent="0.25">
      <c r="H403" s="758"/>
    </row>
    <row r="404" spans="8:8" x14ac:dyDescent="0.25">
      <c r="H404" s="758"/>
    </row>
    <row r="405" spans="8:8" x14ac:dyDescent="0.25">
      <c r="H405" s="758"/>
    </row>
    <row r="406" spans="8:8" x14ac:dyDescent="0.25">
      <c r="H406" s="758"/>
    </row>
    <row r="407" spans="8:8" x14ac:dyDescent="0.25">
      <c r="H407" s="758"/>
    </row>
    <row r="408" spans="8:8" x14ac:dyDescent="0.25">
      <c r="H408" s="758"/>
    </row>
    <row r="409" spans="8:8" x14ac:dyDescent="0.25">
      <c r="H409" s="758"/>
    </row>
    <row r="410" spans="8:8" x14ac:dyDescent="0.25">
      <c r="H410" s="758"/>
    </row>
    <row r="411" spans="8:8" x14ac:dyDescent="0.25">
      <c r="H411" s="758"/>
    </row>
    <row r="412" spans="8:8" x14ac:dyDescent="0.25">
      <c r="H412" s="758"/>
    </row>
    <row r="413" spans="8:8" x14ac:dyDescent="0.25">
      <c r="H413" s="758"/>
    </row>
    <row r="414" spans="8:8" x14ac:dyDescent="0.25">
      <c r="H414" s="758"/>
    </row>
    <row r="415" spans="8:8" x14ac:dyDescent="0.25">
      <c r="H415" s="758"/>
    </row>
    <row r="416" spans="8:8" x14ac:dyDescent="0.25">
      <c r="H416" s="758"/>
    </row>
    <row r="417" spans="8:8" x14ac:dyDescent="0.25">
      <c r="H417" s="758"/>
    </row>
    <row r="418" spans="8:8" x14ac:dyDescent="0.25">
      <c r="H418" s="758"/>
    </row>
    <row r="419" spans="8:8" x14ac:dyDescent="0.25">
      <c r="H419" s="758"/>
    </row>
    <row r="420" spans="8:8" x14ac:dyDescent="0.25">
      <c r="H420" s="758"/>
    </row>
    <row r="421" spans="8:8" x14ac:dyDescent="0.25">
      <c r="H421" s="758"/>
    </row>
    <row r="422" spans="8:8" x14ac:dyDescent="0.25">
      <c r="H422" s="758"/>
    </row>
    <row r="423" spans="8:8" x14ac:dyDescent="0.25">
      <c r="H423" s="758"/>
    </row>
    <row r="424" spans="8:8" x14ac:dyDescent="0.25">
      <c r="H424" s="758"/>
    </row>
    <row r="425" spans="8:8" x14ac:dyDescent="0.25">
      <c r="H425" s="758"/>
    </row>
    <row r="426" spans="8:8" x14ac:dyDescent="0.25">
      <c r="H426" s="758"/>
    </row>
    <row r="427" spans="8:8" x14ac:dyDescent="0.25">
      <c r="H427" s="758"/>
    </row>
    <row r="428" spans="8:8" x14ac:dyDescent="0.25">
      <c r="H428" s="758"/>
    </row>
    <row r="429" spans="8:8" x14ac:dyDescent="0.25">
      <c r="H429" s="758"/>
    </row>
    <row r="430" spans="8:8" x14ac:dyDescent="0.25">
      <c r="H430" s="758"/>
    </row>
    <row r="431" spans="8:8" x14ac:dyDescent="0.25">
      <c r="H431" s="758"/>
    </row>
    <row r="432" spans="8:8" x14ac:dyDescent="0.25">
      <c r="H432" s="758"/>
    </row>
    <row r="433" spans="8:8" x14ac:dyDescent="0.25">
      <c r="H433" s="758"/>
    </row>
    <row r="434" spans="8:8" x14ac:dyDescent="0.25">
      <c r="H434" s="758"/>
    </row>
    <row r="435" spans="8:8" x14ac:dyDescent="0.25">
      <c r="H435" s="758"/>
    </row>
    <row r="436" spans="8:8" x14ac:dyDescent="0.25">
      <c r="H436" s="758"/>
    </row>
    <row r="437" spans="8:8" x14ac:dyDescent="0.25">
      <c r="H437" s="758"/>
    </row>
  </sheetData>
  <mergeCells count="1">
    <mergeCell ref="I3:P4"/>
  </mergeCells>
  <hyperlinks>
    <hyperlink ref="A1" location="Índice!A1" display="Volver" xr:uid="{00000000-0004-0000-1F00-000000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473"/>
  <sheetViews>
    <sheetView workbookViewId="0"/>
  </sheetViews>
  <sheetFormatPr baseColWidth="10" defaultColWidth="11.44140625" defaultRowHeight="13.8" x14ac:dyDescent="0.25"/>
  <cols>
    <col min="1" max="1" width="5.21875" style="542" customWidth="1"/>
    <col min="2" max="16384" width="11.44140625" style="542"/>
  </cols>
  <sheetData>
    <row r="1" spans="1:14" ht="15.6" x14ac:dyDescent="0.25">
      <c r="A1" s="145" t="s">
        <v>36</v>
      </c>
      <c r="I1" s="773"/>
    </row>
    <row r="2" spans="1:14" x14ac:dyDescent="0.25">
      <c r="F2" s="758"/>
    </row>
    <row r="3" spans="1:14" ht="24" x14ac:dyDescent="0.25">
      <c r="B3" s="2" t="s">
        <v>203</v>
      </c>
      <c r="C3" s="351" t="s">
        <v>287</v>
      </c>
      <c r="D3" s="351" t="s">
        <v>288</v>
      </c>
      <c r="E3" s="351" t="s">
        <v>289</v>
      </c>
      <c r="F3" s="758"/>
      <c r="G3" s="813" t="s">
        <v>1947</v>
      </c>
      <c r="H3" s="813"/>
      <c r="I3" s="813"/>
      <c r="J3" s="813"/>
      <c r="K3" s="813"/>
      <c r="L3" s="813"/>
      <c r="M3" s="813"/>
      <c r="N3" s="813"/>
    </row>
    <row r="4" spans="1:14" x14ac:dyDescent="0.25">
      <c r="B4" s="759">
        <v>44927</v>
      </c>
      <c r="C4" s="763">
        <v>8.1699999999999995E-2</v>
      </c>
      <c r="D4" s="763">
        <v>0.17350000000000002</v>
      </c>
      <c r="E4" s="763">
        <v>0.25059999999999999</v>
      </c>
      <c r="F4" s="758"/>
      <c r="G4" s="813"/>
      <c r="H4" s="813"/>
      <c r="I4" s="813"/>
      <c r="J4" s="813"/>
      <c r="K4" s="813"/>
      <c r="L4" s="813"/>
      <c r="M4" s="813"/>
      <c r="N4" s="813"/>
    </row>
    <row r="5" spans="1:14" x14ac:dyDescent="0.25">
      <c r="B5" s="761">
        <v>44958</v>
      </c>
      <c r="C5" s="774">
        <v>0.1128</v>
      </c>
      <c r="D5" s="774">
        <v>0.1744</v>
      </c>
      <c r="E5" s="774">
        <v>0.21530000000000002</v>
      </c>
      <c r="F5" s="758"/>
    </row>
    <row r="6" spans="1:14" x14ac:dyDescent="0.25">
      <c r="B6" s="759">
        <v>44986</v>
      </c>
      <c r="C6" s="763">
        <v>0.1128</v>
      </c>
      <c r="D6" s="763">
        <v>0.18129999999999999</v>
      </c>
      <c r="E6" s="763">
        <v>0.4012</v>
      </c>
      <c r="F6" s="758"/>
    </row>
    <row r="7" spans="1:14" x14ac:dyDescent="0.25">
      <c r="B7" s="761">
        <v>45017</v>
      </c>
      <c r="C7" s="774">
        <v>0.12640000000000001</v>
      </c>
      <c r="D7" s="774">
        <v>0.1837</v>
      </c>
      <c r="E7" s="774">
        <v>0.1686</v>
      </c>
      <c r="F7" s="758"/>
    </row>
    <row r="8" spans="1:14" x14ac:dyDescent="0.25">
      <c r="B8" s="759">
        <v>45047</v>
      </c>
      <c r="C8" s="763">
        <v>0.12640000000000001</v>
      </c>
      <c r="D8" s="763">
        <v>0.17899999999999999</v>
      </c>
      <c r="E8" s="763">
        <v>0.17370000000000002</v>
      </c>
      <c r="F8" s="758"/>
    </row>
    <row r="9" spans="1:14" x14ac:dyDescent="0.25">
      <c r="B9" s="761">
        <v>45078</v>
      </c>
      <c r="C9" s="774">
        <v>9.11E-2</v>
      </c>
      <c r="D9" s="774">
        <v>0.1709</v>
      </c>
      <c r="E9" s="774">
        <v>0.10970000000000001</v>
      </c>
      <c r="F9" s="758"/>
    </row>
    <row r="10" spans="1:14" x14ac:dyDescent="0.25">
      <c r="B10" s="759">
        <v>45108</v>
      </c>
      <c r="C10" s="763">
        <v>0.1293</v>
      </c>
      <c r="D10" s="763">
        <v>0.156</v>
      </c>
      <c r="E10" s="763">
        <v>0.11349999999999999</v>
      </c>
      <c r="F10" s="758"/>
    </row>
    <row r="11" spans="1:14" x14ac:dyDescent="0.25">
      <c r="B11" s="761">
        <v>45139</v>
      </c>
      <c r="C11" s="774">
        <v>0.1472</v>
      </c>
      <c r="D11" s="774">
        <v>0.14000000000000001</v>
      </c>
      <c r="E11" s="774">
        <v>9.6799999999999997E-2</v>
      </c>
      <c r="F11" s="758"/>
    </row>
    <row r="12" spans="1:14" x14ac:dyDescent="0.25">
      <c r="B12" s="759">
        <v>45170</v>
      </c>
      <c r="C12" s="763">
        <v>0.1472</v>
      </c>
      <c r="D12" s="763">
        <v>0.12770000000000001</v>
      </c>
      <c r="E12" s="763">
        <v>-4.3E-3</v>
      </c>
      <c r="F12" s="758"/>
    </row>
    <row r="13" spans="1:14" x14ac:dyDescent="0.25">
      <c r="B13" s="761">
        <v>45200</v>
      </c>
      <c r="C13" s="774">
        <v>8.8900000000000007E-2</v>
      </c>
      <c r="D13" s="774">
        <v>0.13089999999999999</v>
      </c>
      <c r="E13" s="774">
        <v>1.8799999999999997E-2</v>
      </c>
      <c r="F13" s="758"/>
    </row>
    <row r="14" spans="1:14" x14ac:dyDescent="0.25">
      <c r="B14" s="759">
        <v>45231</v>
      </c>
      <c r="C14" s="763">
        <v>9.06E-2</v>
      </c>
      <c r="D14" s="763">
        <v>0.15920000000000001</v>
      </c>
      <c r="E14" s="763">
        <v>-2.06E-2</v>
      </c>
      <c r="F14" s="758"/>
    </row>
    <row r="15" spans="1:14" x14ac:dyDescent="0.25">
      <c r="B15" s="761">
        <v>45261</v>
      </c>
      <c r="C15" s="774">
        <v>9.06E-2</v>
      </c>
      <c r="D15" s="774">
        <v>0.20219999999999999</v>
      </c>
      <c r="E15" s="774">
        <v>-6.4399999999999999E-2</v>
      </c>
      <c r="F15" s="758"/>
    </row>
    <row r="16" spans="1:14" x14ac:dyDescent="0.25">
      <c r="B16" s="759">
        <v>45292</v>
      </c>
      <c r="C16" s="763">
        <v>9.06E-2</v>
      </c>
      <c r="D16" s="763">
        <v>0.1943</v>
      </c>
      <c r="E16" s="763">
        <v>-9.5000000000000001E-2</v>
      </c>
      <c r="F16" s="758"/>
    </row>
    <row r="17" spans="2:7" x14ac:dyDescent="0.25">
      <c r="B17" s="761">
        <v>45323</v>
      </c>
      <c r="C17" s="774">
        <v>9.4700000000000006E-2</v>
      </c>
      <c r="D17" s="774">
        <v>0.17530000000000001</v>
      </c>
      <c r="E17" s="774">
        <v>-4.6300000000000001E-2</v>
      </c>
      <c r="F17" s="758"/>
    </row>
    <row r="18" spans="2:7" x14ac:dyDescent="0.25">
      <c r="B18" s="759">
        <v>45352</v>
      </c>
      <c r="C18" s="763">
        <v>9.4700000000000006E-2</v>
      </c>
      <c r="D18" s="763">
        <v>0.14599999999999999</v>
      </c>
      <c r="E18" s="763">
        <v>-5.5899999999999998E-2</v>
      </c>
      <c r="F18" s="758"/>
    </row>
    <row r="19" spans="2:7" x14ac:dyDescent="0.25">
      <c r="B19" s="761">
        <v>45383</v>
      </c>
      <c r="C19" s="774">
        <v>4.6900000000000004E-2</v>
      </c>
      <c r="D19" s="774">
        <v>0.14660000000000001</v>
      </c>
      <c r="E19" s="774">
        <v>-8.1099999999999992E-2</v>
      </c>
      <c r="F19" s="758"/>
    </row>
    <row r="20" spans="2:7" x14ac:dyDescent="0.25">
      <c r="B20" s="759">
        <v>45413</v>
      </c>
      <c r="C20" s="763">
        <v>4.6900000000000004E-2</v>
      </c>
      <c r="D20" s="763">
        <v>0.14050000000000001</v>
      </c>
      <c r="E20" s="763">
        <v>-8.5000000000000006E-2</v>
      </c>
      <c r="F20" s="758"/>
    </row>
    <row r="21" spans="2:7" x14ac:dyDescent="0.25">
      <c r="B21" s="761">
        <v>45444</v>
      </c>
      <c r="C21" s="774">
        <v>4.6900000000000004E-2</v>
      </c>
      <c r="D21" s="774">
        <v>0.14410000000000001</v>
      </c>
      <c r="E21" s="774">
        <v>-8.9499999999999996E-2</v>
      </c>
      <c r="F21" s="758"/>
    </row>
    <row r="22" spans="2:7" x14ac:dyDescent="0.25">
      <c r="B22" s="759">
        <v>45474</v>
      </c>
      <c r="C22" s="763">
        <v>4.3700000000000003E-2</v>
      </c>
      <c r="D22" s="763">
        <v>0.12529999999999999</v>
      </c>
      <c r="E22" s="763">
        <v>-3.7699999999999997E-2</v>
      </c>
      <c r="F22" s="758"/>
    </row>
    <row r="23" spans="2:7" x14ac:dyDescent="0.25">
      <c r="B23" s="761">
        <v>45505</v>
      </c>
      <c r="C23" s="774">
        <v>4.3700000000000003E-2</v>
      </c>
      <c r="D23" s="774">
        <v>0.10150000000000001</v>
      </c>
      <c r="E23" s="774">
        <v>4.5000000000000005E-3</v>
      </c>
      <c r="F23" s="758"/>
    </row>
    <row r="24" spans="2:7" x14ac:dyDescent="0.25">
      <c r="B24" s="759">
        <v>45536</v>
      </c>
      <c r="C24" s="763">
        <v>4.3700000000000003E-2</v>
      </c>
      <c r="D24" s="763">
        <v>6.7900000000000002E-2</v>
      </c>
      <c r="E24" s="763">
        <v>5.8999999999999999E-3</v>
      </c>
      <c r="F24" s="758"/>
    </row>
    <row r="25" spans="2:7" x14ac:dyDescent="0.25">
      <c r="B25" s="761">
        <v>45566</v>
      </c>
      <c r="C25" s="774">
        <v>6.5700000000000008E-2</v>
      </c>
      <c r="D25" s="774">
        <v>5.1799999999999999E-2</v>
      </c>
      <c r="E25" s="774">
        <v>-2.86E-2</v>
      </c>
      <c r="F25" s="758"/>
      <c r="G25" s="560" t="s">
        <v>196</v>
      </c>
    </row>
    <row r="26" spans="2:7" x14ac:dyDescent="0.25">
      <c r="B26" s="759">
        <v>45597</v>
      </c>
      <c r="C26" s="763">
        <v>6.4100000000000004E-2</v>
      </c>
      <c r="D26" s="763">
        <v>2.06E-2</v>
      </c>
      <c r="E26" s="763">
        <v>3.1099999999999999E-2</v>
      </c>
      <c r="F26" s="758"/>
    </row>
    <row r="27" spans="2:7" x14ac:dyDescent="0.25">
      <c r="B27" s="761">
        <v>45627</v>
      </c>
      <c r="C27" s="774">
        <v>7.1399999999999991E-2</v>
      </c>
      <c r="D27" s="774">
        <v>1.38E-2</v>
      </c>
      <c r="E27" s="774">
        <v>2.2799999999999997E-2</v>
      </c>
      <c r="F27" s="758"/>
    </row>
    <row r="28" spans="2:7" x14ac:dyDescent="0.25">
      <c r="B28" s="759">
        <v>45658</v>
      </c>
      <c r="C28" s="763">
        <v>7.1399999999999991E-2</v>
      </c>
      <c r="D28" s="763">
        <v>2.3300000000000001E-2</v>
      </c>
      <c r="E28" s="763">
        <v>0.10800000000000001</v>
      </c>
      <c r="F28" s="758"/>
    </row>
    <row r="29" spans="2:7" x14ac:dyDescent="0.25">
      <c r="B29" s="761">
        <v>45689</v>
      </c>
      <c r="C29" s="774">
        <v>3.8100000000000002E-2</v>
      </c>
      <c r="D29" s="774">
        <v>5.1999999999999998E-3</v>
      </c>
      <c r="E29" s="774">
        <v>0.35039999999999999</v>
      </c>
      <c r="F29" s="758"/>
    </row>
    <row r="30" spans="2:7" x14ac:dyDescent="0.25">
      <c r="B30" s="759">
        <v>45717</v>
      </c>
      <c r="C30" s="763">
        <v>3.8100000000000002E-2</v>
      </c>
      <c r="D30" s="763">
        <v>4.0000000000000001E-3</v>
      </c>
      <c r="E30" s="763">
        <v>0.16020000000000001</v>
      </c>
      <c r="F30" s="758"/>
    </row>
    <row r="31" spans="2:7" x14ac:dyDescent="0.25">
      <c r="B31" s="761">
        <v>45748</v>
      </c>
      <c r="C31" s="774">
        <v>3.8100000000000002E-2</v>
      </c>
      <c r="D31" s="774">
        <v>-8.9999999999999998E-4</v>
      </c>
      <c r="E31" s="774">
        <v>0.29859999999999998</v>
      </c>
      <c r="F31" s="758"/>
    </row>
    <row r="32" spans="2:7" x14ac:dyDescent="0.25">
      <c r="B32" s="759">
        <v>45778</v>
      </c>
      <c r="C32" s="763">
        <v>7.2800000000000004E-2</v>
      </c>
      <c r="D32" s="763">
        <v>-3.04E-2</v>
      </c>
      <c r="E32" s="763">
        <v>0.32130000000000003</v>
      </c>
      <c r="F32" s="758"/>
    </row>
    <row r="33" spans="2:6" x14ac:dyDescent="0.25">
      <c r="B33" s="761">
        <v>45809</v>
      </c>
      <c r="C33" s="774">
        <v>7.2800000000000004E-2</v>
      </c>
      <c r="D33" s="774">
        <v>-6.8199999999999997E-2</v>
      </c>
      <c r="E33" s="774">
        <v>0.33100000000000002</v>
      </c>
      <c r="F33" s="758"/>
    </row>
    <row r="34" spans="2:6" x14ac:dyDescent="0.25">
      <c r="B34" s="759">
        <v>45839</v>
      </c>
      <c r="C34" s="763">
        <v>3.9699999999999999E-2</v>
      </c>
      <c r="D34" s="763">
        <v>-2.7400000000000001E-2</v>
      </c>
      <c r="E34" s="763">
        <v>0.25730000000000003</v>
      </c>
      <c r="F34" s="758"/>
    </row>
    <row r="35" spans="2:6" x14ac:dyDescent="0.25">
      <c r="B35" s="761">
        <v>45870</v>
      </c>
      <c r="C35" s="774">
        <v>3.9699999999999999E-2</v>
      </c>
      <c r="D35" s="774">
        <v>-5.4600000000000003E-2</v>
      </c>
      <c r="E35" s="774">
        <v>0.2051</v>
      </c>
      <c r="F35" s="758"/>
    </row>
    <row r="36" spans="2:6" x14ac:dyDescent="0.25">
      <c r="B36" s="761">
        <v>45901</v>
      </c>
      <c r="C36" s="763">
        <f>397%/100</f>
        <v>3.9699999999999999E-2</v>
      </c>
      <c r="D36" s="763">
        <f>-218%/100</f>
        <v>-2.18E-2</v>
      </c>
      <c r="E36" s="763">
        <f>2327%/100</f>
        <v>0.23269999999999999</v>
      </c>
      <c r="F36" s="758"/>
    </row>
    <row r="37" spans="2:6" x14ac:dyDescent="0.25">
      <c r="E37" s="775"/>
      <c r="F37" s="758"/>
    </row>
    <row r="38" spans="2:6" x14ac:dyDescent="0.25">
      <c r="F38" s="758"/>
    </row>
    <row r="39" spans="2:6" x14ac:dyDescent="0.25">
      <c r="F39" s="758"/>
    </row>
    <row r="40" spans="2:6" x14ac:dyDescent="0.25">
      <c r="F40" s="758"/>
    </row>
    <row r="41" spans="2:6" x14ac:dyDescent="0.25">
      <c r="F41" s="758"/>
    </row>
    <row r="42" spans="2:6" x14ac:dyDescent="0.25">
      <c r="F42" s="758"/>
    </row>
    <row r="43" spans="2:6" x14ac:dyDescent="0.25">
      <c r="F43" s="758"/>
    </row>
    <row r="44" spans="2:6" x14ac:dyDescent="0.25">
      <c r="F44" s="758"/>
    </row>
    <row r="45" spans="2:6" x14ac:dyDescent="0.25">
      <c r="F45" s="758"/>
    </row>
    <row r="46" spans="2:6" x14ac:dyDescent="0.25">
      <c r="F46" s="758"/>
    </row>
    <row r="47" spans="2:6" x14ac:dyDescent="0.25">
      <c r="F47" s="758"/>
    </row>
    <row r="48" spans="2:6" x14ac:dyDescent="0.25">
      <c r="F48" s="758"/>
    </row>
    <row r="49" spans="6:6" x14ac:dyDescent="0.25">
      <c r="F49" s="758"/>
    </row>
    <row r="50" spans="6:6" x14ac:dyDescent="0.25">
      <c r="F50" s="758"/>
    </row>
    <row r="51" spans="6:6" x14ac:dyDescent="0.25">
      <c r="F51" s="758"/>
    </row>
    <row r="52" spans="6:6" x14ac:dyDescent="0.25">
      <c r="F52" s="758"/>
    </row>
    <row r="53" spans="6:6" x14ac:dyDescent="0.25">
      <c r="F53" s="758"/>
    </row>
    <row r="54" spans="6:6" x14ac:dyDescent="0.25">
      <c r="F54" s="758"/>
    </row>
    <row r="55" spans="6:6" x14ac:dyDescent="0.25">
      <c r="F55" s="758"/>
    </row>
    <row r="56" spans="6:6" x14ac:dyDescent="0.25">
      <c r="F56" s="758"/>
    </row>
    <row r="57" spans="6:6" x14ac:dyDescent="0.25">
      <c r="F57" s="758"/>
    </row>
    <row r="58" spans="6:6" x14ac:dyDescent="0.25">
      <c r="F58" s="758"/>
    </row>
    <row r="59" spans="6:6" x14ac:dyDescent="0.25">
      <c r="F59" s="758"/>
    </row>
    <row r="60" spans="6:6" x14ac:dyDescent="0.25">
      <c r="F60" s="758"/>
    </row>
    <row r="61" spans="6:6" x14ac:dyDescent="0.25">
      <c r="F61" s="758"/>
    </row>
    <row r="62" spans="6:6" x14ac:dyDescent="0.25">
      <c r="F62" s="758"/>
    </row>
    <row r="63" spans="6:6" x14ac:dyDescent="0.25">
      <c r="F63" s="758"/>
    </row>
    <row r="64" spans="6:6" x14ac:dyDescent="0.25">
      <c r="F64" s="758"/>
    </row>
    <row r="65" spans="6:6" x14ac:dyDescent="0.25">
      <c r="F65" s="758"/>
    </row>
    <row r="66" spans="6:6" x14ac:dyDescent="0.25">
      <c r="F66" s="758"/>
    </row>
    <row r="67" spans="6:6" x14ac:dyDescent="0.25">
      <c r="F67" s="758"/>
    </row>
    <row r="68" spans="6:6" x14ac:dyDescent="0.25">
      <c r="F68" s="758"/>
    </row>
    <row r="69" spans="6:6" x14ac:dyDescent="0.25">
      <c r="F69" s="758"/>
    </row>
    <row r="70" spans="6:6" x14ac:dyDescent="0.25">
      <c r="F70" s="758"/>
    </row>
    <row r="71" spans="6:6" x14ac:dyDescent="0.25">
      <c r="F71" s="758"/>
    </row>
    <row r="72" spans="6:6" x14ac:dyDescent="0.25">
      <c r="F72" s="758"/>
    </row>
    <row r="73" spans="6:6" x14ac:dyDescent="0.25">
      <c r="F73" s="758"/>
    </row>
    <row r="74" spans="6:6" x14ac:dyDescent="0.25">
      <c r="F74" s="758"/>
    </row>
    <row r="75" spans="6:6" x14ac:dyDescent="0.25">
      <c r="F75" s="758"/>
    </row>
    <row r="76" spans="6:6" x14ac:dyDescent="0.25">
      <c r="F76" s="758"/>
    </row>
    <row r="77" spans="6:6" x14ac:dyDescent="0.25">
      <c r="F77" s="758"/>
    </row>
    <row r="78" spans="6:6" x14ac:dyDescent="0.25">
      <c r="F78" s="758"/>
    </row>
    <row r="79" spans="6:6" x14ac:dyDescent="0.25">
      <c r="F79" s="758"/>
    </row>
    <row r="80" spans="6:6" x14ac:dyDescent="0.25">
      <c r="F80" s="758"/>
    </row>
    <row r="81" spans="6:6" x14ac:dyDescent="0.25">
      <c r="F81" s="758"/>
    </row>
    <row r="82" spans="6:6" x14ac:dyDescent="0.25">
      <c r="F82" s="758"/>
    </row>
    <row r="83" spans="6:6" x14ac:dyDescent="0.25">
      <c r="F83" s="758"/>
    </row>
    <row r="84" spans="6:6" x14ac:dyDescent="0.25">
      <c r="F84" s="758"/>
    </row>
    <row r="85" spans="6:6" x14ac:dyDescent="0.25">
      <c r="F85" s="758"/>
    </row>
    <row r="86" spans="6:6" x14ac:dyDescent="0.25">
      <c r="F86" s="758"/>
    </row>
    <row r="87" spans="6:6" x14ac:dyDescent="0.25">
      <c r="F87" s="758"/>
    </row>
    <row r="88" spans="6:6" x14ac:dyDescent="0.25">
      <c r="F88" s="758"/>
    </row>
    <row r="89" spans="6:6" x14ac:dyDescent="0.25">
      <c r="F89" s="758"/>
    </row>
    <row r="90" spans="6:6" x14ac:dyDescent="0.25">
      <c r="F90" s="758"/>
    </row>
    <row r="91" spans="6:6" x14ac:dyDescent="0.25">
      <c r="F91" s="758"/>
    </row>
    <row r="92" spans="6:6" x14ac:dyDescent="0.25">
      <c r="F92" s="758"/>
    </row>
    <row r="93" spans="6:6" x14ac:dyDescent="0.25">
      <c r="F93" s="758"/>
    </row>
    <row r="94" spans="6:6" x14ac:dyDescent="0.25">
      <c r="F94" s="758"/>
    </row>
    <row r="95" spans="6:6" x14ac:dyDescent="0.25">
      <c r="F95" s="758"/>
    </row>
    <row r="96" spans="6:6" x14ac:dyDescent="0.25">
      <c r="F96" s="758"/>
    </row>
    <row r="97" spans="6:6" x14ac:dyDescent="0.25">
      <c r="F97" s="758"/>
    </row>
    <row r="98" spans="6:6" x14ac:dyDescent="0.25">
      <c r="F98" s="758"/>
    </row>
    <row r="99" spans="6:6" x14ac:dyDescent="0.25">
      <c r="F99" s="758"/>
    </row>
    <row r="100" spans="6:6" x14ac:dyDescent="0.25">
      <c r="F100" s="758"/>
    </row>
    <row r="101" spans="6:6" x14ac:dyDescent="0.25">
      <c r="F101" s="758"/>
    </row>
    <row r="102" spans="6:6" x14ac:dyDescent="0.25">
      <c r="F102" s="758"/>
    </row>
    <row r="103" spans="6:6" x14ac:dyDescent="0.25">
      <c r="F103" s="758"/>
    </row>
    <row r="104" spans="6:6" x14ac:dyDescent="0.25">
      <c r="F104" s="758"/>
    </row>
    <row r="105" spans="6:6" x14ac:dyDescent="0.25">
      <c r="F105" s="758"/>
    </row>
    <row r="106" spans="6:6" x14ac:dyDescent="0.25">
      <c r="F106" s="758"/>
    </row>
    <row r="107" spans="6:6" x14ac:dyDescent="0.25">
      <c r="F107" s="758"/>
    </row>
    <row r="108" spans="6:6" x14ac:dyDescent="0.25">
      <c r="F108" s="758"/>
    </row>
    <row r="109" spans="6:6" x14ac:dyDescent="0.25">
      <c r="F109" s="758"/>
    </row>
    <row r="110" spans="6:6" x14ac:dyDescent="0.25">
      <c r="F110" s="758"/>
    </row>
    <row r="111" spans="6:6" x14ac:dyDescent="0.25">
      <c r="F111" s="758"/>
    </row>
    <row r="112" spans="6:6" x14ac:dyDescent="0.25">
      <c r="F112" s="758"/>
    </row>
    <row r="113" spans="6:6" x14ac:dyDescent="0.25">
      <c r="F113" s="758"/>
    </row>
    <row r="114" spans="6:6" x14ac:dyDescent="0.25">
      <c r="F114" s="758"/>
    </row>
    <row r="115" spans="6:6" x14ac:dyDescent="0.25">
      <c r="F115" s="758"/>
    </row>
    <row r="116" spans="6:6" x14ac:dyDescent="0.25">
      <c r="F116" s="758"/>
    </row>
    <row r="117" spans="6:6" x14ac:dyDescent="0.25">
      <c r="F117" s="758"/>
    </row>
    <row r="118" spans="6:6" x14ac:dyDescent="0.25">
      <c r="F118" s="758"/>
    </row>
    <row r="119" spans="6:6" x14ac:dyDescent="0.25">
      <c r="F119" s="758"/>
    </row>
    <row r="120" spans="6:6" x14ac:dyDescent="0.25">
      <c r="F120" s="758"/>
    </row>
    <row r="121" spans="6:6" x14ac:dyDescent="0.25">
      <c r="F121" s="758"/>
    </row>
    <row r="122" spans="6:6" x14ac:dyDescent="0.25">
      <c r="F122" s="758"/>
    </row>
    <row r="123" spans="6:6" x14ac:dyDescent="0.25">
      <c r="F123" s="758"/>
    </row>
    <row r="124" spans="6:6" x14ac:dyDescent="0.25">
      <c r="F124" s="758"/>
    </row>
    <row r="125" spans="6:6" x14ac:dyDescent="0.25">
      <c r="F125" s="758"/>
    </row>
    <row r="126" spans="6:6" x14ac:dyDescent="0.25">
      <c r="F126" s="758"/>
    </row>
    <row r="127" spans="6:6" x14ac:dyDescent="0.25">
      <c r="F127" s="758"/>
    </row>
    <row r="128" spans="6:6" x14ac:dyDescent="0.25">
      <c r="F128" s="758"/>
    </row>
    <row r="129" spans="6:6" x14ac:dyDescent="0.25">
      <c r="F129" s="758"/>
    </row>
    <row r="130" spans="6:6" x14ac:dyDescent="0.25">
      <c r="F130" s="758"/>
    </row>
    <row r="131" spans="6:6" x14ac:dyDescent="0.25">
      <c r="F131" s="758"/>
    </row>
    <row r="132" spans="6:6" x14ac:dyDescent="0.25">
      <c r="F132" s="758"/>
    </row>
    <row r="133" spans="6:6" x14ac:dyDescent="0.25">
      <c r="F133" s="758"/>
    </row>
    <row r="134" spans="6:6" x14ac:dyDescent="0.25">
      <c r="F134" s="758"/>
    </row>
    <row r="135" spans="6:6" x14ac:dyDescent="0.25">
      <c r="F135" s="758"/>
    </row>
    <row r="136" spans="6:6" x14ac:dyDescent="0.25">
      <c r="F136" s="758"/>
    </row>
    <row r="137" spans="6:6" x14ac:dyDescent="0.25">
      <c r="F137" s="758"/>
    </row>
    <row r="138" spans="6:6" x14ac:dyDescent="0.25">
      <c r="F138" s="758"/>
    </row>
    <row r="139" spans="6:6" x14ac:dyDescent="0.25">
      <c r="F139" s="758"/>
    </row>
    <row r="140" spans="6:6" x14ac:dyDescent="0.25">
      <c r="F140" s="758"/>
    </row>
    <row r="141" spans="6:6" x14ac:dyDescent="0.25">
      <c r="F141" s="758"/>
    </row>
    <row r="142" spans="6:6" x14ac:dyDescent="0.25">
      <c r="F142" s="758"/>
    </row>
    <row r="143" spans="6:6" x14ac:dyDescent="0.25">
      <c r="F143" s="758"/>
    </row>
    <row r="144" spans="6:6" x14ac:dyDescent="0.25">
      <c r="F144" s="758"/>
    </row>
    <row r="145" spans="6:6" x14ac:dyDescent="0.25">
      <c r="F145" s="758"/>
    </row>
    <row r="146" spans="6:6" x14ac:dyDescent="0.25">
      <c r="F146" s="758"/>
    </row>
    <row r="147" spans="6:6" x14ac:dyDescent="0.25">
      <c r="F147" s="758"/>
    </row>
    <row r="148" spans="6:6" x14ac:dyDescent="0.25">
      <c r="F148" s="758"/>
    </row>
    <row r="149" spans="6:6" x14ac:dyDescent="0.25">
      <c r="F149" s="758"/>
    </row>
    <row r="150" spans="6:6" x14ac:dyDescent="0.25">
      <c r="F150" s="758"/>
    </row>
    <row r="151" spans="6:6" x14ac:dyDescent="0.25">
      <c r="F151" s="758"/>
    </row>
    <row r="152" spans="6:6" x14ac:dyDescent="0.25">
      <c r="F152" s="758"/>
    </row>
    <row r="153" spans="6:6" x14ac:dyDescent="0.25">
      <c r="F153" s="758"/>
    </row>
    <row r="154" spans="6:6" x14ac:dyDescent="0.25">
      <c r="F154" s="758"/>
    </row>
    <row r="155" spans="6:6" x14ac:dyDescent="0.25">
      <c r="F155" s="758"/>
    </row>
    <row r="156" spans="6:6" x14ac:dyDescent="0.25">
      <c r="F156" s="758"/>
    </row>
    <row r="157" spans="6:6" x14ac:dyDescent="0.25">
      <c r="F157" s="758"/>
    </row>
    <row r="158" spans="6:6" x14ac:dyDescent="0.25">
      <c r="F158" s="758"/>
    </row>
    <row r="159" spans="6:6" x14ac:dyDescent="0.25">
      <c r="F159" s="758"/>
    </row>
    <row r="160" spans="6:6" x14ac:dyDescent="0.25">
      <c r="F160" s="758"/>
    </row>
    <row r="161" spans="6:6" x14ac:dyDescent="0.25">
      <c r="F161" s="758"/>
    </row>
    <row r="162" spans="6:6" x14ac:dyDescent="0.25">
      <c r="F162" s="758"/>
    </row>
    <row r="163" spans="6:6" x14ac:dyDescent="0.25">
      <c r="F163" s="758"/>
    </row>
    <row r="164" spans="6:6" x14ac:dyDescent="0.25">
      <c r="F164" s="758"/>
    </row>
    <row r="165" spans="6:6" x14ac:dyDescent="0.25">
      <c r="F165" s="758"/>
    </row>
    <row r="166" spans="6:6" x14ac:dyDescent="0.25">
      <c r="F166" s="758"/>
    </row>
    <row r="167" spans="6:6" x14ac:dyDescent="0.25">
      <c r="F167" s="758"/>
    </row>
    <row r="168" spans="6:6" x14ac:dyDescent="0.25">
      <c r="F168" s="758"/>
    </row>
    <row r="169" spans="6:6" x14ac:dyDescent="0.25">
      <c r="F169" s="758"/>
    </row>
    <row r="170" spans="6:6" x14ac:dyDescent="0.25">
      <c r="F170" s="758"/>
    </row>
    <row r="171" spans="6:6" x14ac:dyDescent="0.25">
      <c r="F171" s="758"/>
    </row>
    <row r="172" spans="6:6" x14ac:dyDescent="0.25">
      <c r="F172" s="758"/>
    </row>
    <row r="173" spans="6:6" x14ac:dyDescent="0.25">
      <c r="F173" s="758"/>
    </row>
    <row r="174" spans="6:6" x14ac:dyDescent="0.25">
      <c r="F174" s="758"/>
    </row>
    <row r="175" spans="6:6" x14ac:dyDescent="0.25">
      <c r="F175" s="758"/>
    </row>
    <row r="176" spans="6:6" x14ac:dyDescent="0.25">
      <c r="F176" s="758"/>
    </row>
    <row r="177" spans="6:6" x14ac:dyDescent="0.25">
      <c r="F177" s="758"/>
    </row>
    <row r="178" spans="6:6" x14ac:dyDescent="0.25">
      <c r="F178" s="758"/>
    </row>
    <row r="179" spans="6:6" x14ac:dyDescent="0.25">
      <c r="F179" s="758"/>
    </row>
    <row r="180" spans="6:6" x14ac:dyDescent="0.25">
      <c r="F180" s="758"/>
    </row>
    <row r="181" spans="6:6" x14ac:dyDescent="0.25">
      <c r="F181" s="758"/>
    </row>
    <row r="182" spans="6:6" x14ac:dyDescent="0.25">
      <c r="F182" s="758"/>
    </row>
    <row r="183" spans="6:6" x14ac:dyDescent="0.25">
      <c r="F183" s="758"/>
    </row>
    <row r="184" spans="6:6" x14ac:dyDescent="0.25">
      <c r="F184" s="758"/>
    </row>
    <row r="185" spans="6:6" x14ac:dyDescent="0.25">
      <c r="F185" s="758"/>
    </row>
    <row r="186" spans="6:6" x14ac:dyDescent="0.25">
      <c r="F186" s="758"/>
    </row>
    <row r="187" spans="6:6" x14ac:dyDescent="0.25">
      <c r="F187" s="758"/>
    </row>
    <row r="188" spans="6:6" x14ac:dyDescent="0.25">
      <c r="F188" s="758"/>
    </row>
    <row r="189" spans="6:6" x14ac:dyDescent="0.25">
      <c r="F189" s="758"/>
    </row>
    <row r="190" spans="6:6" x14ac:dyDescent="0.25">
      <c r="F190" s="758"/>
    </row>
    <row r="191" spans="6:6" x14ac:dyDescent="0.25">
      <c r="F191" s="758"/>
    </row>
    <row r="192" spans="6:6" x14ac:dyDescent="0.25">
      <c r="F192" s="758"/>
    </row>
    <row r="193" spans="6:6" x14ac:dyDescent="0.25">
      <c r="F193" s="758"/>
    </row>
    <row r="194" spans="6:6" x14ac:dyDescent="0.25">
      <c r="F194" s="758"/>
    </row>
    <row r="195" spans="6:6" x14ac:dyDescent="0.25">
      <c r="F195" s="758"/>
    </row>
    <row r="196" spans="6:6" x14ac:dyDescent="0.25">
      <c r="F196" s="758"/>
    </row>
    <row r="197" spans="6:6" x14ac:dyDescent="0.25">
      <c r="F197" s="758"/>
    </row>
    <row r="198" spans="6:6" x14ac:dyDescent="0.25">
      <c r="F198" s="758"/>
    </row>
    <row r="199" spans="6:6" x14ac:dyDescent="0.25">
      <c r="F199" s="758"/>
    </row>
    <row r="200" spans="6:6" x14ac:dyDescent="0.25">
      <c r="F200" s="758"/>
    </row>
    <row r="201" spans="6:6" x14ac:dyDescent="0.25">
      <c r="F201" s="758"/>
    </row>
    <row r="202" spans="6:6" x14ac:dyDescent="0.25">
      <c r="F202" s="758"/>
    </row>
    <row r="203" spans="6:6" x14ac:dyDescent="0.25">
      <c r="F203" s="758"/>
    </row>
    <row r="204" spans="6:6" x14ac:dyDescent="0.25">
      <c r="F204" s="758"/>
    </row>
    <row r="205" spans="6:6" x14ac:dyDescent="0.25">
      <c r="F205" s="758"/>
    </row>
    <row r="206" spans="6:6" x14ac:dyDescent="0.25">
      <c r="F206" s="758"/>
    </row>
    <row r="207" spans="6:6" x14ac:dyDescent="0.25">
      <c r="F207" s="758"/>
    </row>
    <row r="208" spans="6:6" x14ac:dyDescent="0.25">
      <c r="F208" s="758"/>
    </row>
    <row r="209" spans="6:6" x14ac:dyDescent="0.25">
      <c r="F209" s="758"/>
    </row>
    <row r="210" spans="6:6" x14ac:dyDescent="0.25">
      <c r="F210" s="758"/>
    </row>
    <row r="211" spans="6:6" x14ac:dyDescent="0.25">
      <c r="F211" s="758"/>
    </row>
    <row r="212" spans="6:6" x14ac:dyDescent="0.25">
      <c r="F212" s="758"/>
    </row>
    <row r="213" spans="6:6" x14ac:dyDescent="0.25">
      <c r="F213" s="758"/>
    </row>
    <row r="214" spans="6:6" x14ac:dyDescent="0.25">
      <c r="F214" s="758"/>
    </row>
    <row r="215" spans="6:6" x14ac:dyDescent="0.25">
      <c r="F215" s="758"/>
    </row>
    <row r="216" spans="6:6" x14ac:dyDescent="0.25">
      <c r="F216" s="758"/>
    </row>
    <row r="217" spans="6:6" x14ac:dyDescent="0.25">
      <c r="F217" s="758"/>
    </row>
    <row r="218" spans="6:6" x14ac:dyDescent="0.25">
      <c r="F218" s="758"/>
    </row>
    <row r="219" spans="6:6" x14ac:dyDescent="0.25">
      <c r="F219" s="758"/>
    </row>
    <row r="220" spans="6:6" x14ac:dyDescent="0.25">
      <c r="F220" s="758"/>
    </row>
    <row r="221" spans="6:6" x14ac:dyDescent="0.25">
      <c r="F221" s="758"/>
    </row>
    <row r="222" spans="6:6" x14ac:dyDescent="0.25">
      <c r="F222" s="758"/>
    </row>
    <row r="223" spans="6:6" x14ac:dyDescent="0.25">
      <c r="F223" s="758"/>
    </row>
    <row r="224" spans="6:6" x14ac:dyDescent="0.25">
      <c r="F224" s="758"/>
    </row>
    <row r="225" spans="6:6" x14ac:dyDescent="0.25">
      <c r="F225" s="758"/>
    </row>
    <row r="226" spans="6:6" x14ac:dyDescent="0.25">
      <c r="F226" s="758"/>
    </row>
    <row r="227" spans="6:6" x14ac:dyDescent="0.25">
      <c r="F227" s="758"/>
    </row>
    <row r="228" spans="6:6" x14ac:dyDescent="0.25">
      <c r="F228" s="758"/>
    </row>
    <row r="229" spans="6:6" x14ac:dyDescent="0.25">
      <c r="F229" s="758"/>
    </row>
    <row r="230" spans="6:6" x14ac:dyDescent="0.25">
      <c r="F230" s="758"/>
    </row>
    <row r="231" spans="6:6" x14ac:dyDescent="0.25">
      <c r="F231" s="758"/>
    </row>
    <row r="232" spans="6:6" x14ac:dyDescent="0.25">
      <c r="F232" s="758"/>
    </row>
    <row r="233" spans="6:6" x14ac:dyDescent="0.25">
      <c r="F233" s="758"/>
    </row>
    <row r="234" spans="6:6" x14ac:dyDescent="0.25">
      <c r="F234" s="758"/>
    </row>
    <row r="235" spans="6:6" x14ac:dyDescent="0.25">
      <c r="F235" s="758"/>
    </row>
    <row r="236" spans="6:6" x14ac:dyDescent="0.25">
      <c r="F236" s="758"/>
    </row>
    <row r="237" spans="6:6" x14ac:dyDescent="0.25">
      <c r="F237" s="758"/>
    </row>
    <row r="238" spans="6:6" x14ac:dyDescent="0.25">
      <c r="F238" s="758"/>
    </row>
    <row r="239" spans="6:6" x14ac:dyDescent="0.25">
      <c r="F239" s="758"/>
    </row>
    <row r="240" spans="6:6" x14ac:dyDescent="0.25">
      <c r="F240" s="758"/>
    </row>
    <row r="241" spans="6:6" x14ac:dyDescent="0.25">
      <c r="F241" s="758"/>
    </row>
    <row r="242" spans="6:6" x14ac:dyDescent="0.25">
      <c r="F242" s="758"/>
    </row>
    <row r="243" spans="6:6" x14ac:dyDescent="0.25">
      <c r="F243" s="758"/>
    </row>
    <row r="244" spans="6:6" x14ac:dyDescent="0.25">
      <c r="F244" s="758"/>
    </row>
    <row r="245" spans="6:6" x14ac:dyDescent="0.25">
      <c r="F245" s="758"/>
    </row>
    <row r="246" spans="6:6" x14ac:dyDescent="0.25">
      <c r="F246" s="758"/>
    </row>
    <row r="247" spans="6:6" x14ac:dyDescent="0.25">
      <c r="F247" s="758"/>
    </row>
    <row r="248" spans="6:6" x14ac:dyDescent="0.25">
      <c r="F248" s="758"/>
    </row>
    <row r="249" spans="6:6" x14ac:dyDescent="0.25">
      <c r="F249" s="758"/>
    </row>
    <row r="250" spans="6:6" x14ac:dyDescent="0.25">
      <c r="F250" s="758"/>
    </row>
    <row r="251" spans="6:6" x14ac:dyDescent="0.25">
      <c r="F251" s="758"/>
    </row>
    <row r="252" spans="6:6" x14ac:dyDescent="0.25">
      <c r="F252" s="758"/>
    </row>
    <row r="253" spans="6:6" x14ac:dyDescent="0.25">
      <c r="F253" s="758"/>
    </row>
    <row r="254" spans="6:6" x14ac:dyDescent="0.25">
      <c r="F254" s="758"/>
    </row>
    <row r="255" spans="6:6" x14ac:dyDescent="0.25">
      <c r="F255" s="758"/>
    </row>
    <row r="256" spans="6:6" x14ac:dyDescent="0.25">
      <c r="F256" s="758"/>
    </row>
    <row r="257" spans="6:6" x14ac:dyDescent="0.25">
      <c r="F257" s="758"/>
    </row>
    <row r="258" spans="6:6" x14ac:dyDescent="0.25">
      <c r="F258" s="758"/>
    </row>
    <row r="259" spans="6:6" x14ac:dyDescent="0.25">
      <c r="F259" s="758"/>
    </row>
    <row r="260" spans="6:6" x14ac:dyDescent="0.25">
      <c r="F260" s="758"/>
    </row>
    <row r="261" spans="6:6" x14ac:dyDescent="0.25">
      <c r="F261" s="758"/>
    </row>
    <row r="262" spans="6:6" x14ac:dyDescent="0.25">
      <c r="F262" s="758"/>
    </row>
    <row r="263" spans="6:6" x14ac:dyDescent="0.25">
      <c r="F263" s="758"/>
    </row>
    <row r="264" spans="6:6" x14ac:dyDescent="0.25">
      <c r="F264" s="758"/>
    </row>
    <row r="265" spans="6:6" x14ac:dyDescent="0.25">
      <c r="F265" s="758"/>
    </row>
    <row r="266" spans="6:6" x14ac:dyDescent="0.25">
      <c r="F266" s="758"/>
    </row>
    <row r="267" spans="6:6" x14ac:dyDescent="0.25">
      <c r="F267" s="758"/>
    </row>
    <row r="268" spans="6:6" x14ac:dyDescent="0.25">
      <c r="F268" s="758"/>
    </row>
    <row r="269" spans="6:6" x14ac:dyDescent="0.25">
      <c r="F269" s="758"/>
    </row>
    <row r="270" spans="6:6" x14ac:dyDescent="0.25">
      <c r="F270" s="758"/>
    </row>
    <row r="271" spans="6:6" x14ac:dyDescent="0.25">
      <c r="F271" s="758"/>
    </row>
    <row r="272" spans="6:6" x14ac:dyDescent="0.25">
      <c r="F272" s="758"/>
    </row>
    <row r="273" spans="6:6" x14ac:dyDescent="0.25">
      <c r="F273" s="758"/>
    </row>
    <row r="274" spans="6:6" x14ac:dyDescent="0.25">
      <c r="F274" s="758"/>
    </row>
    <row r="275" spans="6:6" x14ac:dyDescent="0.25">
      <c r="F275" s="758"/>
    </row>
    <row r="276" spans="6:6" x14ac:dyDescent="0.25">
      <c r="F276" s="758"/>
    </row>
    <row r="277" spans="6:6" x14ac:dyDescent="0.25">
      <c r="F277" s="758"/>
    </row>
    <row r="278" spans="6:6" x14ac:dyDescent="0.25">
      <c r="F278" s="758"/>
    </row>
    <row r="279" spans="6:6" x14ac:dyDescent="0.25">
      <c r="F279" s="758"/>
    </row>
    <row r="280" spans="6:6" x14ac:dyDescent="0.25">
      <c r="F280" s="758"/>
    </row>
    <row r="281" spans="6:6" x14ac:dyDescent="0.25">
      <c r="F281" s="758"/>
    </row>
    <row r="282" spans="6:6" x14ac:dyDescent="0.25">
      <c r="F282" s="758"/>
    </row>
    <row r="283" spans="6:6" x14ac:dyDescent="0.25">
      <c r="F283" s="758"/>
    </row>
    <row r="284" spans="6:6" x14ac:dyDescent="0.25">
      <c r="F284" s="758"/>
    </row>
    <row r="285" spans="6:6" x14ac:dyDescent="0.25">
      <c r="F285" s="758"/>
    </row>
    <row r="286" spans="6:6" x14ac:dyDescent="0.25">
      <c r="F286" s="758"/>
    </row>
    <row r="287" spans="6:6" x14ac:dyDescent="0.25">
      <c r="F287" s="758"/>
    </row>
    <row r="288" spans="6:6" x14ac:dyDescent="0.25">
      <c r="F288" s="758"/>
    </row>
    <row r="289" spans="6:6" x14ac:dyDescent="0.25">
      <c r="F289" s="758"/>
    </row>
    <row r="290" spans="6:6" x14ac:dyDescent="0.25">
      <c r="F290" s="758"/>
    </row>
    <row r="291" spans="6:6" x14ac:dyDescent="0.25">
      <c r="F291" s="758"/>
    </row>
    <row r="292" spans="6:6" x14ac:dyDescent="0.25">
      <c r="F292" s="758"/>
    </row>
    <row r="293" spans="6:6" x14ac:dyDescent="0.25">
      <c r="F293" s="758"/>
    </row>
    <row r="294" spans="6:6" x14ac:dyDescent="0.25">
      <c r="F294" s="758"/>
    </row>
    <row r="295" spans="6:6" x14ac:dyDescent="0.25">
      <c r="F295" s="758"/>
    </row>
    <row r="296" spans="6:6" x14ac:dyDescent="0.25">
      <c r="F296" s="758"/>
    </row>
    <row r="297" spans="6:6" x14ac:dyDescent="0.25">
      <c r="F297" s="758"/>
    </row>
    <row r="298" spans="6:6" x14ac:dyDescent="0.25">
      <c r="F298" s="758"/>
    </row>
    <row r="299" spans="6:6" x14ac:dyDescent="0.25">
      <c r="F299" s="758"/>
    </row>
    <row r="300" spans="6:6" x14ac:dyDescent="0.25">
      <c r="F300" s="758"/>
    </row>
    <row r="301" spans="6:6" x14ac:dyDescent="0.25">
      <c r="F301" s="758"/>
    </row>
    <row r="302" spans="6:6" x14ac:dyDescent="0.25">
      <c r="F302" s="758"/>
    </row>
    <row r="303" spans="6:6" x14ac:dyDescent="0.25">
      <c r="F303" s="758"/>
    </row>
    <row r="304" spans="6:6" x14ac:dyDescent="0.25">
      <c r="F304" s="758"/>
    </row>
    <row r="305" spans="6:6" x14ac:dyDescent="0.25">
      <c r="F305" s="758"/>
    </row>
    <row r="306" spans="6:6" x14ac:dyDescent="0.25">
      <c r="F306" s="758"/>
    </row>
    <row r="307" spans="6:6" x14ac:dyDescent="0.25">
      <c r="F307" s="758"/>
    </row>
    <row r="308" spans="6:6" x14ac:dyDescent="0.25">
      <c r="F308" s="758"/>
    </row>
    <row r="309" spans="6:6" x14ac:dyDescent="0.25">
      <c r="F309" s="758"/>
    </row>
    <row r="310" spans="6:6" x14ac:dyDescent="0.25">
      <c r="F310" s="758"/>
    </row>
    <row r="311" spans="6:6" x14ac:dyDescent="0.25">
      <c r="F311" s="758"/>
    </row>
    <row r="312" spans="6:6" x14ac:dyDescent="0.25">
      <c r="F312" s="758"/>
    </row>
    <row r="313" spans="6:6" x14ac:dyDescent="0.25">
      <c r="F313" s="758"/>
    </row>
    <row r="314" spans="6:6" x14ac:dyDescent="0.25">
      <c r="F314" s="758"/>
    </row>
    <row r="315" spans="6:6" x14ac:dyDescent="0.25">
      <c r="F315" s="758"/>
    </row>
    <row r="316" spans="6:6" x14ac:dyDescent="0.25">
      <c r="F316" s="758"/>
    </row>
    <row r="317" spans="6:6" x14ac:dyDescent="0.25">
      <c r="F317" s="758"/>
    </row>
    <row r="318" spans="6:6" x14ac:dyDescent="0.25">
      <c r="F318" s="758"/>
    </row>
    <row r="319" spans="6:6" x14ac:dyDescent="0.25">
      <c r="F319" s="758"/>
    </row>
    <row r="320" spans="6:6" x14ac:dyDescent="0.25">
      <c r="F320" s="758"/>
    </row>
    <row r="321" spans="6:6" x14ac:dyDescent="0.25">
      <c r="F321" s="758"/>
    </row>
    <row r="322" spans="6:6" x14ac:dyDescent="0.25">
      <c r="F322" s="758"/>
    </row>
    <row r="323" spans="6:6" x14ac:dyDescent="0.25">
      <c r="F323" s="758"/>
    </row>
    <row r="324" spans="6:6" x14ac:dyDescent="0.25">
      <c r="F324" s="758"/>
    </row>
    <row r="325" spans="6:6" x14ac:dyDescent="0.25">
      <c r="F325" s="758"/>
    </row>
    <row r="326" spans="6:6" x14ac:dyDescent="0.25">
      <c r="F326" s="758"/>
    </row>
    <row r="327" spans="6:6" x14ac:dyDescent="0.25">
      <c r="F327" s="758"/>
    </row>
    <row r="328" spans="6:6" x14ac:dyDescent="0.25">
      <c r="F328" s="758"/>
    </row>
    <row r="329" spans="6:6" x14ac:dyDescent="0.25">
      <c r="F329" s="758"/>
    </row>
    <row r="330" spans="6:6" x14ac:dyDescent="0.25">
      <c r="F330" s="758"/>
    </row>
    <row r="331" spans="6:6" x14ac:dyDescent="0.25">
      <c r="F331" s="758"/>
    </row>
    <row r="332" spans="6:6" x14ac:dyDescent="0.25">
      <c r="F332" s="758"/>
    </row>
    <row r="333" spans="6:6" x14ac:dyDescent="0.25">
      <c r="F333" s="758"/>
    </row>
    <row r="334" spans="6:6" x14ac:dyDescent="0.25">
      <c r="F334" s="758"/>
    </row>
    <row r="335" spans="6:6" x14ac:dyDescent="0.25">
      <c r="F335" s="758"/>
    </row>
    <row r="336" spans="6:6" x14ac:dyDescent="0.25">
      <c r="F336" s="758"/>
    </row>
    <row r="337" spans="6:6" x14ac:dyDescent="0.25">
      <c r="F337" s="758"/>
    </row>
    <row r="338" spans="6:6" x14ac:dyDescent="0.25">
      <c r="F338" s="758"/>
    </row>
    <row r="339" spans="6:6" x14ac:dyDescent="0.25">
      <c r="F339" s="758"/>
    </row>
    <row r="340" spans="6:6" x14ac:dyDescent="0.25">
      <c r="F340" s="758"/>
    </row>
    <row r="341" spans="6:6" x14ac:dyDescent="0.25">
      <c r="F341" s="758"/>
    </row>
    <row r="342" spans="6:6" x14ac:dyDescent="0.25">
      <c r="F342" s="758"/>
    </row>
    <row r="343" spans="6:6" x14ac:dyDescent="0.25">
      <c r="F343" s="758"/>
    </row>
    <row r="344" spans="6:6" x14ac:dyDescent="0.25">
      <c r="F344" s="758"/>
    </row>
    <row r="345" spans="6:6" x14ac:dyDescent="0.25">
      <c r="F345" s="758"/>
    </row>
    <row r="346" spans="6:6" x14ac:dyDescent="0.25">
      <c r="F346" s="758"/>
    </row>
    <row r="347" spans="6:6" x14ac:dyDescent="0.25">
      <c r="F347" s="758"/>
    </row>
    <row r="348" spans="6:6" x14ac:dyDescent="0.25">
      <c r="F348" s="758"/>
    </row>
    <row r="349" spans="6:6" x14ac:dyDescent="0.25">
      <c r="F349" s="758"/>
    </row>
    <row r="350" spans="6:6" x14ac:dyDescent="0.25">
      <c r="F350" s="758"/>
    </row>
    <row r="351" spans="6:6" x14ac:dyDescent="0.25">
      <c r="F351" s="758"/>
    </row>
    <row r="352" spans="6:6" x14ac:dyDescent="0.25">
      <c r="F352" s="758"/>
    </row>
    <row r="353" spans="6:6" x14ac:dyDescent="0.25">
      <c r="F353" s="758"/>
    </row>
    <row r="354" spans="6:6" x14ac:dyDescent="0.25">
      <c r="F354" s="758"/>
    </row>
    <row r="355" spans="6:6" x14ac:dyDescent="0.25">
      <c r="F355" s="758"/>
    </row>
    <row r="356" spans="6:6" x14ac:dyDescent="0.25">
      <c r="F356" s="758"/>
    </row>
    <row r="357" spans="6:6" x14ac:dyDescent="0.25">
      <c r="F357" s="758"/>
    </row>
    <row r="358" spans="6:6" x14ac:dyDescent="0.25">
      <c r="F358" s="758"/>
    </row>
    <row r="359" spans="6:6" x14ac:dyDescent="0.25">
      <c r="F359" s="758"/>
    </row>
    <row r="360" spans="6:6" x14ac:dyDescent="0.25">
      <c r="F360" s="758"/>
    </row>
    <row r="361" spans="6:6" x14ac:dyDescent="0.25">
      <c r="F361" s="758"/>
    </row>
    <row r="362" spans="6:6" x14ac:dyDescent="0.25">
      <c r="F362" s="758"/>
    </row>
    <row r="363" spans="6:6" x14ac:dyDescent="0.25">
      <c r="F363" s="758"/>
    </row>
    <row r="364" spans="6:6" x14ac:dyDescent="0.25">
      <c r="F364" s="758"/>
    </row>
    <row r="365" spans="6:6" x14ac:dyDescent="0.25">
      <c r="F365" s="758"/>
    </row>
    <row r="366" spans="6:6" x14ac:dyDescent="0.25">
      <c r="F366" s="758"/>
    </row>
    <row r="367" spans="6:6" x14ac:dyDescent="0.25">
      <c r="F367" s="758"/>
    </row>
    <row r="368" spans="6:6" x14ac:dyDescent="0.25">
      <c r="F368" s="758"/>
    </row>
    <row r="369" spans="6:6" x14ac:dyDescent="0.25">
      <c r="F369" s="758"/>
    </row>
    <row r="370" spans="6:6" x14ac:dyDescent="0.25">
      <c r="F370" s="758"/>
    </row>
    <row r="371" spans="6:6" x14ac:dyDescent="0.25">
      <c r="F371" s="758"/>
    </row>
    <row r="372" spans="6:6" x14ac:dyDescent="0.25">
      <c r="F372" s="758"/>
    </row>
    <row r="373" spans="6:6" x14ac:dyDescent="0.25">
      <c r="F373" s="758"/>
    </row>
    <row r="374" spans="6:6" x14ac:dyDescent="0.25">
      <c r="F374" s="758"/>
    </row>
    <row r="375" spans="6:6" x14ac:dyDescent="0.25">
      <c r="F375" s="758"/>
    </row>
    <row r="376" spans="6:6" x14ac:dyDescent="0.25">
      <c r="F376" s="758"/>
    </row>
    <row r="377" spans="6:6" x14ac:dyDescent="0.25">
      <c r="F377" s="758"/>
    </row>
    <row r="378" spans="6:6" x14ac:dyDescent="0.25">
      <c r="F378" s="758"/>
    </row>
    <row r="379" spans="6:6" x14ac:dyDescent="0.25">
      <c r="F379" s="758"/>
    </row>
    <row r="380" spans="6:6" x14ac:dyDescent="0.25">
      <c r="F380" s="758"/>
    </row>
    <row r="381" spans="6:6" x14ac:dyDescent="0.25">
      <c r="F381" s="758"/>
    </row>
    <row r="382" spans="6:6" x14ac:dyDescent="0.25">
      <c r="F382" s="758"/>
    </row>
    <row r="383" spans="6:6" x14ac:dyDescent="0.25">
      <c r="F383" s="758"/>
    </row>
    <row r="384" spans="6:6" x14ac:dyDescent="0.25">
      <c r="F384" s="758"/>
    </row>
    <row r="385" spans="6:6" x14ac:dyDescent="0.25">
      <c r="F385" s="758"/>
    </row>
    <row r="386" spans="6:6" x14ac:dyDescent="0.25">
      <c r="F386" s="758"/>
    </row>
    <row r="387" spans="6:6" x14ac:dyDescent="0.25">
      <c r="F387" s="758"/>
    </row>
    <row r="388" spans="6:6" x14ac:dyDescent="0.25">
      <c r="F388" s="758"/>
    </row>
    <row r="389" spans="6:6" x14ac:dyDescent="0.25">
      <c r="F389" s="758"/>
    </row>
    <row r="390" spans="6:6" x14ac:dyDescent="0.25">
      <c r="F390" s="758"/>
    </row>
    <row r="391" spans="6:6" x14ac:dyDescent="0.25">
      <c r="F391" s="758"/>
    </row>
    <row r="392" spans="6:6" x14ac:dyDescent="0.25">
      <c r="F392" s="758"/>
    </row>
    <row r="393" spans="6:6" x14ac:dyDescent="0.25">
      <c r="F393" s="758"/>
    </row>
    <row r="394" spans="6:6" x14ac:dyDescent="0.25">
      <c r="F394" s="758"/>
    </row>
    <row r="395" spans="6:6" x14ac:dyDescent="0.25">
      <c r="F395" s="758"/>
    </row>
    <row r="396" spans="6:6" x14ac:dyDescent="0.25">
      <c r="F396" s="758"/>
    </row>
    <row r="397" spans="6:6" x14ac:dyDescent="0.25">
      <c r="F397" s="758"/>
    </row>
    <row r="398" spans="6:6" x14ac:dyDescent="0.25">
      <c r="F398" s="758"/>
    </row>
    <row r="399" spans="6:6" x14ac:dyDescent="0.25">
      <c r="F399" s="758"/>
    </row>
    <row r="400" spans="6:6" x14ac:dyDescent="0.25">
      <c r="F400" s="758"/>
    </row>
    <row r="401" spans="6:6" x14ac:dyDescent="0.25">
      <c r="F401" s="758"/>
    </row>
    <row r="402" spans="6:6" x14ac:dyDescent="0.25">
      <c r="F402" s="758"/>
    </row>
    <row r="403" spans="6:6" x14ac:dyDescent="0.25">
      <c r="F403" s="758"/>
    </row>
    <row r="404" spans="6:6" x14ac:dyDescent="0.25">
      <c r="F404" s="758"/>
    </row>
    <row r="405" spans="6:6" x14ac:dyDescent="0.25">
      <c r="F405" s="758"/>
    </row>
    <row r="406" spans="6:6" x14ac:dyDescent="0.25">
      <c r="F406" s="758"/>
    </row>
    <row r="407" spans="6:6" x14ac:dyDescent="0.25">
      <c r="F407" s="758"/>
    </row>
    <row r="408" spans="6:6" x14ac:dyDescent="0.25">
      <c r="F408" s="758"/>
    </row>
    <row r="409" spans="6:6" x14ac:dyDescent="0.25">
      <c r="F409" s="758"/>
    </row>
    <row r="410" spans="6:6" x14ac:dyDescent="0.25">
      <c r="F410" s="758"/>
    </row>
    <row r="411" spans="6:6" x14ac:dyDescent="0.25">
      <c r="F411" s="758"/>
    </row>
    <row r="412" spans="6:6" x14ac:dyDescent="0.25">
      <c r="F412" s="758"/>
    </row>
    <row r="413" spans="6:6" x14ac:dyDescent="0.25">
      <c r="F413" s="758"/>
    </row>
    <row r="414" spans="6:6" x14ac:dyDescent="0.25">
      <c r="F414" s="758"/>
    </row>
    <row r="415" spans="6:6" x14ac:dyDescent="0.25">
      <c r="F415" s="758"/>
    </row>
    <row r="416" spans="6:6" x14ac:dyDescent="0.25">
      <c r="F416" s="758"/>
    </row>
    <row r="417" spans="6:6" x14ac:dyDescent="0.25">
      <c r="F417" s="758"/>
    </row>
    <row r="418" spans="6:6" x14ac:dyDescent="0.25">
      <c r="F418" s="758"/>
    </row>
    <row r="419" spans="6:6" x14ac:dyDescent="0.25">
      <c r="F419" s="758"/>
    </row>
    <row r="420" spans="6:6" x14ac:dyDescent="0.25">
      <c r="F420" s="758"/>
    </row>
    <row r="421" spans="6:6" x14ac:dyDescent="0.25">
      <c r="F421" s="758"/>
    </row>
    <row r="422" spans="6:6" x14ac:dyDescent="0.25">
      <c r="F422" s="758"/>
    </row>
    <row r="423" spans="6:6" x14ac:dyDescent="0.25">
      <c r="F423" s="758"/>
    </row>
    <row r="424" spans="6:6" x14ac:dyDescent="0.25">
      <c r="F424" s="758"/>
    </row>
    <row r="425" spans="6:6" x14ac:dyDescent="0.25">
      <c r="F425" s="758"/>
    </row>
    <row r="426" spans="6:6" x14ac:dyDescent="0.25">
      <c r="F426" s="758"/>
    </row>
    <row r="427" spans="6:6" x14ac:dyDescent="0.25">
      <c r="F427" s="758"/>
    </row>
    <row r="428" spans="6:6" x14ac:dyDescent="0.25">
      <c r="F428" s="758"/>
    </row>
    <row r="429" spans="6:6" x14ac:dyDescent="0.25">
      <c r="F429" s="758"/>
    </row>
    <row r="430" spans="6:6" x14ac:dyDescent="0.25">
      <c r="F430" s="758"/>
    </row>
    <row r="431" spans="6:6" x14ac:dyDescent="0.25">
      <c r="F431" s="758"/>
    </row>
    <row r="432" spans="6:6" x14ac:dyDescent="0.25">
      <c r="F432" s="758"/>
    </row>
    <row r="433" spans="6:6" x14ac:dyDescent="0.25">
      <c r="F433" s="758"/>
    </row>
    <row r="434" spans="6:6" x14ac:dyDescent="0.25">
      <c r="F434" s="758"/>
    </row>
    <row r="435" spans="6:6" x14ac:dyDescent="0.25">
      <c r="F435" s="758"/>
    </row>
    <row r="436" spans="6:6" x14ac:dyDescent="0.25">
      <c r="F436" s="758"/>
    </row>
    <row r="437" spans="6:6" x14ac:dyDescent="0.25">
      <c r="F437" s="758"/>
    </row>
    <row r="438" spans="6:6" x14ac:dyDescent="0.25">
      <c r="F438" s="758"/>
    </row>
    <row r="439" spans="6:6" x14ac:dyDescent="0.25">
      <c r="F439" s="758"/>
    </row>
    <row r="440" spans="6:6" x14ac:dyDescent="0.25">
      <c r="F440" s="758"/>
    </row>
    <row r="441" spans="6:6" x14ac:dyDescent="0.25">
      <c r="F441" s="758"/>
    </row>
    <row r="442" spans="6:6" x14ac:dyDescent="0.25">
      <c r="F442" s="758"/>
    </row>
    <row r="443" spans="6:6" x14ac:dyDescent="0.25">
      <c r="F443" s="758"/>
    </row>
    <row r="444" spans="6:6" x14ac:dyDescent="0.25">
      <c r="F444" s="758"/>
    </row>
    <row r="445" spans="6:6" x14ac:dyDescent="0.25">
      <c r="F445" s="758"/>
    </row>
    <row r="446" spans="6:6" x14ac:dyDescent="0.25">
      <c r="F446" s="758"/>
    </row>
    <row r="447" spans="6:6" x14ac:dyDescent="0.25">
      <c r="F447" s="758"/>
    </row>
    <row r="448" spans="6:6" x14ac:dyDescent="0.25">
      <c r="F448" s="758"/>
    </row>
    <row r="449" spans="6:6" x14ac:dyDescent="0.25">
      <c r="F449" s="758"/>
    </row>
    <row r="450" spans="6:6" x14ac:dyDescent="0.25">
      <c r="F450" s="758"/>
    </row>
    <row r="451" spans="6:6" x14ac:dyDescent="0.25">
      <c r="F451" s="758"/>
    </row>
    <row r="452" spans="6:6" x14ac:dyDescent="0.25">
      <c r="F452" s="758"/>
    </row>
    <row r="453" spans="6:6" x14ac:dyDescent="0.25">
      <c r="F453" s="758"/>
    </row>
    <row r="454" spans="6:6" x14ac:dyDescent="0.25">
      <c r="F454" s="758"/>
    </row>
    <row r="455" spans="6:6" x14ac:dyDescent="0.25">
      <c r="F455" s="758"/>
    </row>
    <row r="456" spans="6:6" x14ac:dyDescent="0.25">
      <c r="F456" s="758"/>
    </row>
    <row r="457" spans="6:6" x14ac:dyDescent="0.25">
      <c r="F457" s="758"/>
    </row>
    <row r="458" spans="6:6" x14ac:dyDescent="0.25">
      <c r="F458" s="758"/>
    </row>
    <row r="459" spans="6:6" x14ac:dyDescent="0.25">
      <c r="F459" s="758"/>
    </row>
    <row r="460" spans="6:6" x14ac:dyDescent="0.25">
      <c r="F460" s="758"/>
    </row>
    <row r="461" spans="6:6" x14ac:dyDescent="0.25">
      <c r="F461" s="758"/>
    </row>
    <row r="462" spans="6:6" x14ac:dyDescent="0.25">
      <c r="F462" s="758"/>
    </row>
    <row r="463" spans="6:6" x14ac:dyDescent="0.25">
      <c r="F463" s="758"/>
    </row>
    <row r="464" spans="6:6" x14ac:dyDescent="0.25">
      <c r="F464" s="758"/>
    </row>
    <row r="465" spans="6:6" x14ac:dyDescent="0.25">
      <c r="F465" s="758"/>
    </row>
    <row r="466" spans="6:6" x14ac:dyDescent="0.25">
      <c r="F466" s="758"/>
    </row>
    <row r="467" spans="6:6" x14ac:dyDescent="0.25">
      <c r="F467" s="758"/>
    </row>
    <row r="468" spans="6:6" x14ac:dyDescent="0.25">
      <c r="F468" s="758"/>
    </row>
    <row r="469" spans="6:6" x14ac:dyDescent="0.25">
      <c r="F469" s="758"/>
    </row>
    <row r="470" spans="6:6" x14ac:dyDescent="0.25">
      <c r="F470" s="758"/>
    </row>
    <row r="471" spans="6:6" x14ac:dyDescent="0.25">
      <c r="F471" s="758"/>
    </row>
    <row r="472" spans="6:6" x14ac:dyDescent="0.25">
      <c r="F472" s="758"/>
    </row>
    <row r="473" spans="6:6" x14ac:dyDescent="0.25">
      <c r="F473" s="758"/>
    </row>
  </sheetData>
  <mergeCells count="1">
    <mergeCell ref="G3:N4"/>
  </mergeCells>
  <hyperlinks>
    <hyperlink ref="A1" location="Índice!A1" display="Volver" xr:uid="{00000000-0004-0000-2000-000000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469"/>
  <sheetViews>
    <sheetView workbookViewId="0"/>
  </sheetViews>
  <sheetFormatPr baseColWidth="10" defaultColWidth="11.44140625" defaultRowHeight="13.8" x14ac:dyDescent="0.25"/>
  <cols>
    <col min="1" max="1" width="5.21875" style="542" customWidth="1"/>
    <col min="2" max="16384" width="11.44140625" style="542"/>
  </cols>
  <sheetData>
    <row r="1" spans="1:15" ht="15.6" x14ac:dyDescent="0.25">
      <c r="A1" s="145" t="s">
        <v>36</v>
      </c>
      <c r="B1" s="145" t="s">
        <v>36</v>
      </c>
      <c r="J1" s="773"/>
    </row>
    <row r="2" spans="1:15" ht="15.6" x14ac:dyDescent="0.25">
      <c r="J2" s="773"/>
    </row>
    <row r="3" spans="1:15" ht="15.6" x14ac:dyDescent="0.25">
      <c r="G3" s="758"/>
      <c r="J3" s="773"/>
    </row>
    <row r="4" spans="1:15" ht="24" x14ac:dyDescent="0.25">
      <c r="B4" s="2" t="s">
        <v>203</v>
      </c>
      <c r="C4" s="351" t="s">
        <v>133</v>
      </c>
      <c r="D4" s="351" t="s">
        <v>290</v>
      </c>
      <c r="E4" s="351" t="s">
        <v>291</v>
      </c>
      <c r="F4" s="351" t="s">
        <v>292</v>
      </c>
      <c r="G4" s="776"/>
    </row>
    <row r="5" spans="1:15" x14ac:dyDescent="0.25">
      <c r="B5" s="759">
        <v>44927</v>
      </c>
      <c r="C5" s="763">
        <v>0.12710000000000002</v>
      </c>
      <c r="D5" s="763">
        <v>0.1048</v>
      </c>
      <c r="E5" s="763">
        <v>0.10339999999999999</v>
      </c>
      <c r="F5" s="763">
        <v>0.253</v>
      </c>
      <c r="G5" s="776"/>
      <c r="H5" s="813" t="s">
        <v>1948</v>
      </c>
      <c r="I5" s="813"/>
      <c r="J5" s="813"/>
      <c r="K5" s="813"/>
      <c r="L5" s="813"/>
      <c r="M5" s="813"/>
      <c r="N5" s="813"/>
      <c r="O5" s="813"/>
    </row>
    <row r="6" spans="1:15" x14ac:dyDescent="0.25">
      <c r="B6" s="761">
        <v>44958</v>
      </c>
      <c r="C6" s="774">
        <v>0.12939999999999999</v>
      </c>
      <c r="D6" s="774">
        <v>0.10949999999999999</v>
      </c>
      <c r="E6" s="774">
        <v>0.10490000000000001</v>
      </c>
      <c r="F6" s="774">
        <v>0.23929999999999998</v>
      </c>
      <c r="G6" s="776"/>
      <c r="H6" s="813"/>
      <c r="I6" s="813"/>
      <c r="J6" s="813"/>
      <c r="K6" s="813"/>
      <c r="L6" s="813"/>
      <c r="M6" s="813"/>
      <c r="N6" s="813"/>
      <c r="O6" s="813"/>
    </row>
    <row r="7" spans="1:15" x14ac:dyDescent="0.25">
      <c r="B7" s="759">
        <v>44986</v>
      </c>
      <c r="C7" s="763">
        <v>0.1326</v>
      </c>
      <c r="D7" s="763">
        <v>0.11609999999999999</v>
      </c>
      <c r="E7" s="763">
        <v>0.10949999999999999</v>
      </c>
      <c r="F7" s="763">
        <v>0.22190000000000001</v>
      </c>
      <c r="G7" s="776"/>
    </row>
    <row r="8" spans="1:15" x14ac:dyDescent="0.25">
      <c r="B8" s="761">
        <v>45017</v>
      </c>
      <c r="C8" s="774">
        <v>0.12820000000000001</v>
      </c>
      <c r="D8" s="774">
        <v>0.1164</v>
      </c>
      <c r="E8" s="774">
        <v>0.1105</v>
      </c>
      <c r="F8" s="774">
        <v>0.19070000000000001</v>
      </c>
      <c r="G8" s="776"/>
    </row>
    <row r="9" spans="1:15" x14ac:dyDescent="0.25">
      <c r="B9" s="759">
        <v>45047</v>
      </c>
      <c r="C9" s="763">
        <v>0.1229</v>
      </c>
      <c r="D9" s="763">
        <v>0.11630000000000001</v>
      </c>
      <c r="E9" s="763">
        <v>0.10890000000000001</v>
      </c>
      <c r="F9" s="763">
        <v>0.1573</v>
      </c>
      <c r="G9" s="776"/>
    </row>
    <row r="10" spans="1:15" x14ac:dyDescent="0.25">
      <c r="B10" s="761">
        <v>45078</v>
      </c>
      <c r="C10" s="774">
        <v>0.11939999999999999</v>
      </c>
      <c r="D10" s="774">
        <v>0.1153</v>
      </c>
      <c r="E10" s="774">
        <v>0.1079</v>
      </c>
      <c r="F10" s="774">
        <v>0.14050000000000001</v>
      </c>
      <c r="G10" s="776"/>
    </row>
    <row r="11" spans="1:15" x14ac:dyDescent="0.25">
      <c r="B11" s="759">
        <v>45108</v>
      </c>
      <c r="C11" s="763">
        <v>0.1183</v>
      </c>
      <c r="D11" s="763">
        <v>0.1157</v>
      </c>
      <c r="E11" s="763">
        <v>0.1067</v>
      </c>
      <c r="F11" s="763">
        <v>0.13159999999999999</v>
      </c>
      <c r="G11" s="776"/>
    </row>
    <row r="12" spans="1:15" x14ac:dyDescent="0.25">
      <c r="B12" s="761">
        <v>45139</v>
      </c>
      <c r="C12" s="774">
        <v>0.1167</v>
      </c>
      <c r="D12" s="774">
        <v>0.1139</v>
      </c>
      <c r="E12" s="774">
        <v>0.10249999999999999</v>
      </c>
      <c r="F12" s="774">
        <v>0.13089999999999999</v>
      </c>
      <c r="G12" s="776"/>
    </row>
    <row r="13" spans="1:15" x14ac:dyDescent="0.25">
      <c r="B13" s="759">
        <v>45170</v>
      </c>
      <c r="C13" s="763">
        <v>0.11289999999999999</v>
      </c>
      <c r="D13" s="763">
        <v>0.1114</v>
      </c>
      <c r="E13" s="763">
        <v>9.8000000000000004E-2</v>
      </c>
      <c r="F13" s="763">
        <v>0.12039999999999999</v>
      </c>
      <c r="G13" s="776"/>
    </row>
    <row r="14" spans="1:15" x14ac:dyDescent="0.25">
      <c r="B14" s="761">
        <v>45200</v>
      </c>
      <c r="C14" s="774">
        <v>0.10779999999999999</v>
      </c>
      <c r="D14" s="774">
        <v>0.1075</v>
      </c>
      <c r="E14" s="774">
        <v>9.5000000000000001E-2</v>
      </c>
      <c r="F14" s="774">
        <v>0.10929999999999999</v>
      </c>
      <c r="G14" s="776"/>
    </row>
    <row r="15" spans="1:15" x14ac:dyDescent="0.25">
      <c r="B15" s="759">
        <v>45231</v>
      </c>
      <c r="C15" s="763">
        <v>0.1027</v>
      </c>
      <c r="D15" s="763">
        <v>0.1047</v>
      </c>
      <c r="E15" s="763">
        <v>9.0500000000000011E-2</v>
      </c>
      <c r="F15" s="763">
        <v>9.2100000000000015E-2</v>
      </c>
      <c r="G15" s="776"/>
    </row>
    <row r="16" spans="1:15" x14ac:dyDescent="0.25">
      <c r="B16" s="761">
        <v>45261</v>
      </c>
      <c r="C16" s="774">
        <v>9.4299999999999995E-2</v>
      </c>
      <c r="D16" s="774">
        <v>0.1017</v>
      </c>
      <c r="E16" s="774">
        <v>8.5699999999999998E-2</v>
      </c>
      <c r="F16" s="774">
        <v>5.7599999999999998E-2</v>
      </c>
      <c r="G16" s="776"/>
    </row>
    <row r="17" spans="2:8" x14ac:dyDescent="0.25">
      <c r="B17" s="759">
        <v>45292</v>
      </c>
      <c r="C17" s="763">
        <v>8.1699999999999995E-2</v>
      </c>
      <c r="D17" s="763">
        <v>9.5100000000000004E-2</v>
      </c>
      <c r="E17" s="763">
        <v>7.6999999999999999E-2</v>
      </c>
      <c r="F17" s="763">
        <v>4.2099999999999999E-2</v>
      </c>
      <c r="G17" s="776"/>
    </row>
    <row r="18" spans="2:8" x14ac:dyDescent="0.25">
      <c r="B18" s="761">
        <v>45323</v>
      </c>
      <c r="C18" s="774">
        <v>7.6100000000000001E-2</v>
      </c>
      <c r="D18" s="774">
        <v>8.6099999999999996E-2</v>
      </c>
      <c r="E18" s="774">
        <v>7.3800000000000004E-2</v>
      </c>
      <c r="F18" s="774">
        <v>2.7099999999999999E-2</v>
      </c>
      <c r="G18" s="776"/>
    </row>
    <row r="19" spans="2:8" x14ac:dyDescent="0.25">
      <c r="B19" s="759">
        <v>45352</v>
      </c>
      <c r="C19" s="763">
        <v>7.3800000000000004E-2</v>
      </c>
      <c r="D19" s="763">
        <v>8.48E-2</v>
      </c>
      <c r="E19" s="763">
        <v>7.0900000000000005E-2</v>
      </c>
      <c r="F19" s="763">
        <v>1.9400000000000001E-2</v>
      </c>
      <c r="G19" s="776"/>
    </row>
    <row r="20" spans="2:8" x14ac:dyDescent="0.25">
      <c r="B20" s="761">
        <v>45383</v>
      </c>
      <c r="C20" s="774">
        <v>7.1099999999999997E-2</v>
      </c>
      <c r="D20" s="774">
        <v>7.9500000000000001E-2</v>
      </c>
      <c r="E20" s="774">
        <v>6.7000000000000004E-2</v>
      </c>
      <c r="F20" s="774">
        <v>2.9300000000000003E-2</v>
      </c>
      <c r="G20" s="776"/>
    </row>
    <row r="21" spans="2:8" x14ac:dyDescent="0.25">
      <c r="B21" s="759">
        <v>45413</v>
      </c>
      <c r="C21" s="763">
        <v>7.2400000000000006E-2</v>
      </c>
      <c r="D21" s="763">
        <v>7.690000000000001E-2</v>
      </c>
      <c r="E21" s="763">
        <v>6.54E-2</v>
      </c>
      <c r="F21" s="763">
        <v>4.9800000000000004E-2</v>
      </c>
      <c r="G21" s="776"/>
    </row>
    <row r="22" spans="2:8" x14ac:dyDescent="0.25">
      <c r="B22" s="761">
        <v>45444</v>
      </c>
      <c r="C22" s="774">
        <v>7.4400000000000008E-2</v>
      </c>
      <c r="D22" s="774">
        <v>7.5499999999999998E-2</v>
      </c>
      <c r="E22" s="774">
        <v>6.5500000000000003E-2</v>
      </c>
      <c r="F22" s="774">
        <v>6.8699999999999997E-2</v>
      </c>
      <c r="G22" s="776"/>
    </row>
    <row r="23" spans="2:8" x14ac:dyDescent="0.25">
      <c r="B23" s="759">
        <v>45474</v>
      </c>
      <c r="C23" s="763">
        <v>7.1300000000000002E-2</v>
      </c>
      <c r="D23" s="763">
        <v>7.1099999999999997E-2</v>
      </c>
      <c r="E23" s="763">
        <v>6.2199999999999998E-2</v>
      </c>
      <c r="F23" s="763">
        <v>7.2099999999999997E-2</v>
      </c>
      <c r="G23" s="776"/>
    </row>
    <row r="24" spans="2:8" x14ac:dyDescent="0.25">
      <c r="B24" s="761">
        <v>45505</v>
      </c>
      <c r="C24" s="774">
        <v>6.4199999999999993E-2</v>
      </c>
      <c r="D24" s="774">
        <v>6.8099999999999994E-2</v>
      </c>
      <c r="E24" s="774">
        <v>6.0100000000000001E-2</v>
      </c>
      <c r="F24" s="774">
        <v>4.4500000000000005E-2</v>
      </c>
      <c r="G24" s="776"/>
    </row>
    <row r="25" spans="2:8" x14ac:dyDescent="0.25">
      <c r="B25" s="759">
        <v>45536</v>
      </c>
      <c r="C25" s="763">
        <v>6.1200000000000004E-2</v>
      </c>
      <c r="D25" s="763">
        <v>6.6299999999999998E-2</v>
      </c>
      <c r="E25" s="763">
        <v>6.0499999999999998E-2</v>
      </c>
      <c r="F25" s="763">
        <v>3.5499999999999997E-2</v>
      </c>
      <c r="G25" s="776"/>
    </row>
    <row r="26" spans="2:8" x14ac:dyDescent="0.25">
      <c r="B26" s="761">
        <v>45566</v>
      </c>
      <c r="C26" s="774">
        <v>5.7999999999999996E-2</v>
      </c>
      <c r="D26" s="774">
        <v>6.4500000000000002E-2</v>
      </c>
      <c r="E26" s="774">
        <v>5.8700000000000002E-2</v>
      </c>
      <c r="F26" s="774">
        <v>2.5099999999999997E-2</v>
      </c>
      <c r="G26" s="776"/>
    </row>
    <row r="27" spans="2:8" x14ac:dyDescent="0.25">
      <c r="B27" s="759">
        <v>45597</v>
      </c>
      <c r="C27" s="763">
        <v>5.7999999999999996E-2</v>
      </c>
      <c r="D27" s="763">
        <v>6.3700000000000007E-2</v>
      </c>
      <c r="E27" s="763">
        <v>6.0100000000000001E-2</v>
      </c>
      <c r="F27" s="763">
        <v>2.8900000000000002E-2</v>
      </c>
      <c r="G27" s="776"/>
    </row>
    <row r="28" spans="2:8" x14ac:dyDescent="0.25">
      <c r="B28" s="761">
        <v>45627</v>
      </c>
      <c r="C28" s="774">
        <v>5.6900000000000006E-2</v>
      </c>
      <c r="D28" s="774">
        <v>6.0299999999999999E-2</v>
      </c>
      <c r="E28" s="774">
        <v>5.7000000000000002E-2</v>
      </c>
      <c r="F28" s="774">
        <v>3.9199999999999999E-2</v>
      </c>
      <c r="G28" s="776"/>
    </row>
    <row r="29" spans="2:8" x14ac:dyDescent="0.25">
      <c r="B29" s="759">
        <v>45658</v>
      </c>
      <c r="C29" s="763">
        <v>5.9000000000000004E-2</v>
      </c>
      <c r="D29" s="763">
        <v>6.0700000000000004E-2</v>
      </c>
      <c r="E29" s="763">
        <v>5.57E-2</v>
      </c>
      <c r="F29" s="763">
        <v>5.0300000000000004E-2</v>
      </c>
      <c r="G29" s="776"/>
    </row>
    <row r="30" spans="2:8" x14ac:dyDescent="0.25">
      <c r="B30" s="761">
        <v>45689</v>
      </c>
      <c r="C30" s="774">
        <v>6.0700000000000004E-2</v>
      </c>
      <c r="D30" s="774">
        <v>6.2899999999999998E-2</v>
      </c>
      <c r="E30" s="774">
        <v>5.3699999999999998E-2</v>
      </c>
      <c r="F30" s="774">
        <v>4.9400000000000006E-2</v>
      </c>
      <c r="G30" s="776"/>
      <c r="H30" s="560" t="s">
        <v>196</v>
      </c>
    </row>
    <row r="31" spans="2:8" x14ac:dyDescent="0.25">
      <c r="B31" s="759">
        <v>45717</v>
      </c>
      <c r="C31" s="763">
        <v>5.5099999999999996E-2</v>
      </c>
      <c r="D31" s="763">
        <v>5.57E-2</v>
      </c>
      <c r="E31" s="763">
        <v>5.1399999999999994E-2</v>
      </c>
      <c r="F31" s="763">
        <v>5.1900000000000002E-2</v>
      </c>
      <c r="G31" s="776"/>
      <c r="H31" s="560" t="s">
        <v>293</v>
      </c>
    </row>
    <row r="32" spans="2:8" x14ac:dyDescent="0.25">
      <c r="B32" s="761">
        <v>45748</v>
      </c>
      <c r="C32" s="774">
        <v>5.6600000000000004E-2</v>
      </c>
      <c r="D32" s="774">
        <v>5.6900000000000006E-2</v>
      </c>
      <c r="E32" s="774">
        <v>5.1900000000000002E-2</v>
      </c>
      <c r="F32" s="774">
        <v>5.4900000000000004E-2</v>
      </c>
      <c r="G32" s="776"/>
    </row>
    <row r="33" spans="2:7" x14ac:dyDescent="0.25">
      <c r="B33" s="759">
        <v>45778</v>
      </c>
      <c r="C33" s="763">
        <v>5.4699999999999999E-2</v>
      </c>
      <c r="D33" s="763">
        <v>5.5E-2</v>
      </c>
      <c r="E33" s="763">
        <v>4.9400000000000006E-2</v>
      </c>
      <c r="F33" s="763">
        <v>5.3099999999999994E-2</v>
      </c>
      <c r="G33" s="758"/>
    </row>
    <row r="34" spans="2:7" x14ac:dyDescent="0.25">
      <c r="B34" s="761">
        <v>45809</v>
      </c>
      <c r="C34" s="774">
        <v>5.2000000000000005E-2</v>
      </c>
      <c r="D34" s="774">
        <v>5.3399999999999996E-2</v>
      </c>
      <c r="E34" s="774">
        <v>4.9100000000000005E-2</v>
      </c>
      <c r="F34" s="774">
        <v>4.4500000000000005E-2</v>
      </c>
      <c r="G34" s="758"/>
    </row>
    <row r="35" spans="2:7" x14ac:dyDescent="0.25">
      <c r="B35" s="759">
        <v>45839</v>
      </c>
      <c r="C35" s="763">
        <v>5.2699999999999997E-2</v>
      </c>
      <c r="D35" s="763">
        <v>5.3699999999999998E-2</v>
      </c>
      <c r="E35" s="763">
        <v>4.9400000000000006E-2</v>
      </c>
      <c r="F35" s="763">
        <v>4.7500000000000001E-2</v>
      </c>
      <c r="G35" s="758"/>
    </row>
    <row r="36" spans="2:7" x14ac:dyDescent="0.25">
      <c r="B36" s="761">
        <v>45870</v>
      </c>
      <c r="C36" s="774">
        <v>5.3499999999999999E-2</v>
      </c>
      <c r="D36" s="774">
        <v>5.21E-2</v>
      </c>
      <c r="E36" s="774">
        <v>4.9299999999999997E-2</v>
      </c>
      <c r="F36" s="774">
        <v>6.0499999999999998E-2</v>
      </c>
      <c r="G36" s="758"/>
    </row>
    <row r="37" spans="2:7" x14ac:dyDescent="0.25">
      <c r="B37" s="759">
        <v>45901</v>
      </c>
      <c r="C37" s="763">
        <f>542%/100</f>
        <v>5.4199999999999998E-2</v>
      </c>
      <c r="D37" s="763">
        <f>524.5932700977%/100</f>
        <v>5.2459327009770004E-2</v>
      </c>
      <c r="E37" s="763">
        <f>490%/100</f>
        <v>4.9000000000000002E-2</v>
      </c>
      <c r="F37" s="763">
        <f>631%/100</f>
        <v>6.3099999999999989E-2</v>
      </c>
      <c r="G37" s="758"/>
    </row>
    <row r="38" spans="2:7" x14ac:dyDescent="0.25">
      <c r="F38" s="775"/>
      <c r="G38" s="758"/>
    </row>
    <row r="39" spans="2:7" x14ac:dyDescent="0.25">
      <c r="C39" s="763"/>
      <c r="G39" s="758"/>
    </row>
    <row r="40" spans="2:7" x14ac:dyDescent="0.25">
      <c r="G40" s="758"/>
    </row>
    <row r="41" spans="2:7" x14ac:dyDescent="0.25">
      <c r="G41" s="758"/>
    </row>
    <row r="42" spans="2:7" x14ac:dyDescent="0.25">
      <c r="G42" s="758"/>
    </row>
    <row r="43" spans="2:7" x14ac:dyDescent="0.25">
      <c r="G43" s="758"/>
    </row>
    <row r="44" spans="2:7" x14ac:dyDescent="0.25">
      <c r="G44" s="758"/>
    </row>
    <row r="45" spans="2:7" x14ac:dyDescent="0.25">
      <c r="G45" s="758"/>
    </row>
    <row r="46" spans="2:7" x14ac:dyDescent="0.25">
      <c r="G46" s="758"/>
    </row>
    <row r="47" spans="2:7" x14ac:dyDescent="0.25">
      <c r="G47" s="758"/>
    </row>
    <row r="48" spans="2:7" x14ac:dyDescent="0.25">
      <c r="G48" s="758"/>
    </row>
    <row r="49" spans="7:7" x14ac:dyDescent="0.25">
      <c r="G49" s="758"/>
    </row>
    <row r="50" spans="7:7" x14ac:dyDescent="0.25">
      <c r="G50" s="758"/>
    </row>
    <row r="51" spans="7:7" x14ac:dyDescent="0.25">
      <c r="G51" s="758"/>
    </row>
    <row r="52" spans="7:7" x14ac:dyDescent="0.25">
      <c r="G52" s="758"/>
    </row>
    <row r="53" spans="7:7" x14ac:dyDescent="0.25">
      <c r="G53" s="758"/>
    </row>
    <row r="54" spans="7:7" x14ac:dyDescent="0.25">
      <c r="G54" s="758"/>
    </row>
    <row r="55" spans="7:7" x14ac:dyDescent="0.25">
      <c r="G55" s="758"/>
    </row>
    <row r="56" spans="7:7" x14ac:dyDescent="0.25">
      <c r="G56" s="758"/>
    </row>
    <row r="57" spans="7:7" x14ac:dyDescent="0.25">
      <c r="G57" s="758"/>
    </row>
    <row r="58" spans="7:7" x14ac:dyDescent="0.25">
      <c r="G58" s="758"/>
    </row>
    <row r="59" spans="7:7" x14ac:dyDescent="0.25">
      <c r="G59" s="758"/>
    </row>
    <row r="60" spans="7:7" x14ac:dyDescent="0.25">
      <c r="G60" s="758"/>
    </row>
    <row r="61" spans="7:7" x14ac:dyDescent="0.25">
      <c r="G61" s="758"/>
    </row>
    <row r="62" spans="7:7" x14ac:dyDescent="0.25">
      <c r="G62" s="758"/>
    </row>
    <row r="63" spans="7:7" x14ac:dyDescent="0.25">
      <c r="G63" s="758"/>
    </row>
    <row r="64" spans="7:7" x14ac:dyDescent="0.25">
      <c r="G64" s="758"/>
    </row>
    <row r="65" spans="7:7" x14ac:dyDescent="0.25">
      <c r="G65" s="758"/>
    </row>
    <row r="66" spans="7:7" x14ac:dyDescent="0.25">
      <c r="G66" s="758"/>
    </row>
    <row r="67" spans="7:7" x14ac:dyDescent="0.25">
      <c r="G67" s="758"/>
    </row>
    <row r="68" spans="7:7" x14ac:dyDescent="0.25">
      <c r="G68" s="758"/>
    </row>
    <row r="69" spans="7:7" x14ac:dyDescent="0.25">
      <c r="G69" s="758"/>
    </row>
    <row r="70" spans="7:7" x14ac:dyDescent="0.25">
      <c r="G70" s="758"/>
    </row>
    <row r="71" spans="7:7" x14ac:dyDescent="0.25">
      <c r="G71" s="758"/>
    </row>
    <row r="72" spans="7:7" x14ac:dyDescent="0.25">
      <c r="G72" s="758"/>
    </row>
    <row r="73" spans="7:7" x14ac:dyDescent="0.25">
      <c r="G73" s="758"/>
    </row>
    <row r="74" spans="7:7" x14ac:dyDescent="0.25">
      <c r="G74" s="758"/>
    </row>
    <row r="75" spans="7:7" x14ac:dyDescent="0.25">
      <c r="G75" s="758"/>
    </row>
    <row r="76" spans="7:7" x14ac:dyDescent="0.25">
      <c r="G76" s="758"/>
    </row>
    <row r="77" spans="7:7" x14ac:dyDescent="0.25">
      <c r="G77" s="758"/>
    </row>
    <row r="78" spans="7:7" x14ac:dyDescent="0.25">
      <c r="G78" s="758"/>
    </row>
    <row r="79" spans="7:7" x14ac:dyDescent="0.25">
      <c r="G79" s="758"/>
    </row>
    <row r="80" spans="7:7" x14ac:dyDescent="0.25">
      <c r="G80" s="758"/>
    </row>
    <row r="81" spans="7:7" x14ac:dyDescent="0.25">
      <c r="G81" s="758"/>
    </row>
    <row r="82" spans="7:7" x14ac:dyDescent="0.25">
      <c r="G82" s="758"/>
    </row>
    <row r="83" spans="7:7" x14ac:dyDescent="0.25">
      <c r="G83" s="758"/>
    </row>
    <row r="84" spans="7:7" x14ac:dyDescent="0.25">
      <c r="G84" s="758"/>
    </row>
    <row r="85" spans="7:7" x14ac:dyDescent="0.25">
      <c r="G85" s="758"/>
    </row>
    <row r="86" spans="7:7" x14ac:dyDescent="0.25">
      <c r="G86" s="758"/>
    </row>
    <row r="87" spans="7:7" x14ac:dyDescent="0.25">
      <c r="G87" s="758"/>
    </row>
    <row r="88" spans="7:7" x14ac:dyDescent="0.25">
      <c r="G88" s="758"/>
    </row>
    <row r="89" spans="7:7" x14ac:dyDescent="0.25">
      <c r="G89" s="758"/>
    </row>
    <row r="90" spans="7:7" x14ac:dyDescent="0.25">
      <c r="G90" s="758"/>
    </row>
    <row r="91" spans="7:7" x14ac:dyDescent="0.25">
      <c r="G91" s="758"/>
    </row>
    <row r="92" spans="7:7" x14ac:dyDescent="0.25">
      <c r="G92" s="758"/>
    </row>
    <row r="93" spans="7:7" x14ac:dyDescent="0.25">
      <c r="G93" s="758"/>
    </row>
    <row r="94" spans="7:7" x14ac:dyDescent="0.25">
      <c r="G94" s="758"/>
    </row>
    <row r="95" spans="7:7" x14ac:dyDescent="0.25">
      <c r="G95" s="758"/>
    </row>
    <row r="96" spans="7:7" x14ac:dyDescent="0.25">
      <c r="G96" s="758"/>
    </row>
    <row r="97" spans="7:7" x14ac:dyDescent="0.25">
      <c r="G97" s="758"/>
    </row>
    <row r="98" spans="7:7" x14ac:dyDescent="0.25">
      <c r="G98" s="758"/>
    </row>
    <row r="99" spans="7:7" x14ac:dyDescent="0.25">
      <c r="G99" s="758"/>
    </row>
    <row r="100" spans="7:7" x14ac:dyDescent="0.25">
      <c r="G100" s="758"/>
    </row>
    <row r="101" spans="7:7" x14ac:dyDescent="0.25">
      <c r="G101" s="758"/>
    </row>
    <row r="102" spans="7:7" x14ac:dyDescent="0.25">
      <c r="G102" s="758"/>
    </row>
    <row r="103" spans="7:7" x14ac:dyDescent="0.25">
      <c r="G103" s="758"/>
    </row>
    <row r="104" spans="7:7" x14ac:dyDescent="0.25">
      <c r="G104" s="758"/>
    </row>
    <row r="105" spans="7:7" x14ac:dyDescent="0.25">
      <c r="G105" s="758"/>
    </row>
    <row r="106" spans="7:7" x14ac:dyDescent="0.25">
      <c r="G106" s="758"/>
    </row>
    <row r="107" spans="7:7" x14ac:dyDescent="0.25">
      <c r="G107" s="758"/>
    </row>
    <row r="108" spans="7:7" x14ac:dyDescent="0.25">
      <c r="G108" s="758"/>
    </row>
    <row r="109" spans="7:7" x14ac:dyDescent="0.25">
      <c r="G109" s="758"/>
    </row>
    <row r="110" spans="7:7" x14ac:dyDescent="0.25">
      <c r="G110" s="758"/>
    </row>
    <row r="111" spans="7:7" x14ac:dyDescent="0.25">
      <c r="G111" s="758"/>
    </row>
    <row r="112" spans="7:7" x14ac:dyDescent="0.25">
      <c r="G112" s="758"/>
    </row>
    <row r="113" spans="7:7" x14ac:dyDescent="0.25">
      <c r="G113" s="758"/>
    </row>
    <row r="114" spans="7:7" x14ac:dyDescent="0.25">
      <c r="G114" s="758"/>
    </row>
    <row r="115" spans="7:7" x14ac:dyDescent="0.25">
      <c r="G115" s="758"/>
    </row>
    <row r="116" spans="7:7" x14ac:dyDescent="0.25">
      <c r="G116" s="758"/>
    </row>
    <row r="117" spans="7:7" x14ac:dyDescent="0.25">
      <c r="G117" s="758"/>
    </row>
    <row r="118" spans="7:7" x14ac:dyDescent="0.25">
      <c r="G118" s="758"/>
    </row>
    <row r="119" spans="7:7" x14ac:dyDescent="0.25">
      <c r="G119" s="758"/>
    </row>
    <row r="120" spans="7:7" x14ac:dyDescent="0.25">
      <c r="G120" s="758"/>
    </row>
    <row r="121" spans="7:7" x14ac:dyDescent="0.25">
      <c r="G121" s="758"/>
    </row>
    <row r="122" spans="7:7" x14ac:dyDescent="0.25">
      <c r="G122" s="758"/>
    </row>
    <row r="123" spans="7:7" x14ac:dyDescent="0.25">
      <c r="G123" s="758"/>
    </row>
    <row r="124" spans="7:7" x14ac:dyDescent="0.25">
      <c r="G124" s="758"/>
    </row>
    <row r="125" spans="7:7" x14ac:dyDescent="0.25">
      <c r="G125" s="758"/>
    </row>
    <row r="126" spans="7:7" x14ac:dyDescent="0.25">
      <c r="G126" s="758"/>
    </row>
    <row r="127" spans="7:7" x14ac:dyDescent="0.25">
      <c r="G127" s="758"/>
    </row>
    <row r="128" spans="7:7" x14ac:dyDescent="0.25">
      <c r="G128" s="758"/>
    </row>
    <row r="129" spans="7:7" x14ac:dyDescent="0.25">
      <c r="G129" s="758"/>
    </row>
    <row r="130" spans="7:7" x14ac:dyDescent="0.25">
      <c r="G130" s="758"/>
    </row>
    <row r="131" spans="7:7" x14ac:dyDescent="0.25">
      <c r="G131" s="758"/>
    </row>
    <row r="132" spans="7:7" x14ac:dyDescent="0.25">
      <c r="G132" s="758"/>
    </row>
    <row r="133" spans="7:7" x14ac:dyDescent="0.25">
      <c r="G133" s="758"/>
    </row>
    <row r="134" spans="7:7" x14ac:dyDescent="0.25">
      <c r="G134" s="758"/>
    </row>
    <row r="135" spans="7:7" x14ac:dyDescent="0.25">
      <c r="G135" s="758"/>
    </row>
    <row r="136" spans="7:7" x14ac:dyDescent="0.25">
      <c r="G136" s="758"/>
    </row>
    <row r="137" spans="7:7" x14ac:dyDescent="0.25">
      <c r="G137" s="758"/>
    </row>
    <row r="138" spans="7:7" x14ac:dyDescent="0.25">
      <c r="G138" s="758"/>
    </row>
    <row r="139" spans="7:7" x14ac:dyDescent="0.25">
      <c r="G139" s="758"/>
    </row>
    <row r="140" spans="7:7" x14ac:dyDescent="0.25">
      <c r="G140" s="758"/>
    </row>
    <row r="141" spans="7:7" x14ac:dyDescent="0.25">
      <c r="G141" s="758"/>
    </row>
    <row r="142" spans="7:7" x14ac:dyDescent="0.25">
      <c r="G142" s="758"/>
    </row>
    <row r="143" spans="7:7" x14ac:dyDescent="0.25">
      <c r="G143" s="758"/>
    </row>
    <row r="144" spans="7:7" x14ac:dyDescent="0.25">
      <c r="G144" s="758"/>
    </row>
    <row r="145" spans="7:7" x14ac:dyDescent="0.25">
      <c r="G145" s="758"/>
    </row>
    <row r="146" spans="7:7" x14ac:dyDescent="0.25">
      <c r="G146" s="758"/>
    </row>
    <row r="147" spans="7:7" x14ac:dyDescent="0.25">
      <c r="G147" s="758"/>
    </row>
    <row r="148" spans="7:7" x14ac:dyDescent="0.25">
      <c r="G148" s="758"/>
    </row>
    <row r="149" spans="7:7" x14ac:dyDescent="0.25">
      <c r="G149" s="758"/>
    </row>
    <row r="150" spans="7:7" x14ac:dyDescent="0.25">
      <c r="G150" s="758"/>
    </row>
    <row r="151" spans="7:7" x14ac:dyDescent="0.25">
      <c r="G151" s="758"/>
    </row>
    <row r="152" spans="7:7" x14ac:dyDescent="0.25">
      <c r="G152" s="758"/>
    </row>
    <row r="153" spans="7:7" x14ac:dyDescent="0.25">
      <c r="G153" s="758"/>
    </row>
    <row r="154" spans="7:7" x14ac:dyDescent="0.25">
      <c r="G154" s="758"/>
    </row>
    <row r="155" spans="7:7" x14ac:dyDescent="0.25">
      <c r="G155" s="758"/>
    </row>
    <row r="156" spans="7:7" x14ac:dyDescent="0.25">
      <c r="G156" s="758"/>
    </row>
    <row r="157" spans="7:7" x14ac:dyDescent="0.25">
      <c r="G157" s="758"/>
    </row>
    <row r="158" spans="7:7" x14ac:dyDescent="0.25">
      <c r="G158" s="758"/>
    </row>
    <row r="159" spans="7:7" x14ac:dyDescent="0.25">
      <c r="G159" s="758"/>
    </row>
    <row r="160" spans="7:7" x14ac:dyDescent="0.25">
      <c r="G160" s="758"/>
    </row>
    <row r="161" spans="7:7" x14ac:dyDescent="0.25">
      <c r="G161" s="758"/>
    </row>
    <row r="162" spans="7:7" x14ac:dyDescent="0.25">
      <c r="G162" s="758"/>
    </row>
    <row r="163" spans="7:7" x14ac:dyDescent="0.25">
      <c r="G163" s="758"/>
    </row>
    <row r="164" spans="7:7" x14ac:dyDescent="0.25">
      <c r="G164" s="758"/>
    </row>
    <row r="165" spans="7:7" x14ac:dyDescent="0.25">
      <c r="G165" s="758"/>
    </row>
    <row r="166" spans="7:7" x14ac:dyDescent="0.25">
      <c r="G166" s="758"/>
    </row>
    <row r="167" spans="7:7" x14ac:dyDescent="0.25">
      <c r="G167" s="758"/>
    </row>
    <row r="168" spans="7:7" x14ac:dyDescent="0.25">
      <c r="G168" s="758"/>
    </row>
    <row r="169" spans="7:7" x14ac:dyDescent="0.25">
      <c r="G169" s="758"/>
    </row>
    <row r="170" spans="7:7" x14ac:dyDescent="0.25">
      <c r="G170" s="758"/>
    </row>
    <row r="171" spans="7:7" x14ac:dyDescent="0.25">
      <c r="G171" s="758"/>
    </row>
    <row r="172" spans="7:7" x14ac:dyDescent="0.25">
      <c r="G172" s="758"/>
    </row>
    <row r="173" spans="7:7" x14ac:dyDescent="0.25">
      <c r="G173" s="758"/>
    </row>
    <row r="174" spans="7:7" x14ac:dyDescent="0.25">
      <c r="G174" s="758"/>
    </row>
    <row r="175" spans="7:7" x14ac:dyDescent="0.25">
      <c r="G175" s="758"/>
    </row>
    <row r="176" spans="7:7" x14ac:dyDescent="0.25">
      <c r="G176" s="758"/>
    </row>
    <row r="177" spans="7:7" x14ac:dyDescent="0.25">
      <c r="G177" s="758"/>
    </row>
    <row r="178" spans="7:7" x14ac:dyDescent="0.25">
      <c r="G178" s="758"/>
    </row>
    <row r="179" spans="7:7" x14ac:dyDescent="0.25">
      <c r="G179" s="758"/>
    </row>
    <row r="180" spans="7:7" x14ac:dyDescent="0.25">
      <c r="G180" s="758"/>
    </row>
    <row r="181" spans="7:7" x14ac:dyDescent="0.25">
      <c r="G181" s="758"/>
    </row>
    <row r="182" spans="7:7" x14ac:dyDescent="0.25">
      <c r="G182" s="758"/>
    </row>
    <row r="183" spans="7:7" x14ac:dyDescent="0.25">
      <c r="G183" s="758"/>
    </row>
    <row r="184" spans="7:7" x14ac:dyDescent="0.25">
      <c r="G184" s="758"/>
    </row>
    <row r="185" spans="7:7" x14ac:dyDescent="0.25">
      <c r="G185" s="758"/>
    </row>
    <row r="186" spans="7:7" x14ac:dyDescent="0.25">
      <c r="G186" s="758"/>
    </row>
    <row r="187" spans="7:7" x14ac:dyDescent="0.25">
      <c r="G187" s="758"/>
    </row>
    <row r="188" spans="7:7" x14ac:dyDescent="0.25">
      <c r="G188" s="758"/>
    </row>
    <row r="189" spans="7:7" x14ac:dyDescent="0.25">
      <c r="G189" s="758"/>
    </row>
    <row r="190" spans="7:7" x14ac:dyDescent="0.25">
      <c r="G190" s="758"/>
    </row>
    <row r="191" spans="7:7" x14ac:dyDescent="0.25">
      <c r="G191" s="758"/>
    </row>
    <row r="192" spans="7:7" x14ac:dyDescent="0.25">
      <c r="G192" s="758"/>
    </row>
    <row r="193" spans="7:7" x14ac:dyDescent="0.25">
      <c r="G193" s="758"/>
    </row>
    <row r="194" spans="7:7" x14ac:dyDescent="0.25">
      <c r="G194" s="758"/>
    </row>
    <row r="195" spans="7:7" x14ac:dyDescent="0.25">
      <c r="G195" s="758"/>
    </row>
    <row r="196" spans="7:7" x14ac:dyDescent="0.25">
      <c r="G196" s="758"/>
    </row>
    <row r="197" spans="7:7" x14ac:dyDescent="0.25">
      <c r="G197" s="758"/>
    </row>
    <row r="198" spans="7:7" x14ac:dyDescent="0.25">
      <c r="G198" s="758"/>
    </row>
    <row r="199" spans="7:7" x14ac:dyDescent="0.25">
      <c r="G199" s="758"/>
    </row>
    <row r="200" spans="7:7" x14ac:dyDescent="0.25">
      <c r="G200" s="758"/>
    </row>
    <row r="201" spans="7:7" x14ac:dyDescent="0.25">
      <c r="G201" s="758"/>
    </row>
    <row r="202" spans="7:7" x14ac:dyDescent="0.25">
      <c r="G202" s="758"/>
    </row>
    <row r="203" spans="7:7" x14ac:dyDescent="0.25">
      <c r="G203" s="758"/>
    </row>
    <row r="204" spans="7:7" x14ac:dyDescent="0.25">
      <c r="G204" s="758"/>
    </row>
    <row r="205" spans="7:7" x14ac:dyDescent="0.25">
      <c r="G205" s="758"/>
    </row>
    <row r="206" spans="7:7" x14ac:dyDescent="0.25">
      <c r="G206" s="758"/>
    </row>
    <row r="207" spans="7:7" x14ac:dyDescent="0.25">
      <c r="G207" s="758"/>
    </row>
    <row r="208" spans="7:7" x14ac:dyDescent="0.25">
      <c r="G208" s="758"/>
    </row>
    <row r="209" spans="7:7" x14ac:dyDescent="0.25">
      <c r="G209" s="758"/>
    </row>
    <row r="210" spans="7:7" x14ac:dyDescent="0.25">
      <c r="G210" s="758"/>
    </row>
    <row r="211" spans="7:7" x14ac:dyDescent="0.25">
      <c r="G211" s="758"/>
    </row>
    <row r="212" spans="7:7" x14ac:dyDescent="0.25">
      <c r="G212" s="758"/>
    </row>
    <row r="213" spans="7:7" x14ac:dyDescent="0.25">
      <c r="G213" s="758"/>
    </row>
    <row r="214" spans="7:7" x14ac:dyDescent="0.25">
      <c r="G214" s="758"/>
    </row>
    <row r="215" spans="7:7" x14ac:dyDescent="0.25">
      <c r="G215" s="758"/>
    </row>
    <row r="216" spans="7:7" x14ac:dyDescent="0.25">
      <c r="G216" s="758"/>
    </row>
    <row r="217" spans="7:7" x14ac:dyDescent="0.25">
      <c r="G217" s="758"/>
    </row>
    <row r="218" spans="7:7" x14ac:dyDescent="0.25">
      <c r="G218" s="758"/>
    </row>
    <row r="219" spans="7:7" x14ac:dyDescent="0.25">
      <c r="G219" s="758"/>
    </row>
    <row r="220" spans="7:7" x14ac:dyDescent="0.25">
      <c r="G220" s="758"/>
    </row>
    <row r="221" spans="7:7" x14ac:dyDescent="0.25">
      <c r="G221" s="758"/>
    </row>
    <row r="222" spans="7:7" x14ac:dyDescent="0.25">
      <c r="G222" s="758"/>
    </row>
    <row r="223" spans="7:7" x14ac:dyDescent="0.25">
      <c r="G223" s="758"/>
    </row>
    <row r="224" spans="7:7" x14ac:dyDescent="0.25">
      <c r="G224" s="758"/>
    </row>
    <row r="225" spans="7:7" x14ac:dyDescent="0.25">
      <c r="G225" s="758"/>
    </row>
    <row r="226" spans="7:7" x14ac:dyDescent="0.25">
      <c r="G226" s="758"/>
    </row>
    <row r="227" spans="7:7" x14ac:dyDescent="0.25">
      <c r="G227" s="758"/>
    </row>
    <row r="228" spans="7:7" x14ac:dyDescent="0.25">
      <c r="G228" s="758"/>
    </row>
    <row r="229" spans="7:7" x14ac:dyDescent="0.25">
      <c r="G229" s="758"/>
    </row>
    <row r="230" spans="7:7" x14ac:dyDescent="0.25">
      <c r="G230" s="758"/>
    </row>
    <row r="231" spans="7:7" x14ac:dyDescent="0.25">
      <c r="G231" s="758"/>
    </row>
    <row r="232" spans="7:7" x14ac:dyDescent="0.25">
      <c r="G232" s="758"/>
    </row>
    <row r="233" spans="7:7" x14ac:dyDescent="0.25">
      <c r="G233" s="758"/>
    </row>
    <row r="234" spans="7:7" x14ac:dyDescent="0.25">
      <c r="G234" s="758"/>
    </row>
    <row r="235" spans="7:7" x14ac:dyDescent="0.25">
      <c r="G235" s="758"/>
    </row>
    <row r="236" spans="7:7" x14ac:dyDescent="0.25">
      <c r="G236" s="758"/>
    </row>
    <row r="237" spans="7:7" x14ac:dyDescent="0.25">
      <c r="G237" s="758"/>
    </row>
    <row r="238" spans="7:7" x14ac:dyDescent="0.25">
      <c r="G238" s="758"/>
    </row>
    <row r="239" spans="7:7" x14ac:dyDescent="0.25">
      <c r="G239" s="758"/>
    </row>
    <row r="240" spans="7:7" x14ac:dyDescent="0.25">
      <c r="G240" s="758"/>
    </row>
    <row r="241" spans="7:7" x14ac:dyDescent="0.25">
      <c r="G241" s="758"/>
    </row>
    <row r="242" spans="7:7" x14ac:dyDescent="0.25">
      <c r="G242" s="758"/>
    </row>
    <row r="243" spans="7:7" x14ac:dyDescent="0.25">
      <c r="G243" s="758"/>
    </row>
    <row r="244" spans="7:7" x14ac:dyDescent="0.25">
      <c r="G244" s="758"/>
    </row>
    <row r="245" spans="7:7" x14ac:dyDescent="0.25">
      <c r="G245" s="758"/>
    </row>
    <row r="246" spans="7:7" x14ac:dyDescent="0.25">
      <c r="G246" s="758"/>
    </row>
    <row r="247" spans="7:7" x14ac:dyDescent="0.25">
      <c r="G247" s="758"/>
    </row>
    <row r="248" spans="7:7" x14ac:dyDescent="0.25">
      <c r="G248" s="758"/>
    </row>
    <row r="249" spans="7:7" x14ac:dyDescent="0.25">
      <c r="G249" s="758"/>
    </row>
    <row r="250" spans="7:7" x14ac:dyDescent="0.25">
      <c r="G250" s="758"/>
    </row>
    <row r="251" spans="7:7" x14ac:dyDescent="0.25">
      <c r="G251" s="758"/>
    </row>
    <row r="252" spans="7:7" x14ac:dyDescent="0.25">
      <c r="G252" s="758"/>
    </row>
    <row r="253" spans="7:7" x14ac:dyDescent="0.25">
      <c r="G253" s="758"/>
    </row>
    <row r="254" spans="7:7" x14ac:dyDescent="0.25">
      <c r="G254" s="758"/>
    </row>
    <row r="255" spans="7:7" x14ac:dyDescent="0.25">
      <c r="G255" s="758"/>
    </row>
    <row r="256" spans="7:7" x14ac:dyDescent="0.25">
      <c r="G256" s="758"/>
    </row>
    <row r="257" spans="7:7" x14ac:dyDescent="0.25">
      <c r="G257" s="758"/>
    </row>
    <row r="258" spans="7:7" x14ac:dyDescent="0.25">
      <c r="G258" s="758"/>
    </row>
    <row r="259" spans="7:7" x14ac:dyDescent="0.25">
      <c r="G259" s="758"/>
    </row>
    <row r="260" spans="7:7" x14ac:dyDescent="0.25">
      <c r="G260" s="758"/>
    </row>
    <row r="261" spans="7:7" x14ac:dyDescent="0.25">
      <c r="G261" s="758"/>
    </row>
    <row r="262" spans="7:7" x14ac:dyDescent="0.25">
      <c r="G262" s="758"/>
    </row>
    <row r="263" spans="7:7" x14ac:dyDescent="0.25">
      <c r="G263" s="758"/>
    </row>
    <row r="264" spans="7:7" x14ac:dyDescent="0.25">
      <c r="G264" s="758"/>
    </row>
    <row r="265" spans="7:7" x14ac:dyDescent="0.25">
      <c r="G265" s="758"/>
    </row>
    <row r="266" spans="7:7" x14ac:dyDescent="0.25">
      <c r="G266" s="758"/>
    </row>
    <row r="267" spans="7:7" x14ac:dyDescent="0.25">
      <c r="G267" s="758"/>
    </row>
    <row r="268" spans="7:7" x14ac:dyDescent="0.25">
      <c r="G268" s="758"/>
    </row>
    <row r="269" spans="7:7" x14ac:dyDescent="0.25">
      <c r="G269" s="758"/>
    </row>
    <row r="270" spans="7:7" x14ac:dyDescent="0.25">
      <c r="G270" s="758"/>
    </row>
    <row r="271" spans="7:7" x14ac:dyDescent="0.25">
      <c r="G271" s="758"/>
    </row>
    <row r="272" spans="7:7" x14ac:dyDescent="0.25">
      <c r="G272" s="758"/>
    </row>
    <row r="273" spans="7:7" x14ac:dyDescent="0.25">
      <c r="G273" s="758"/>
    </row>
    <row r="274" spans="7:7" x14ac:dyDescent="0.25">
      <c r="G274" s="758"/>
    </row>
    <row r="275" spans="7:7" x14ac:dyDescent="0.25">
      <c r="G275" s="758"/>
    </row>
    <row r="276" spans="7:7" x14ac:dyDescent="0.25">
      <c r="G276" s="758"/>
    </row>
    <row r="277" spans="7:7" x14ac:dyDescent="0.25">
      <c r="G277" s="758"/>
    </row>
    <row r="278" spans="7:7" x14ac:dyDescent="0.25">
      <c r="G278" s="758"/>
    </row>
    <row r="279" spans="7:7" x14ac:dyDescent="0.25">
      <c r="G279" s="758"/>
    </row>
    <row r="280" spans="7:7" x14ac:dyDescent="0.25">
      <c r="G280" s="758"/>
    </row>
    <row r="281" spans="7:7" x14ac:dyDescent="0.25">
      <c r="G281" s="758"/>
    </row>
    <row r="282" spans="7:7" x14ac:dyDescent="0.25">
      <c r="G282" s="758"/>
    </row>
    <row r="283" spans="7:7" x14ac:dyDescent="0.25">
      <c r="G283" s="758"/>
    </row>
    <row r="284" spans="7:7" x14ac:dyDescent="0.25">
      <c r="G284" s="758"/>
    </row>
    <row r="285" spans="7:7" x14ac:dyDescent="0.25">
      <c r="G285" s="758"/>
    </row>
    <row r="286" spans="7:7" x14ac:dyDescent="0.25">
      <c r="G286" s="758"/>
    </row>
    <row r="287" spans="7:7" x14ac:dyDescent="0.25">
      <c r="G287" s="758"/>
    </row>
    <row r="288" spans="7:7" x14ac:dyDescent="0.25">
      <c r="G288" s="758"/>
    </row>
    <row r="289" spans="7:7" x14ac:dyDescent="0.25">
      <c r="G289" s="758"/>
    </row>
    <row r="290" spans="7:7" x14ac:dyDescent="0.25">
      <c r="G290" s="758"/>
    </row>
    <row r="291" spans="7:7" x14ac:dyDescent="0.25">
      <c r="G291" s="758"/>
    </row>
    <row r="292" spans="7:7" x14ac:dyDescent="0.25">
      <c r="G292" s="758"/>
    </row>
    <row r="293" spans="7:7" x14ac:dyDescent="0.25">
      <c r="G293" s="758"/>
    </row>
    <row r="294" spans="7:7" x14ac:dyDescent="0.25">
      <c r="G294" s="758"/>
    </row>
    <row r="295" spans="7:7" x14ac:dyDescent="0.25">
      <c r="G295" s="758"/>
    </row>
    <row r="296" spans="7:7" x14ac:dyDescent="0.25">
      <c r="G296" s="758"/>
    </row>
    <row r="297" spans="7:7" x14ac:dyDescent="0.25">
      <c r="G297" s="758"/>
    </row>
    <row r="298" spans="7:7" x14ac:dyDescent="0.25">
      <c r="G298" s="758"/>
    </row>
    <row r="299" spans="7:7" x14ac:dyDescent="0.25">
      <c r="G299" s="758"/>
    </row>
    <row r="300" spans="7:7" x14ac:dyDescent="0.25">
      <c r="G300" s="758"/>
    </row>
    <row r="301" spans="7:7" x14ac:dyDescent="0.25">
      <c r="G301" s="758"/>
    </row>
    <row r="302" spans="7:7" x14ac:dyDescent="0.25">
      <c r="G302" s="758"/>
    </row>
    <row r="303" spans="7:7" x14ac:dyDescent="0.25">
      <c r="G303" s="758"/>
    </row>
    <row r="304" spans="7:7" x14ac:dyDescent="0.25">
      <c r="G304" s="758"/>
    </row>
    <row r="305" spans="7:7" x14ac:dyDescent="0.25">
      <c r="G305" s="758"/>
    </row>
    <row r="306" spans="7:7" x14ac:dyDescent="0.25">
      <c r="G306" s="758"/>
    </row>
    <row r="307" spans="7:7" x14ac:dyDescent="0.25">
      <c r="G307" s="758"/>
    </row>
    <row r="308" spans="7:7" x14ac:dyDescent="0.25">
      <c r="G308" s="758"/>
    </row>
    <row r="309" spans="7:7" x14ac:dyDescent="0.25">
      <c r="G309" s="758"/>
    </row>
    <row r="310" spans="7:7" x14ac:dyDescent="0.25">
      <c r="G310" s="758"/>
    </row>
    <row r="311" spans="7:7" x14ac:dyDescent="0.25">
      <c r="G311" s="758"/>
    </row>
    <row r="312" spans="7:7" x14ac:dyDescent="0.25">
      <c r="G312" s="758"/>
    </row>
    <row r="313" spans="7:7" x14ac:dyDescent="0.25">
      <c r="G313" s="758"/>
    </row>
    <row r="314" spans="7:7" x14ac:dyDescent="0.25">
      <c r="G314" s="758"/>
    </row>
    <row r="315" spans="7:7" x14ac:dyDescent="0.25">
      <c r="G315" s="758"/>
    </row>
    <row r="316" spans="7:7" x14ac:dyDescent="0.25">
      <c r="G316" s="758"/>
    </row>
    <row r="317" spans="7:7" x14ac:dyDescent="0.25">
      <c r="G317" s="758"/>
    </row>
    <row r="318" spans="7:7" x14ac:dyDescent="0.25">
      <c r="G318" s="758"/>
    </row>
    <row r="319" spans="7:7" x14ac:dyDescent="0.25">
      <c r="G319" s="758"/>
    </row>
    <row r="320" spans="7:7" x14ac:dyDescent="0.25">
      <c r="G320" s="758"/>
    </row>
    <row r="321" spans="7:7" x14ac:dyDescent="0.25">
      <c r="G321" s="758"/>
    </row>
    <row r="322" spans="7:7" x14ac:dyDescent="0.25">
      <c r="G322" s="758"/>
    </row>
    <row r="323" spans="7:7" x14ac:dyDescent="0.25">
      <c r="G323" s="758"/>
    </row>
    <row r="324" spans="7:7" x14ac:dyDescent="0.25">
      <c r="G324" s="758"/>
    </row>
    <row r="325" spans="7:7" x14ac:dyDescent="0.25">
      <c r="G325" s="758"/>
    </row>
    <row r="326" spans="7:7" x14ac:dyDescent="0.25">
      <c r="G326" s="758"/>
    </row>
    <row r="327" spans="7:7" x14ac:dyDescent="0.25">
      <c r="G327" s="758"/>
    </row>
    <row r="328" spans="7:7" x14ac:dyDescent="0.25">
      <c r="G328" s="758"/>
    </row>
    <row r="329" spans="7:7" x14ac:dyDescent="0.25">
      <c r="G329" s="758"/>
    </row>
    <row r="330" spans="7:7" x14ac:dyDescent="0.25">
      <c r="G330" s="758"/>
    </row>
    <row r="331" spans="7:7" x14ac:dyDescent="0.25">
      <c r="G331" s="758"/>
    </row>
    <row r="332" spans="7:7" x14ac:dyDescent="0.25">
      <c r="G332" s="758"/>
    </row>
    <row r="333" spans="7:7" x14ac:dyDescent="0.25">
      <c r="G333" s="758"/>
    </row>
    <row r="334" spans="7:7" x14ac:dyDescent="0.25">
      <c r="G334" s="758"/>
    </row>
    <row r="335" spans="7:7" x14ac:dyDescent="0.25">
      <c r="G335" s="758"/>
    </row>
    <row r="336" spans="7:7" x14ac:dyDescent="0.25">
      <c r="G336" s="758"/>
    </row>
    <row r="337" spans="7:7" x14ac:dyDescent="0.25">
      <c r="G337" s="758"/>
    </row>
    <row r="338" spans="7:7" x14ac:dyDescent="0.25">
      <c r="G338" s="758"/>
    </row>
    <row r="339" spans="7:7" x14ac:dyDescent="0.25">
      <c r="G339" s="758"/>
    </row>
    <row r="340" spans="7:7" x14ac:dyDescent="0.25">
      <c r="G340" s="758"/>
    </row>
    <row r="341" spans="7:7" x14ac:dyDescent="0.25">
      <c r="G341" s="758"/>
    </row>
    <row r="342" spans="7:7" x14ac:dyDescent="0.25">
      <c r="G342" s="758"/>
    </row>
    <row r="343" spans="7:7" x14ac:dyDescent="0.25">
      <c r="G343" s="758"/>
    </row>
    <row r="344" spans="7:7" x14ac:dyDescent="0.25">
      <c r="G344" s="758"/>
    </row>
    <row r="345" spans="7:7" x14ac:dyDescent="0.25">
      <c r="G345" s="758"/>
    </row>
    <row r="346" spans="7:7" x14ac:dyDescent="0.25">
      <c r="G346" s="758"/>
    </row>
    <row r="347" spans="7:7" x14ac:dyDescent="0.25">
      <c r="G347" s="758"/>
    </row>
    <row r="348" spans="7:7" x14ac:dyDescent="0.25">
      <c r="G348" s="758"/>
    </row>
    <row r="349" spans="7:7" x14ac:dyDescent="0.25">
      <c r="G349" s="758"/>
    </row>
    <row r="350" spans="7:7" x14ac:dyDescent="0.25">
      <c r="G350" s="758"/>
    </row>
    <row r="351" spans="7:7" x14ac:dyDescent="0.25">
      <c r="G351" s="758"/>
    </row>
    <row r="352" spans="7:7" x14ac:dyDescent="0.25">
      <c r="G352" s="758"/>
    </row>
    <row r="353" spans="7:7" x14ac:dyDescent="0.25">
      <c r="G353" s="758"/>
    </row>
    <row r="354" spans="7:7" x14ac:dyDescent="0.25">
      <c r="G354" s="758"/>
    </row>
    <row r="355" spans="7:7" x14ac:dyDescent="0.25">
      <c r="G355" s="758"/>
    </row>
    <row r="356" spans="7:7" x14ac:dyDescent="0.25">
      <c r="G356" s="758"/>
    </row>
    <row r="357" spans="7:7" x14ac:dyDescent="0.25">
      <c r="G357" s="758"/>
    </row>
    <row r="358" spans="7:7" x14ac:dyDescent="0.25">
      <c r="G358" s="758"/>
    </row>
    <row r="359" spans="7:7" x14ac:dyDescent="0.25">
      <c r="G359" s="758"/>
    </row>
    <row r="360" spans="7:7" x14ac:dyDescent="0.25">
      <c r="G360" s="758"/>
    </row>
    <row r="361" spans="7:7" x14ac:dyDescent="0.25">
      <c r="G361" s="758"/>
    </row>
    <row r="362" spans="7:7" x14ac:dyDescent="0.25">
      <c r="G362" s="758"/>
    </row>
    <row r="363" spans="7:7" x14ac:dyDescent="0.25">
      <c r="G363" s="758"/>
    </row>
    <row r="364" spans="7:7" x14ac:dyDescent="0.25">
      <c r="G364" s="758"/>
    </row>
    <row r="365" spans="7:7" x14ac:dyDescent="0.25">
      <c r="G365" s="758"/>
    </row>
    <row r="366" spans="7:7" x14ac:dyDescent="0.25">
      <c r="G366" s="758"/>
    </row>
    <row r="367" spans="7:7" x14ac:dyDescent="0.25">
      <c r="G367" s="758"/>
    </row>
    <row r="368" spans="7:7" x14ac:dyDescent="0.25">
      <c r="G368" s="758"/>
    </row>
    <row r="369" spans="7:7" x14ac:dyDescent="0.25">
      <c r="G369" s="758"/>
    </row>
    <row r="370" spans="7:7" x14ac:dyDescent="0.25">
      <c r="G370" s="758"/>
    </row>
    <row r="371" spans="7:7" x14ac:dyDescent="0.25">
      <c r="G371" s="758"/>
    </row>
    <row r="372" spans="7:7" x14ac:dyDescent="0.25">
      <c r="G372" s="758"/>
    </row>
    <row r="373" spans="7:7" x14ac:dyDescent="0.25">
      <c r="G373" s="758"/>
    </row>
    <row r="374" spans="7:7" x14ac:dyDescent="0.25">
      <c r="G374" s="758"/>
    </row>
    <row r="375" spans="7:7" x14ac:dyDescent="0.25">
      <c r="G375" s="758"/>
    </row>
    <row r="376" spans="7:7" x14ac:dyDescent="0.25">
      <c r="G376" s="758"/>
    </row>
    <row r="377" spans="7:7" x14ac:dyDescent="0.25">
      <c r="G377" s="758"/>
    </row>
    <row r="378" spans="7:7" x14ac:dyDescent="0.25">
      <c r="G378" s="758"/>
    </row>
    <row r="379" spans="7:7" x14ac:dyDescent="0.25">
      <c r="G379" s="758"/>
    </row>
    <row r="380" spans="7:7" x14ac:dyDescent="0.25">
      <c r="G380" s="758"/>
    </row>
    <row r="381" spans="7:7" x14ac:dyDescent="0.25">
      <c r="G381" s="758"/>
    </row>
    <row r="382" spans="7:7" x14ac:dyDescent="0.25">
      <c r="G382" s="758"/>
    </row>
    <row r="383" spans="7:7" x14ac:dyDescent="0.25">
      <c r="G383" s="758"/>
    </row>
    <row r="384" spans="7:7" x14ac:dyDescent="0.25">
      <c r="G384" s="758"/>
    </row>
    <row r="385" spans="7:7" x14ac:dyDescent="0.25">
      <c r="G385" s="758"/>
    </row>
    <row r="386" spans="7:7" x14ac:dyDescent="0.25">
      <c r="G386" s="758"/>
    </row>
    <row r="387" spans="7:7" x14ac:dyDescent="0.25">
      <c r="G387" s="758"/>
    </row>
    <row r="388" spans="7:7" x14ac:dyDescent="0.25">
      <c r="G388" s="758"/>
    </row>
    <row r="389" spans="7:7" x14ac:dyDescent="0.25">
      <c r="G389" s="758"/>
    </row>
    <row r="390" spans="7:7" x14ac:dyDescent="0.25">
      <c r="G390" s="758"/>
    </row>
    <row r="391" spans="7:7" x14ac:dyDescent="0.25">
      <c r="G391" s="758"/>
    </row>
    <row r="392" spans="7:7" x14ac:dyDescent="0.25">
      <c r="G392" s="758"/>
    </row>
    <row r="393" spans="7:7" x14ac:dyDescent="0.25">
      <c r="G393" s="758"/>
    </row>
    <row r="394" spans="7:7" x14ac:dyDescent="0.25">
      <c r="G394" s="758"/>
    </row>
    <row r="395" spans="7:7" x14ac:dyDescent="0.25">
      <c r="G395" s="758"/>
    </row>
    <row r="396" spans="7:7" x14ac:dyDescent="0.25">
      <c r="G396" s="758"/>
    </row>
    <row r="397" spans="7:7" x14ac:dyDescent="0.25">
      <c r="G397" s="758"/>
    </row>
    <row r="398" spans="7:7" x14ac:dyDescent="0.25">
      <c r="G398" s="758"/>
    </row>
    <row r="399" spans="7:7" x14ac:dyDescent="0.25">
      <c r="G399" s="758"/>
    </row>
    <row r="400" spans="7:7" x14ac:dyDescent="0.25">
      <c r="G400" s="758"/>
    </row>
    <row r="401" spans="7:7" x14ac:dyDescent="0.25">
      <c r="G401" s="758"/>
    </row>
    <row r="402" spans="7:7" x14ac:dyDescent="0.25">
      <c r="G402" s="758"/>
    </row>
    <row r="403" spans="7:7" x14ac:dyDescent="0.25">
      <c r="G403" s="758"/>
    </row>
    <row r="404" spans="7:7" x14ac:dyDescent="0.25">
      <c r="G404" s="758"/>
    </row>
    <row r="405" spans="7:7" x14ac:dyDescent="0.25">
      <c r="G405" s="758"/>
    </row>
    <row r="406" spans="7:7" x14ac:dyDescent="0.25">
      <c r="G406" s="758"/>
    </row>
    <row r="407" spans="7:7" x14ac:dyDescent="0.25">
      <c r="G407" s="758"/>
    </row>
    <row r="408" spans="7:7" x14ac:dyDescent="0.25">
      <c r="G408" s="758"/>
    </row>
    <row r="409" spans="7:7" x14ac:dyDescent="0.25">
      <c r="G409" s="758"/>
    </row>
    <row r="410" spans="7:7" x14ac:dyDescent="0.25">
      <c r="G410" s="758"/>
    </row>
    <row r="411" spans="7:7" x14ac:dyDescent="0.25">
      <c r="G411" s="758"/>
    </row>
    <row r="412" spans="7:7" x14ac:dyDescent="0.25">
      <c r="G412" s="758"/>
    </row>
    <row r="413" spans="7:7" x14ac:dyDescent="0.25">
      <c r="G413" s="758"/>
    </row>
    <row r="414" spans="7:7" x14ac:dyDescent="0.25">
      <c r="G414" s="758"/>
    </row>
    <row r="415" spans="7:7" x14ac:dyDescent="0.25">
      <c r="G415" s="758"/>
    </row>
    <row r="416" spans="7:7" x14ac:dyDescent="0.25">
      <c r="G416" s="758"/>
    </row>
    <row r="417" spans="7:7" x14ac:dyDescent="0.25">
      <c r="G417" s="758"/>
    </row>
    <row r="418" spans="7:7" x14ac:dyDescent="0.25">
      <c r="G418" s="758"/>
    </row>
    <row r="419" spans="7:7" x14ac:dyDescent="0.25">
      <c r="G419" s="758"/>
    </row>
    <row r="420" spans="7:7" x14ac:dyDescent="0.25">
      <c r="G420" s="758"/>
    </row>
    <row r="421" spans="7:7" x14ac:dyDescent="0.25">
      <c r="G421" s="758"/>
    </row>
    <row r="422" spans="7:7" x14ac:dyDescent="0.25">
      <c r="G422" s="758"/>
    </row>
    <row r="423" spans="7:7" x14ac:dyDescent="0.25">
      <c r="G423" s="758"/>
    </row>
    <row r="424" spans="7:7" x14ac:dyDescent="0.25">
      <c r="G424" s="758"/>
    </row>
    <row r="425" spans="7:7" x14ac:dyDescent="0.25">
      <c r="G425" s="758"/>
    </row>
    <row r="426" spans="7:7" x14ac:dyDescent="0.25">
      <c r="G426" s="758"/>
    </row>
    <row r="427" spans="7:7" x14ac:dyDescent="0.25">
      <c r="G427" s="758"/>
    </row>
    <row r="428" spans="7:7" x14ac:dyDescent="0.25">
      <c r="G428" s="758"/>
    </row>
    <row r="429" spans="7:7" x14ac:dyDescent="0.25">
      <c r="G429" s="758"/>
    </row>
    <row r="430" spans="7:7" x14ac:dyDescent="0.25">
      <c r="G430" s="758"/>
    </row>
    <row r="431" spans="7:7" x14ac:dyDescent="0.25">
      <c r="G431" s="758"/>
    </row>
    <row r="432" spans="7:7" x14ac:dyDescent="0.25">
      <c r="G432" s="758"/>
    </row>
    <row r="433" spans="7:7" x14ac:dyDescent="0.25">
      <c r="G433" s="758"/>
    </row>
    <row r="434" spans="7:7" x14ac:dyDescent="0.25">
      <c r="G434" s="758"/>
    </row>
    <row r="435" spans="7:7" x14ac:dyDescent="0.25">
      <c r="G435" s="758"/>
    </row>
    <row r="436" spans="7:7" x14ac:dyDescent="0.25">
      <c r="G436" s="758"/>
    </row>
    <row r="437" spans="7:7" x14ac:dyDescent="0.25">
      <c r="G437" s="758"/>
    </row>
    <row r="438" spans="7:7" x14ac:dyDescent="0.25">
      <c r="G438" s="758"/>
    </row>
    <row r="439" spans="7:7" x14ac:dyDescent="0.25">
      <c r="G439" s="758"/>
    </row>
    <row r="440" spans="7:7" x14ac:dyDescent="0.25">
      <c r="G440" s="758"/>
    </row>
    <row r="441" spans="7:7" x14ac:dyDescent="0.25">
      <c r="G441" s="758"/>
    </row>
    <row r="442" spans="7:7" x14ac:dyDescent="0.25">
      <c r="G442" s="758"/>
    </row>
    <row r="443" spans="7:7" x14ac:dyDescent="0.25">
      <c r="G443" s="758"/>
    </row>
    <row r="444" spans="7:7" x14ac:dyDescent="0.25">
      <c r="G444" s="758"/>
    </row>
    <row r="445" spans="7:7" x14ac:dyDescent="0.25">
      <c r="G445" s="758"/>
    </row>
    <row r="446" spans="7:7" x14ac:dyDescent="0.25">
      <c r="G446" s="758"/>
    </row>
    <row r="447" spans="7:7" x14ac:dyDescent="0.25">
      <c r="G447" s="758"/>
    </row>
    <row r="448" spans="7:7" x14ac:dyDescent="0.25">
      <c r="G448" s="758"/>
    </row>
    <row r="449" spans="7:7" x14ac:dyDescent="0.25">
      <c r="G449" s="758"/>
    </row>
    <row r="450" spans="7:7" x14ac:dyDescent="0.25">
      <c r="G450" s="758"/>
    </row>
    <row r="451" spans="7:7" x14ac:dyDescent="0.25">
      <c r="G451" s="758"/>
    </row>
    <row r="452" spans="7:7" x14ac:dyDescent="0.25">
      <c r="G452" s="758"/>
    </row>
    <row r="453" spans="7:7" x14ac:dyDescent="0.25">
      <c r="G453" s="758"/>
    </row>
    <row r="454" spans="7:7" x14ac:dyDescent="0.25">
      <c r="G454" s="758"/>
    </row>
    <row r="455" spans="7:7" x14ac:dyDescent="0.25">
      <c r="G455" s="758"/>
    </row>
    <row r="456" spans="7:7" x14ac:dyDescent="0.25">
      <c r="G456" s="758"/>
    </row>
    <row r="457" spans="7:7" x14ac:dyDescent="0.25">
      <c r="G457" s="758"/>
    </row>
    <row r="458" spans="7:7" x14ac:dyDescent="0.25">
      <c r="G458" s="758"/>
    </row>
    <row r="459" spans="7:7" x14ac:dyDescent="0.25">
      <c r="G459" s="758"/>
    </row>
    <row r="460" spans="7:7" x14ac:dyDescent="0.25">
      <c r="G460" s="758"/>
    </row>
    <row r="461" spans="7:7" x14ac:dyDescent="0.25">
      <c r="G461" s="758"/>
    </row>
    <row r="462" spans="7:7" x14ac:dyDescent="0.25">
      <c r="G462" s="758"/>
    </row>
    <row r="463" spans="7:7" x14ac:dyDescent="0.25">
      <c r="G463" s="758"/>
    </row>
    <row r="464" spans="7:7" x14ac:dyDescent="0.25">
      <c r="G464" s="758"/>
    </row>
    <row r="465" spans="7:7" x14ac:dyDescent="0.25">
      <c r="G465" s="758"/>
    </row>
    <row r="466" spans="7:7" x14ac:dyDescent="0.25">
      <c r="G466" s="758"/>
    </row>
    <row r="467" spans="7:7" x14ac:dyDescent="0.25">
      <c r="G467" s="758"/>
    </row>
    <row r="468" spans="7:7" x14ac:dyDescent="0.25">
      <c r="G468" s="758"/>
    </row>
    <row r="469" spans="7:7" x14ac:dyDescent="0.25">
      <c r="G469" s="758"/>
    </row>
  </sheetData>
  <mergeCells count="1">
    <mergeCell ref="H5:O6"/>
  </mergeCells>
  <hyperlinks>
    <hyperlink ref="A1" location="Índice!A1" display="Volver" xr:uid="{00000000-0004-0000-2100-000000000000}"/>
    <hyperlink ref="B1" location="Índice!A1" display="Volver"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D121"/>
  <sheetViews>
    <sheetView showGridLines="0" workbookViewId="0"/>
  </sheetViews>
  <sheetFormatPr baseColWidth="10" defaultColWidth="11.44140625" defaultRowHeight="13.8" x14ac:dyDescent="0.25"/>
  <cols>
    <col min="1" max="1" width="5.21875" style="542" customWidth="1"/>
    <col min="2" max="2" width="8.5546875" style="542" customWidth="1"/>
    <col min="3" max="4" width="20.5546875" style="542" customWidth="1"/>
    <col min="5" max="11" width="11.44140625" style="542"/>
    <col min="12" max="30" width="11.44140625" style="539"/>
    <col min="31" max="16384" width="11.44140625" style="542"/>
  </cols>
  <sheetData>
    <row r="1" spans="1:17" x14ac:dyDescent="0.25">
      <c r="A1" s="145" t="s">
        <v>36</v>
      </c>
    </row>
    <row r="2" spans="1:17" x14ac:dyDescent="0.25">
      <c r="O2" s="777"/>
    </row>
    <row r="3" spans="1:17" x14ac:dyDescent="0.25">
      <c r="F3" s="828" t="s">
        <v>1949</v>
      </c>
      <c r="G3" s="828"/>
      <c r="H3" s="828"/>
      <c r="I3" s="828"/>
      <c r="J3" s="828"/>
      <c r="K3" s="828"/>
      <c r="L3" s="828"/>
      <c r="M3" s="828"/>
      <c r="N3" s="567"/>
      <c r="O3" s="777"/>
    </row>
    <row r="4" spans="1:17" x14ac:dyDescent="0.25">
      <c r="F4" s="828"/>
      <c r="G4" s="828"/>
      <c r="H4" s="828"/>
      <c r="I4" s="828"/>
      <c r="J4" s="828"/>
      <c r="K4" s="828"/>
      <c r="L4" s="828"/>
      <c r="M4" s="828"/>
      <c r="N4" s="567"/>
      <c r="O4" s="582"/>
    </row>
    <row r="5" spans="1:17" x14ac:dyDescent="0.25">
      <c r="O5" s="582"/>
    </row>
    <row r="6" spans="1:17" x14ac:dyDescent="0.25">
      <c r="B6" s="2" t="s">
        <v>203</v>
      </c>
      <c r="C6" s="2" t="s">
        <v>97</v>
      </c>
      <c r="D6" s="2" t="s">
        <v>96</v>
      </c>
      <c r="O6" s="582"/>
    </row>
    <row r="7" spans="1:17" x14ac:dyDescent="0.25">
      <c r="B7" s="648">
        <v>42370</v>
      </c>
      <c r="C7" s="641">
        <v>-0.30209558365169786</v>
      </c>
      <c r="D7" s="641">
        <v>-0.25230163459369892</v>
      </c>
      <c r="O7" s="582"/>
      <c r="Q7" s="663"/>
    </row>
    <row r="8" spans="1:17" x14ac:dyDescent="0.25">
      <c r="B8" s="646">
        <v>42401</v>
      </c>
      <c r="C8" s="639">
        <v>-0.29298777464936221</v>
      </c>
      <c r="D8" s="639">
        <v>9.5497716112722619E-2</v>
      </c>
      <c r="O8" s="582"/>
      <c r="Q8" s="663"/>
    </row>
    <row r="9" spans="1:17" x14ac:dyDescent="0.25">
      <c r="B9" s="648">
        <v>42430</v>
      </c>
      <c r="C9" s="641">
        <v>-0.26998491285785453</v>
      </c>
      <c r="D9" s="641">
        <v>-0.25150172348096389</v>
      </c>
      <c r="O9" s="582"/>
      <c r="Q9" s="663"/>
    </row>
    <row r="10" spans="1:17" x14ac:dyDescent="0.25">
      <c r="B10" s="646">
        <v>42461</v>
      </c>
      <c r="C10" s="639">
        <v>-0.23912862514525757</v>
      </c>
      <c r="D10" s="639">
        <v>-0.1032934670446054</v>
      </c>
      <c r="O10" s="582"/>
      <c r="Q10" s="663"/>
    </row>
    <row r="11" spans="1:17" x14ac:dyDescent="0.25">
      <c r="B11" s="648">
        <v>42491</v>
      </c>
      <c r="C11" s="641">
        <v>-0.16992141880813583</v>
      </c>
      <c r="D11" s="641">
        <v>-0.13927464251608046</v>
      </c>
      <c r="O11" s="582"/>
      <c r="Q11" s="663"/>
    </row>
    <row r="12" spans="1:17" x14ac:dyDescent="0.25">
      <c r="B12" s="646">
        <v>42522</v>
      </c>
      <c r="C12" s="639">
        <v>-0.1105961425986357</v>
      </c>
      <c r="D12" s="639">
        <v>-7.3332481059771526E-2</v>
      </c>
      <c r="O12" s="582"/>
      <c r="Q12" s="663"/>
    </row>
    <row r="13" spans="1:17" x14ac:dyDescent="0.25">
      <c r="B13" s="648">
        <v>42552</v>
      </c>
      <c r="C13" s="641">
        <v>-0.36676992085245919</v>
      </c>
      <c r="D13" s="641">
        <v>-0.27567777234900048</v>
      </c>
      <c r="O13" s="582"/>
      <c r="Q13" s="663"/>
    </row>
    <row r="14" spans="1:17" x14ac:dyDescent="0.25">
      <c r="B14" s="646">
        <v>42583</v>
      </c>
      <c r="C14" s="639">
        <v>-6.8948068565323983E-2</v>
      </c>
      <c r="D14" s="639">
        <v>5.9814713998644908E-2</v>
      </c>
      <c r="O14" s="582"/>
      <c r="Q14" s="663"/>
    </row>
    <row r="15" spans="1:17" x14ac:dyDescent="0.25">
      <c r="B15" s="648">
        <v>42614</v>
      </c>
      <c r="C15" s="641">
        <v>-0.18255419100247428</v>
      </c>
      <c r="D15" s="641">
        <v>-0.13695005657123915</v>
      </c>
      <c r="O15" s="582"/>
      <c r="Q15" s="663"/>
    </row>
    <row r="16" spans="1:17" x14ac:dyDescent="0.25">
      <c r="B16" s="646">
        <v>42644</v>
      </c>
      <c r="C16" s="639">
        <v>-0.21598440680412789</v>
      </c>
      <c r="D16" s="639">
        <v>1.3858557862920451E-2</v>
      </c>
      <c r="Q16" s="663"/>
    </row>
    <row r="17" spans="2:17" x14ac:dyDescent="0.25">
      <c r="B17" s="648">
        <v>42675</v>
      </c>
      <c r="C17" s="641">
        <v>-5.8525159798966553E-2</v>
      </c>
      <c r="D17" s="641">
        <v>0.10330965704161565</v>
      </c>
      <c r="O17" s="582"/>
      <c r="Q17" s="663"/>
    </row>
    <row r="18" spans="2:17" x14ac:dyDescent="0.25">
      <c r="B18" s="646">
        <v>42705</v>
      </c>
      <c r="C18" s="639">
        <v>-1.5435096431791528E-2</v>
      </c>
      <c r="D18" s="639">
        <v>-6.3988366942793085E-2</v>
      </c>
      <c r="O18" s="582"/>
      <c r="Q18" s="663"/>
    </row>
    <row r="19" spans="2:17" x14ac:dyDescent="0.25">
      <c r="B19" s="648">
        <v>42736</v>
      </c>
      <c r="C19" s="641">
        <v>-2.0096739084056514E-2</v>
      </c>
      <c r="D19" s="641">
        <v>6.2882524404579421E-3</v>
      </c>
      <c r="O19" s="582"/>
      <c r="Q19" s="663"/>
    </row>
    <row r="20" spans="2:17" x14ac:dyDescent="0.25">
      <c r="B20" s="646">
        <v>42767</v>
      </c>
      <c r="C20" s="639">
        <v>7.6163827507136572E-2</v>
      </c>
      <c r="D20" s="639">
        <v>-0.15942385710219287</v>
      </c>
      <c r="O20" s="582"/>
      <c r="Q20" s="663"/>
    </row>
    <row r="21" spans="2:17" x14ac:dyDescent="0.25">
      <c r="B21" s="648">
        <v>42795</v>
      </c>
      <c r="C21" s="641">
        <v>0.12304848038814753</v>
      </c>
      <c r="D21" s="641">
        <v>0.14796227013958707</v>
      </c>
      <c r="O21" s="582"/>
      <c r="Q21" s="663"/>
    </row>
    <row r="22" spans="2:17" x14ac:dyDescent="0.25">
      <c r="B22" s="646">
        <v>42826</v>
      </c>
      <c r="C22" s="639">
        <v>4.9686995316458704E-2</v>
      </c>
      <c r="D22" s="639">
        <v>-0.18742753692789138</v>
      </c>
      <c r="O22" s="582"/>
      <c r="Q22" s="663"/>
    </row>
    <row r="23" spans="2:17" x14ac:dyDescent="0.25">
      <c r="B23" s="648">
        <v>42856</v>
      </c>
      <c r="C23" s="641">
        <v>1.8993260314613458E-2</v>
      </c>
      <c r="D23" s="641">
        <v>8.7695820815915759E-2</v>
      </c>
      <c r="O23" s="582"/>
      <c r="Q23" s="663"/>
    </row>
    <row r="24" spans="2:17" x14ac:dyDescent="0.25">
      <c r="B24" s="646">
        <v>42887</v>
      </c>
      <c r="C24" s="639">
        <v>-5.0407536893648741E-2</v>
      </c>
      <c r="D24" s="639">
        <v>0.23980436075347189</v>
      </c>
      <c r="F24" s="534" t="s">
        <v>294</v>
      </c>
      <c r="O24" s="582"/>
      <c r="Q24" s="663"/>
    </row>
    <row r="25" spans="2:17" x14ac:dyDescent="0.25">
      <c r="B25" s="648">
        <v>42917</v>
      </c>
      <c r="C25" s="641">
        <v>0.17490784237369006</v>
      </c>
      <c r="D25" s="641">
        <v>0.13163758289124106</v>
      </c>
      <c r="F25" s="560" t="s">
        <v>122</v>
      </c>
      <c r="O25" s="582"/>
      <c r="Q25" s="663"/>
    </row>
    <row r="26" spans="2:17" x14ac:dyDescent="0.25">
      <c r="B26" s="646">
        <v>42948</v>
      </c>
      <c r="C26" s="639">
        <v>-6.6547717222878888E-2</v>
      </c>
      <c r="D26" s="639">
        <v>-3.1238389321864957E-2</v>
      </c>
      <c r="O26" s="582"/>
      <c r="Q26" s="663"/>
    </row>
    <row r="27" spans="2:17" x14ac:dyDescent="0.25">
      <c r="B27" s="648">
        <v>42979</v>
      </c>
      <c r="C27" s="641">
        <v>2.8114331693862571E-3</v>
      </c>
      <c r="D27" s="641">
        <v>-4.8269823249841304E-2</v>
      </c>
      <c r="F27" s="829"/>
      <c r="G27" s="829"/>
      <c r="H27" s="829"/>
      <c r="I27" s="829"/>
      <c r="J27" s="829"/>
      <c r="K27" s="829"/>
      <c r="L27" s="829"/>
      <c r="O27" s="582"/>
      <c r="Q27" s="663"/>
    </row>
    <row r="28" spans="2:17" x14ac:dyDescent="0.25">
      <c r="B28" s="646">
        <v>43009</v>
      </c>
      <c r="C28" s="639">
        <v>8.107294394764808E-2</v>
      </c>
      <c r="D28" s="639">
        <v>5.5351314114850947E-2</v>
      </c>
      <c r="F28" s="829"/>
      <c r="G28" s="829"/>
      <c r="H28" s="829"/>
      <c r="I28" s="829"/>
      <c r="J28" s="829"/>
      <c r="K28" s="829"/>
      <c r="L28" s="829"/>
      <c r="O28" s="582"/>
      <c r="Q28" s="663"/>
    </row>
    <row r="29" spans="2:17" ht="14.4" x14ac:dyDescent="0.3">
      <c r="B29" s="648">
        <v>43040</v>
      </c>
      <c r="C29" s="641">
        <v>-6.9073342400058801E-2</v>
      </c>
      <c r="D29" s="641">
        <v>-5.4910000661593461E-2</v>
      </c>
      <c r="F29" s="840"/>
      <c r="G29" s="840"/>
      <c r="H29" s="840"/>
      <c r="I29" s="840"/>
      <c r="J29" s="840"/>
      <c r="K29" s="840"/>
      <c r="L29" s="840"/>
      <c r="O29" s="582"/>
      <c r="Q29" s="663"/>
    </row>
    <row r="30" spans="2:17" x14ac:dyDescent="0.25">
      <c r="B30" s="646">
        <v>43070</v>
      </c>
      <c r="C30" s="639">
        <v>-0.1402825036444334</v>
      </c>
      <c r="D30" s="639">
        <v>-0.13473833959413895</v>
      </c>
      <c r="O30" s="582"/>
      <c r="Q30" s="663"/>
    </row>
    <row r="31" spans="2:17" x14ac:dyDescent="0.25">
      <c r="B31" s="648">
        <v>43101</v>
      </c>
      <c r="C31" s="641">
        <v>0.11442259100821706</v>
      </c>
      <c r="D31" s="641">
        <v>0.16734232332141374</v>
      </c>
      <c r="O31" s="582"/>
      <c r="Q31" s="663"/>
    </row>
    <row r="32" spans="2:17" x14ac:dyDescent="0.25">
      <c r="B32" s="646">
        <v>43132</v>
      </c>
      <c r="C32" s="639">
        <v>-3.9310739783554149E-2</v>
      </c>
      <c r="D32" s="639">
        <v>2.2390087105372825E-2</v>
      </c>
      <c r="O32" s="582"/>
      <c r="Q32" s="663"/>
    </row>
    <row r="33" spans="2:17" x14ac:dyDescent="0.25">
      <c r="B33" s="648">
        <v>43160</v>
      </c>
      <c r="C33" s="641">
        <v>-5.1766433224311958E-2</v>
      </c>
      <c r="D33" s="641">
        <v>-0.15143271348545573</v>
      </c>
      <c r="O33" s="582"/>
      <c r="Q33" s="663"/>
    </row>
    <row r="34" spans="2:17" x14ac:dyDescent="0.25">
      <c r="B34" s="646">
        <v>43191</v>
      </c>
      <c r="C34" s="639">
        <v>0.1102833561233858</v>
      </c>
      <c r="D34" s="639">
        <v>0.18144401791589826</v>
      </c>
      <c r="E34" s="539"/>
      <c r="F34" s="539"/>
      <c r="G34" s="539"/>
      <c r="H34" s="539"/>
      <c r="O34" s="582"/>
      <c r="Q34" s="663"/>
    </row>
    <row r="35" spans="2:17" x14ac:dyDescent="0.25">
      <c r="B35" s="648">
        <v>43221</v>
      </c>
      <c r="C35" s="641">
        <v>0.23040533398339691</v>
      </c>
      <c r="D35" s="641">
        <v>1.2447743587832294E-2</v>
      </c>
      <c r="E35" s="539"/>
      <c r="F35" s="539"/>
      <c r="G35" s="539"/>
      <c r="H35" s="539"/>
      <c r="O35" s="582"/>
      <c r="Q35" s="663"/>
    </row>
    <row r="36" spans="2:17" x14ac:dyDescent="0.25">
      <c r="B36" s="646">
        <v>43252</v>
      </c>
      <c r="C36" s="639">
        <v>0.19148955134330548</v>
      </c>
      <c r="D36" s="639">
        <v>-0.10858602308237109</v>
      </c>
      <c r="O36" s="582"/>
      <c r="Q36" s="663"/>
    </row>
    <row r="37" spans="2:17" x14ac:dyDescent="0.25">
      <c r="B37" s="648">
        <v>43282</v>
      </c>
      <c r="C37" s="641">
        <v>0.10278577651731724</v>
      </c>
      <c r="D37" s="641">
        <v>0.14654247257191666</v>
      </c>
      <c r="F37" s="606"/>
      <c r="O37" s="582"/>
      <c r="Q37" s="663"/>
    </row>
    <row r="38" spans="2:17" x14ac:dyDescent="0.25">
      <c r="B38" s="646">
        <v>43313</v>
      </c>
      <c r="C38" s="639">
        <v>0.10116558886788751</v>
      </c>
      <c r="D38" s="639">
        <v>-5.2511584279653856E-2</v>
      </c>
      <c r="F38" s="830"/>
      <c r="G38" s="830"/>
      <c r="H38" s="830"/>
      <c r="I38" s="830"/>
      <c r="J38" s="830"/>
      <c r="K38" s="830"/>
      <c r="L38" s="830"/>
      <c r="O38" s="582"/>
      <c r="Q38" s="663"/>
    </row>
    <row r="39" spans="2:17" x14ac:dyDescent="0.25">
      <c r="B39" s="648">
        <v>43344</v>
      </c>
      <c r="C39" s="641">
        <v>0.11340024878950739</v>
      </c>
      <c r="D39" s="641">
        <v>-4.3014553768613628E-2</v>
      </c>
      <c r="F39" s="608"/>
      <c r="G39" s="608"/>
      <c r="H39" s="608"/>
      <c r="I39" s="608"/>
      <c r="J39" s="608"/>
      <c r="K39" s="608"/>
      <c r="L39" s="671"/>
      <c r="O39" s="582"/>
      <c r="Q39" s="663"/>
    </row>
    <row r="40" spans="2:17" x14ac:dyDescent="0.25">
      <c r="B40" s="646">
        <v>43374</v>
      </c>
      <c r="C40" s="639">
        <v>0.3856517138193869</v>
      </c>
      <c r="D40" s="639">
        <v>-9.9534471679909586E-3</v>
      </c>
      <c r="O40" s="582"/>
      <c r="Q40" s="663"/>
    </row>
    <row r="41" spans="2:17" x14ac:dyDescent="0.25">
      <c r="B41" s="648">
        <v>43405</v>
      </c>
      <c r="C41" s="641">
        <v>0.17567497791671838</v>
      </c>
      <c r="D41" s="641">
        <v>-1.585537052456365E-2</v>
      </c>
      <c r="O41" s="582"/>
      <c r="Q41" s="663"/>
    </row>
    <row r="42" spans="2:17" x14ac:dyDescent="0.25">
      <c r="B42" s="646">
        <v>43435</v>
      </c>
      <c r="C42" s="639">
        <v>0.20251339077133412</v>
      </c>
      <c r="D42" s="639">
        <v>-6.6381947689098553E-2</v>
      </c>
      <c r="O42" s="582"/>
      <c r="Q42" s="663"/>
    </row>
    <row r="43" spans="2:17" x14ac:dyDescent="0.25">
      <c r="B43" s="648">
        <v>43466</v>
      </c>
      <c r="C43" s="641">
        <v>0.11765988573221753</v>
      </c>
      <c r="D43" s="641">
        <v>-6.9185627455198406E-2</v>
      </c>
      <c r="O43" s="582"/>
      <c r="Q43" s="663"/>
    </row>
    <row r="44" spans="2:17" x14ac:dyDescent="0.25">
      <c r="B44" s="646">
        <v>43497</v>
      </c>
      <c r="C44" s="639">
        <v>0.19492584588501027</v>
      </c>
      <c r="D44" s="639">
        <v>-4.2998108962688519E-3</v>
      </c>
      <c r="O44" s="582"/>
      <c r="Q44" s="663"/>
    </row>
    <row r="45" spans="2:17" x14ac:dyDescent="0.25">
      <c r="B45" s="648">
        <v>43525</v>
      </c>
      <c r="C45" s="641">
        <v>0.16959045112583282</v>
      </c>
      <c r="D45" s="641">
        <v>-8.0034735278112557E-2</v>
      </c>
      <c r="O45" s="582"/>
      <c r="Q45" s="663"/>
    </row>
    <row r="46" spans="2:17" x14ac:dyDescent="0.25">
      <c r="B46" s="646">
        <v>43556</v>
      </c>
      <c r="C46" s="639">
        <v>0.17060735893540047</v>
      </c>
      <c r="D46" s="639">
        <v>-5.8692586483254594E-2</v>
      </c>
      <c r="O46" s="582"/>
      <c r="Q46" s="663"/>
    </row>
    <row r="47" spans="2:17" ht="14.4" x14ac:dyDescent="0.3">
      <c r="B47" s="648">
        <v>43586</v>
      </c>
      <c r="C47" s="641">
        <v>9.771704923848934E-2</v>
      </c>
      <c r="D47" s="641">
        <v>-7.5670684098846697E-2</v>
      </c>
      <c r="F47"/>
      <c r="G47"/>
      <c r="H47"/>
      <c r="O47" s="582"/>
      <c r="Q47" s="663"/>
    </row>
    <row r="48" spans="2:17" ht="14.4" x14ac:dyDescent="0.3">
      <c r="B48" s="646">
        <v>43617</v>
      </c>
      <c r="C48" s="639">
        <v>-2.5481740741988945E-2</v>
      </c>
      <c r="D48" s="639">
        <v>-9.9453650671228466E-2</v>
      </c>
      <c r="F48"/>
      <c r="G48"/>
      <c r="H48"/>
      <c r="O48" s="582"/>
      <c r="Q48" s="663"/>
    </row>
    <row r="49" spans="2:17" ht="14.4" x14ac:dyDescent="0.3">
      <c r="B49" s="648">
        <v>43647</v>
      </c>
      <c r="C49" s="641">
        <v>0.10244691079017443</v>
      </c>
      <c r="D49" s="641">
        <v>-0.17869120610356037</v>
      </c>
      <c r="F49"/>
      <c r="G49"/>
      <c r="H49"/>
      <c r="O49" s="582"/>
      <c r="Q49" s="663"/>
    </row>
    <row r="50" spans="2:17" x14ac:dyDescent="0.25">
      <c r="B50" s="646">
        <v>43678</v>
      </c>
      <c r="C50" s="639">
        <v>0.19740125665435038</v>
      </c>
      <c r="D50" s="639">
        <v>-0.10727528395374819</v>
      </c>
      <c r="O50" s="582"/>
      <c r="Q50" s="663"/>
    </row>
    <row r="51" spans="2:17" x14ac:dyDescent="0.25">
      <c r="B51" s="646">
        <v>43709</v>
      </c>
      <c r="C51" s="639">
        <v>3.8022801650056781E-2</v>
      </c>
      <c r="D51" s="639">
        <v>-4.6775757441570476E-2</v>
      </c>
    </row>
    <row r="52" spans="2:17" x14ac:dyDescent="0.25">
      <c r="B52" s="648">
        <v>43739</v>
      </c>
      <c r="C52" s="641">
        <v>-0.18308792337423041</v>
      </c>
      <c r="D52" s="641">
        <v>-0.16327767763031698</v>
      </c>
    </row>
    <row r="53" spans="2:17" x14ac:dyDescent="0.25">
      <c r="B53" s="646">
        <v>43770</v>
      </c>
      <c r="C53" s="639">
        <v>0.16221486277619523</v>
      </c>
      <c r="D53" s="639">
        <v>-6.6682782457918921E-2</v>
      </c>
    </row>
    <row r="54" spans="2:17" x14ac:dyDescent="0.25">
      <c r="B54" s="648">
        <v>43800</v>
      </c>
      <c r="C54" s="641">
        <v>-2.1796024970971772E-2</v>
      </c>
      <c r="D54" s="641">
        <v>1.6377275597239338E-2</v>
      </c>
    </row>
    <row r="55" spans="2:17" x14ac:dyDescent="0.25">
      <c r="B55" s="646">
        <v>43831</v>
      </c>
      <c r="C55" s="639">
        <v>2.995057849110716E-2</v>
      </c>
      <c r="D55" s="639">
        <v>-6.9578226769388074E-2</v>
      </c>
    </row>
    <row r="56" spans="2:17" x14ac:dyDescent="0.25">
      <c r="B56" s="648">
        <v>43862</v>
      </c>
      <c r="C56" s="641">
        <v>-4.8027144925050336E-2</v>
      </c>
      <c r="D56" s="641">
        <v>0.16995709795250957</v>
      </c>
    </row>
    <row r="57" spans="2:17" x14ac:dyDescent="0.25">
      <c r="B57" s="646">
        <v>43891</v>
      </c>
      <c r="C57" s="639">
        <v>-0.15276783948998074</v>
      </c>
      <c r="D57" s="639">
        <v>0.11710456518551937</v>
      </c>
    </row>
    <row r="58" spans="2:17" x14ac:dyDescent="0.25">
      <c r="B58" s="648">
        <v>43922</v>
      </c>
      <c r="C58" s="641">
        <v>-0.37046350361295699</v>
      </c>
      <c r="D58" s="641">
        <v>-0.15058852039692361</v>
      </c>
    </row>
    <row r="59" spans="2:17" x14ac:dyDescent="0.25">
      <c r="B59" s="646">
        <v>43952</v>
      </c>
      <c r="C59" s="639">
        <v>-0.43545405863734299</v>
      </c>
      <c r="D59" s="639">
        <v>-0.25757389124609653</v>
      </c>
    </row>
    <row r="60" spans="2:17" x14ac:dyDescent="0.25">
      <c r="B60" s="648">
        <v>43983</v>
      </c>
      <c r="C60" s="641">
        <v>-0.28902284315808058</v>
      </c>
      <c r="D60" s="641">
        <v>-0.22429870279630282</v>
      </c>
    </row>
    <row r="61" spans="2:17" x14ac:dyDescent="0.25">
      <c r="B61" s="646">
        <v>44013</v>
      </c>
      <c r="C61" s="639">
        <v>-0.19720537736031041</v>
      </c>
      <c r="D61" s="639">
        <v>-1.7699942512782174E-2</v>
      </c>
    </row>
    <row r="62" spans="2:17" x14ac:dyDescent="0.25">
      <c r="B62" s="648">
        <v>44044</v>
      </c>
      <c r="C62" s="641">
        <v>-0.27497473760376145</v>
      </c>
      <c r="D62" s="641">
        <v>-0.10518318701085716</v>
      </c>
    </row>
    <row r="63" spans="2:17" x14ac:dyDescent="0.25">
      <c r="B63" s="646">
        <v>44075</v>
      </c>
      <c r="C63" s="639">
        <v>-0.15417108601226348</v>
      </c>
      <c r="D63" s="639">
        <v>4.7580776994269103E-2</v>
      </c>
    </row>
    <row r="64" spans="2:17" x14ac:dyDescent="0.25">
      <c r="B64" s="648">
        <v>44105</v>
      </c>
      <c r="C64" s="641">
        <v>-0.14310725129431612</v>
      </c>
      <c r="D64" s="641">
        <v>0.20837481481737097</v>
      </c>
    </row>
    <row r="65" spans="2:4" x14ac:dyDescent="0.25">
      <c r="B65" s="646">
        <v>44136</v>
      </c>
      <c r="C65" s="639">
        <v>-0.1378004779482731</v>
      </c>
      <c r="D65" s="639">
        <v>0.18513651995437641</v>
      </c>
    </row>
    <row r="66" spans="2:4" x14ac:dyDescent="0.25">
      <c r="B66" s="648">
        <v>44166</v>
      </c>
      <c r="C66" s="641">
        <v>-9.9022544126618484E-2</v>
      </c>
      <c r="D66" s="641">
        <v>0.15773539398318293</v>
      </c>
    </row>
    <row r="67" spans="2:4" x14ac:dyDescent="0.25">
      <c r="B67" s="646">
        <v>44197</v>
      </c>
      <c r="C67" s="639">
        <v>-0.13099407663131002</v>
      </c>
      <c r="D67" s="639">
        <v>0.14108473330973981</v>
      </c>
    </row>
    <row r="68" spans="2:4" x14ac:dyDescent="0.25">
      <c r="B68" s="648">
        <v>44228</v>
      </c>
      <c r="C68" s="641">
        <v>-5.9948190919501987E-2</v>
      </c>
      <c r="D68" s="641">
        <v>-4.9665671824966506E-2</v>
      </c>
    </row>
    <row r="69" spans="2:4" x14ac:dyDescent="0.25">
      <c r="B69" s="646">
        <v>44256</v>
      </c>
      <c r="C69" s="639">
        <v>0.25781080508742837</v>
      </c>
      <c r="D69" s="639">
        <v>0.4058811351503413</v>
      </c>
    </row>
    <row r="70" spans="2:4" x14ac:dyDescent="0.25">
      <c r="B70" s="648">
        <v>44287</v>
      </c>
      <c r="C70" s="641">
        <v>0.49508134730859621</v>
      </c>
      <c r="D70" s="641">
        <v>0.51144063629752567</v>
      </c>
    </row>
    <row r="71" spans="2:4" x14ac:dyDescent="0.25">
      <c r="B71" s="646">
        <v>44317</v>
      </c>
      <c r="C71" s="639">
        <v>0.36919165598616921</v>
      </c>
      <c r="D71" s="639">
        <v>0.32641431126607423</v>
      </c>
    </row>
    <row r="72" spans="2:4" x14ac:dyDescent="0.25">
      <c r="B72" s="648">
        <v>44348</v>
      </c>
      <c r="C72" s="641">
        <v>0.68744603065158394</v>
      </c>
      <c r="D72" s="641">
        <v>0.27907903076944152</v>
      </c>
    </row>
    <row r="73" spans="2:4" x14ac:dyDescent="0.25">
      <c r="B73" s="646">
        <v>44378</v>
      </c>
      <c r="C73" s="639">
        <v>0.2139755552149003</v>
      </c>
      <c r="D73" s="639">
        <v>0.41803332401196003</v>
      </c>
    </row>
    <row r="74" spans="2:4" x14ac:dyDescent="0.25">
      <c r="B74" s="648">
        <v>44409</v>
      </c>
      <c r="C74" s="641">
        <v>0.3804271834946531</v>
      </c>
      <c r="D74" s="641">
        <v>0.60421776441761521</v>
      </c>
    </row>
    <row r="75" spans="2:4" x14ac:dyDescent="0.25">
      <c r="B75" s="646">
        <v>44440</v>
      </c>
      <c r="C75" s="639">
        <v>0.58251064203936043</v>
      </c>
      <c r="D75" s="639">
        <v>0.18012194854179553</v>
      </c>
    </row>
    <row r="76" spans="2:4" x14ac:dyDescent="0.25">
      <c r="B76" s="648">
        <v>44470</v>
      </c>
      <c r="C76" s="641">
        <v>0.52007318334457442</v>
      </c>
      <c r="D76" s="641">
        <v>0.32929846926406037</v>
      </c>
    </row>
    <row r="77" spans="2:4" x14ac:dyDescent="0.25">
      <c r="B77" s="646">
        <v>44501</v>
      </c>
      <c r="C77" s="639">
        <v>0.41464460482939125</v>
      </c>
      <c r="D77" s="639">
        <v>0.44300919723479382</v>
      </c>
    </row>
    <row r="78" spans="2:4" x14ac:dyDescent="0.25">
      <c r="B78" s="648">
        <v>44531</v>
      </c>
      <c r="C78" s="641">
        <v>0.6217178664665699</v>
      </c>
      <c r="D78" s="641">
        <v>0.57838810490653714</v>
      </c>
    </row>
    <row r="79" spans="2:4" x14ac:dyDescent="0.25">
      <c r="B79" s="646">
        <v>44562</v>
      </c>
      <c r="C79" s="639">
        <v>0.54460496216011278</v>
      </c>
      <c r="D79" s="639">
        <v>0.1498541342730817</v>
      </c>
    </row>
    <row r="80" spans="2:4" x14ac:dyDescent="0.25">
      <c r="B80" s="648">
        <v>44593</v>
      </c>
      <c r="C80" s="641">
        <v>0.46459371497974367</v>
      </c>
      <c r="D80" s="641">
        <v>0.52964088452900016</v>
      </c>
    </row>
    <row r="81" spans="2:4" x14ac:dyDescent="0.25">
      <c r="B81" s="646">
        <v>44621</v>
      </c>
      <c r="C81" s="639">
        <v>0.47044957044226243</v>
      </c>
      <c r="D81" s="639">
        <v>0.1762183847339529</v>
      </c>
    </row>
    <row r="82" spans="2:4" x14ac:dyDescent="0.25">
      <c r="B82" s="648">
        <v>44652</v>
      </c>
      <c r="C82" s="641">
        <v>0.43623311267191345</v>
      </c>
      <c r="D82" s="641">
        <v>0.30825053504711541</v>
      </c>
    </row>
    <row r="83" spans="2:4" x14ac:dyDescent="0.25">
      <c r="B83" s="646">
        <v>44682</v>
      </c>
      <c r="C83" s="639">
        <v>0.92733677425251981</v>
      </c>
      <c r="D83" s="639">
        <v>0.50216292854317612</v>
      </c>
    </row>
    <row r="84" spans="2:4" x14ac:dyDescent="0.25">
      <c r="B84" s="648">
        <v>44713</v>
      </c>
      <c r="C84" s="641">
        <v>0.23489069758045278</v>
      </c>
      <c r="D84" s="641">
        <v>0.44676327136784377</v>
      </c>
    </row>
    <row r="85" spans="2:4" x14ac:dyDescent="0.25">
      <c r="B85" s="646">
        <v>44743</v>
      </c>
      <c r="C85" s="639">
        <v>-0.31219088951850982</v>
      </c>
      <c r="D85" s="639">
        <v>4.6824342604901092E-2</v>
      </c>
    </row>
    <row r="86" spans="2:4" x14ac:dyDescent="0.25">
      <c r="B86" s="648">
        <v>44774</v>
      </c>
      <c r="C86" s="641">
        <v>0.38052474683679227</v>
      </c>
      <c r="D86" s="641">
        <v>4.8589499324511731E-2</v>
      </c>
    </row>
    <row r="87" spans="2:4" x14ac:dyDescent="0.25">
      <c r="B87" s="646">
        <v>44805</v>
      </c>
      <c r="C87" s="639">
        <v>0.17640819103648919</v>
      </c>
      <c r="D87" s="639">
        <v>0.19195100942203824</v>
      </c>
    </row>
    <row r="88" spans="2:4" x14ac:dyDescent="0.25">
      <c r="B88" s="648">
        <v>44835</v>
      </c>
      <c r="C88" s="641">
        <v>6.7054832406154841E-2</v>
      </c>
      <c r="D88" s="641">
        <v>-6.3554951219150668E-2</v>
      </c>
    </row>
    <row r="89" spans="2:4" x14ac:dyDescent="0.25">
      <c r="B89" s="646">
        <v>44866</v>
      </c>
      <c r="C89" s="639">
        <v>-2.7936473581512522E-2</v>
      </c>
      <c r="D89" s="639">
        <v>-0.17455050115376058</v>
      </c>
    </row>
    <row r="90" spans="2:4" x14ac:dyDescent="0.25">
      <c r="B90" s="648">
        <v>44896</v>
      </c>
      <c r="C90" s="641">
        <v>-8.3044075889879165E-2</v>
      </c>
      <c r="D90" s="641">
        <v>-9.6564470056567653E-2</v>
      </c>
    </row>
    <row r="91" spans="2:4" x14ac:dyDescent="0.25">
      <c r="B91" s="646">
        <v>44927</v>
      </c>
      <c r="C91" s="639">
        <v>3.3020621516677506E-2</v>
      </c>
      <c r="D91" s="639">
        <v>5.841168989722334E-2</v>
      </c>
    </row>
    <row r="92" spans="2:4" x14ac:dyDescent="0.25">
      <c r="B92" s="648">
        <v>44958</v>
      </c>
      <c r="C92" s="641">
        <v>-7.640885689453214E-2</v>
      </c>
      <c r="D92" s="641">
        <v>-0.15614353054616814</v>
      </c>
    </row>
    <row r="93" spans="2:4" x14ac:dyDescent="0.25">
      <c r="B93" s="646">
        <v>44986</v>
      </c>
      <c r="C93" s="639">
        <v>-0.11941661798748815</v>
      </c>
      <c r="D93" s="639">
        <v>-0.12509816856304179</v>
      </c>
    </row>
    <row r="94" spans="2:4" x14ac:dyDescent="0.25">
      <c r="B94" s="648">
        <v>45017</v>
      </c>
      <c r="C94" s="641">
        <v>-0.24968684418538278</v>
      </c>
      <c r="D94" s="641">
        <v>-0.17654423614136461</v>
      </c>
    </row>
    <row r="95" spans="2:4" x14ac:dyDescent="0.25">
      <c r="B95" s="646">
        <v>45047</v>
      </c>
      <c r="C95" s="639">
        <v>-0.2207702162339894</v>
      </c>
      <c r="D95" s="639">
        <v>-1.5950840882250183E-2</v>
      </c>
    </row>
    <row r="96" spans="2:4" x14ac:dyDescent="0.25">
      <c r="B96" s="648">
        <v>45078</v>
      </c>
      <c r="C96" s="641">
        <v>-0.16878985855275741</v>
      </c>
      <c r="D96" s="641">
        <v>-6.3059104302244817E-2</v>
      </c>
    </row>
    <row r="97" spans="2:4" x14ac:dyDescent="0.25">
      <c r="B97" s="646">
        <v>45108</v>
      </c>
      <c r="C97" s="639">
        <v>0.5591138637823283</v>
      </c>
      <c r="D97" s="639">
        <v>0.2596109279198402</v>
      </c>
    </row>
    <row r="98" spans="2:4" x14ac:dyDescent="0.25">
      <c r="B98" s="648">
        <v>45139</v>
      </c>
      <c r="C98" s="641">
        <v>-0.27033539506837279</v>
      </c>
      <c r="D98" s="641">
        <v>-4.0477735880184218E-2</v>
      </c>
    </row>
    <row r="99" spans="2:4" x14ac:dyDescent="0.25">
      <c r="B99" s="646">
        <v>45170</v>
      </c>
      <c r="C99" s="639">
        <v>-0.29087497245604754</v>
      </c>
      <c r="D99" s="639">
        <v>0.12558777608186933</v>
      </c>
    </row>
    <row r="100" spans="2:4" x14ac:dyDescent="0.25">
      <c r="B100" s="648">
        <v>45200</v>
      </c>
      <c r="C100" s="641">
        <v>-0.10610517761373317</v>
      </c>
      <c r="D100" s="641">
        <v>6.4896802543557897E-2</v>
      </c>
    </row>
    <row r="101" spans="2:4" x14ac:dyDescent="0.25">
      <c r="B101" s="646">
        <v>45231</v>
      </c>
      <c r="C101" s="639">
        <v>-0.14710315826546549</v>
      </c>
      <c r="D101" s="639">
        <v>8.4798730097653374E-2</v>
      </c>
    </row>
    <row r="102" spans="2:4" x14ac:dyDescent="0.25">
      <c r="B102" s="648">
        <v>45261</v>
      </c>
      <c r="C102" s="641">
        <v>-7.265535320690486E-2</v>
      </c>
      <c r="D102" s="641">
        <v>0.14234826597974815</v>
      </c>
    </row>
    <row r="103" spans="2:4" x14ac:dyDescent="0.25">
      <c r="B103" s="646">
        <v>45292</v>
      </c>
      <c r="C103" s="639">
        <v>-0.20055537844553539</v>
      </c>
      <c r="D103" s="639">
        <v>0.32422908735268607</v>
      </c>
    </row>
    <row r="104" spans="2:4" x14ac:dyDescent="0.25">
      <c r="B104" s="648">
        <v>45323</v>
      </c>
      <c r="C104" s="641">
        <v>-0.11111600823203827</v>
      </c>
      <c r="D104" s="641">
        <v>0.22054858558960522</v>
      </c>
    </row>
    <row r="105" spans="2:4" x14ac:dyDescent="0.25">
      <c r="B105" s="646">
        <v>45352</v>
      </c>
      <c r="C105" s="639">
        <v>-0.23622753886044567</v>
      </c>
      <c r="D105" s="639">
        <v>0.32801301722962184</v>
      </c>
    </row>
    <row r="106" spans="2:4" x14ac:dyDescent="0.25">
      <c r="B106" s="648">
        <v>45383</v>
      </c>
      <c r="C106" s="641">
        <v>0.16365948407643982</v>
      </c>
      <c r="D106" s="641">
        <v>0.48415798879394534</v>
      </c>
    </row>
    <row r="107" spans="2:4" x14ac:dyDescent="0.25">
      <c r="B107" s="646">
        <v>45413</v>
      </c>
      <c r="C107" s="639">
        <v>-3.9707106130982495E-2</v>
      </c>
      <c r="D107" s="639">
        <v>0.21464553792971741</v>
      </c>
    </row>
    <row r="108" spans="2:4" x14ac:dyDescent="0.25">
      <c r="B108" s="648">
        <v>45444</v>
      </c>
      <c r="C108" s="641">
        <v>-9.6798170033842279E-2</v>
      </c>
      <c r="D108" s="641">
        <v>0.25825474178493191</v>
      </c>
    </row>
    <row r="109" spans="2:4" x14ac:dyDescent="0.25">
      <c r="B109" s="646">
        <v>45474</v>
      </c>
      <c r="C109" s="639">
        <v>7.9894996872221347E-2</v>
      </c>
      <c r="D109" s="639">
        <v>0.19198244450373592</v>
      </c>
    </row>
    <row r="110" spans="2:4" x14ac:dyDescent="0.25">
      <c r="B110" s="648">
        <v>45505</v>
      </c>
      <c r="C110" s="641">
        <v>-3.0940732167965335E-2</v>
      </c>
      <c r="D110" s="641">
        <v>0.19897419467105215</v>
      </c>
    </row>
    <row r="111" spans="2:4" x14ac:dyDescent="0.25">
      <c r="B111" s="646">
        <v>45536</v>
      </c>
      <c r="C111" s="639">
        <v>1.7893820621357026E-2</v>
      </c>
      <c r="D111" s="639">
        <v>0.10457590648325166</v>
      </c>
    </row>
    <row r="112" spans="2:4" x14ac:dyDescent="0.25">
      <c r="B112" s="648">
        <v>45566</v>
      </c>
      <c r="C112" s="641">
        <v>-7.219758624244399E-3</v>
      </c>
      <c r="D112" s="641">
        <v>0.3006716858167835</v>
      </c>
    </row>
    <row r="113" spans="2:4" x14ac:dyDescent="0.25">
      <c r="B113" s="646">
        <v>45597</v>
      </c>
      <c r="C113" s="639">
        <v>3.5525534195559816E-2</v>
      </c>
      <c r="D113" s="639">
        <v>0.25089830992015139</v>
      </c>
    </row>
    <row r="114" spans="2:4" x14ac:dyDescent="0.25">
      <c r="B114" s="648">
        <v>45627</v>
      </c>
      <c r="C114" s="641">
        <v>2.130259835775572E-2</v>
      </c>
      <c r="D114" s="641">
        <v>0.29160314295030654</v>
      </c>
    </row>
    <row r="115" spans="2:4" x14ac:dyDescent="0.25">
      <c r="B115" s="646">
        <v>45658</v>
      </c>
      <c r="C115" s="639">
        <v>5.1282535009762542E-2</v>
      </c>
      <c r="D115" s="639">
        <v>0.29632462010009375</v>
      </c>
    </row>
    <row r="116" spans="2:4" x14ac:dyDescent="0.25">
      <c r="B116" s="648">
        <v>45689</v>
      </c>
      <c r="C116" s="641">
        <v>0.11885528076392227</v>
      </c>
      <c r="D116" s="641">
        <v>-0.13336887539480569</v>
      </c>
    </row>
    <row r="117" spans="2:4" x14ac:dyDescent="0.25">
      <c r="B117" s="646">
        <v>45717</v>
      </c>
      <c r="C117" s="639">
        <v>0.17363243112672122</v>
      </c>
      <c r="D117" s="639">
        <v>0.38477962334691895</v>
      </c>
    </row>
    <row r="118" spans="2:4" x14ac:dyDescent="0.25">
      <c r="B118" s="648">
        <v>45748</v>
      </c>
      <c r="C118" s="641">
        <v>1.9384237476908428E-2</v>
      </c>
      <c r="D118" s="641">
        <v>0.1394492030814023</v>
      </c>
    </row>
    <row r="119" spans="2:4" x14ac:dyDescent="0.25">
      <c r="B119" s="646">
        <v>45778</v>
      </c>
      <c r="C119" s="639">
        <v>6.8034314242375382E-2</v>
      </c>
      <c r="D119" s="639">
        <v>2.8919978605510543E-2</v>
      </c>
    </row>
    <row r="120" spans="2:4" x14ac:dyDescent="0.25">
      <c r="B120" s="648">
        <v>45809</v>
      </c>
      <c r="C120" s="641">
        <v>0.11009339753200975</v>
      </c>
      <c r="D120" s="641">
        <v>0.1974275730775561</v>
      </c>
    </row>
    <row r="121" spans="2:4" x14ac:dyDescent="0.25">
      <c r="B121" s="646">
        <v>45839</v>
      </c>
      <c r="C121" s="639">
        <v>0.1911212132360649</v>
      </c>
      <c r="D121" s="639">
        <v>6.1004683124604719E-2</v>
      </c>
    </row>
  </sheetData>
  <mergeCells count="5">
    <mergeCell ref="F3:M4"/>
    <mergeCell ref="F27:L27"/>
    <mergeCell ref="F28:L28"/>
    <mergeCell ref="F29:L29"/>
    <mergeCell ref="F38:L38"/>
  </mergeCells>
  <hyperlinks>
    <hyperlink ref="A1" location="Índice!A1" display="Volver" xr:uid="{00000000-0004-0000-2200-000000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41"/>
  <sheetViews>
    <sheetView showGridLines="0" workbookViewId="0"/>
  </sheetViews>
  <sheetFormatPr baseColWidth="10" defaultColWidth="11.44140625" defaultRowHeight="13.8" x14ac:dyDescent="0.25"/>
  <cols>
    <col min="1" max="1" width="5.21875" style="539" customWidth="1"/>
    <col min="2" max="3" width="11.44140625" style="539"/>
    <col min="4" max="4" width="12.44140625" style="539" customWidth="1"/>
    <col min="5" max="16384" width="11.44140625" style="539"/>
  </cols>
  <sheetData>
    <row r="1" spans="1:15" x14ac:dyDescent="0.25">
      <c r="A1" s="145" t="s">
        <v>36</v>
      </c>
    </row>
    <row r="3" spans="1:15" x14ac:dyDescent="0.25">
      <c r="F3" s="814" t="s">
        <v>1950</v>
      </c>
      <c r="G3" s="814"/>
      <c r="H3" s="814"/>
      <c r="I3" s="814"/>
      <c r="J3" s="814"/>
      <c r="K3" s="814"/>
      <c r="L3" s="814"/>
      <c r="M3" s="814"/>
      <c r="N3" s="814"/>
      <c r="O3" s="814"/>
    </row>
    <row r="4" spans="1:15" x14ac:dyDescent="0.25">
      <c r="F4" s="814"/>
      <c r="G4" s="814"/>
      <c r="H4" s="814"/>
      <c r="I4" s="814"/>
      <c r="J4" s="814"/>
      <c r="K4" s="814"/>
      <c r="L4" s="814"/>
      <c r="M4" s="814"/>
      <c r="N4" s="814"/>
      <c r="O4" s="814"/>
    </row>
    <row r="6" spans="1:15" ht="24" x14ac:dyDescent="0.25">
      <c r="B6" s="2" t="s">
        <v>198</v>
      </c>
      <c r="C6" s="2" t="s">
        <v>217</v>
      </c>
      <c r="D6" s="2" t="s">
        <v>295</v>
      </c>
    </row>
    <row r="7" spans="1:15" x14ac:dyDescent="0.25">
      <c r="B7" s="629">
        <v>2006</v>
      </c>
      <c r="C7" s="630">
        <v>6.6000000000000003E-2</v>
      </c>
      <c r="D7" s="630"/>
    </row>
    <row r="8" spans="1:15" x14ac:dyDescent="0.25">
      <c r="B8" s="349">
        <v>2007</v>
      </c>
      <c r="C8" s="628">
        <v>6.3E-2</v>
      </c>
      <c r="D8" s="628"/>
    </row>
    <row r="9" spans="1:15" x14ac:dyDescent="0.25">
      <c r="B9" s="629">
        <v>2008</v>
      </c>
      <c r="C9" s="630">
        <v>3.3000000000000002E-2</v>
      </c>
      <c r="D9" s="630"/>
    </row>
    <row r="10" spans="1:15" x14ac:dyDescent="0.25">
      <c r="B10" s="349">
        <v>2009</v>
      </c>
      <c r="C10" s="628">
        <v>2.1000000000000001E-2</v>
      </c>
      <c r="D10" s="628"/>
    </row>
    <row r="11" spans="1:15" x14ac:dyDescent="0.25">
      <c r="B11" s="629">
        <v>2010</v>
      </c>
      <c r="C11" s="630">
        <v>3.6000000000000004E-2</v>
      </c>
      <c r="D11" s="630"/>
    </row>
    <row r="12" spans="1:15" x14ac:dyDescent="0.25">
      <c r="B12" s="349">
        <v>2011</v>
      </c>
      <c r="C12" s="628">
        <v>5.7000000000000002E-2</v>
      </c>
      <c r="D12" s="628"/>
    </row>
    <row r="13" spans="1:15" x14ac:dyDescent="0.25">
      <c r="B13" s="629">
        <v>2012</v>
      </c>
      <c r="C13" s="630">
        <v>3.5000000000000003E-2</v>
      </c>
      <c r="D13" s="630"/>
    </row>
    <row r="14" spans="1:15" x14ac:dyDescent="0.25">
      <c r="B14" s="349">
        <v>2013</v>
      </c>
      <c r="C14" s="628">
        <v>3.9E-2</v>
      </c>
      <c r="D14" s="628"/>
    </row>
    <row r="15" spans="1:15" x14ac:dyDescent="0.25">
      <c r="B15" s="629">
        <v>2014</v>
      </c>
      <c r="C15" s="630">
        <v>4.5999999999999999E-2</v>
      </c>
      <c r="D15" s="630"/>
    </row>
    <row r="16" spans="1:15" x14ac:dyDescent="0.25">
      <c r="B16" s="349">
        <v>2015</v>
      </c>
      <c r="C16" s="628">
        <v>3.7999999999999999E-2</v>
      </c>
      <c r="D16" s="628"/>
    </row>
    <row r="17" spans="2:4" x14ac:dyDescent="0.25">
      <c r="B17" s="629">
        <v>2016</v>
      </c>
      <c r="C17" s="630">
        <v>0.02</v>
      </c>
      <c r="D17" s="630"/>
    </row>
    <row r="18" spans="2:4" x14ac:dyDescent="0.25">
      <c r="B18" s="349">
        <v>2017</v>
      </c>
      <c r="C18" s="628">
        <v>1.8000000000000002E-2</v>
      </c>
      <c r="D18" s="628"/>
    </row>
    <row r="19" spans="2:4" x14ac:dyDescent="0.25">
      <c r="B19" s="629">
        <v>2018</v>
      </c>
      <c r="C19" s="630">
        <v>3.3000000000000002E-2</v>
      </c>
      <c r="D19" s="630"/>
    </row>
    <row r="20" spans="2:4" x14ac:dyDescent="0.25">
      <c r="B20" s="349">
        <v>2019</v>
      </c>
      <c r="C20" s="628">
        <v>3.4566681282509698E-2</v>
      </c>
      <c r="D20" s="628"/>
    </row>
    <row r="21" spans="2:4" x14ac:dyDescent="0.25">
      <c r="B21" s="629">
        <v>2020</v>
      </c>
      <c r="C21" s="630">
        <v>-6.6835103510213406E-2</v>
      </c>
      <c r="D21" s="630"/>
    </row>
    <row r="22" spans="2:4" x14ac:dyDescent="0.25">
      <c r="B22" s="349">
        <v>2021</v>
      </c>
      <c r="C22" s="628">
        <v>0.11049081266112301</v>
      </c>
      <c r="D22" s="628"/>
    </row>
    <row r="23" spans="2:4" x14ac:dyDescent="0.25">
      <c r="B23" s="629">
        <v>2022</v>
      </c>
      <c r="C23" s="630">
        <v>9.5779623850507797E-2</v>
      </c>
      <c r="D23" s="630"/>
    </row>
    <row r="24" spans="2:4" x14ac:dyDescent="0.25">
      <c r="B24" s="349">
        <v>2023</v>
      </c>
      <c r="C24" s="628">
        <v>6.073331948239941E-3</v>
      </c>
      <c r="D24" s="628"/>
    </row>
    <row r="25" spans="2:4" x14ac:dyDescent="0.25">
      <c r="B25" s="629">
        <v>2024</v>
      </c>
      <c r="C25" s="630">
        <v>1.9385535935961099E-2</v>
      </c>
      <c r="D25" s="630">
        <v>1.9385535935961099E-2</v>
      </c>
    </row>
    <row r="26" spans="2:4" x14ac:dyDescent="0.25">
      <c r="B26" s="349">
        <v>2025</v>
      </c>
      <c r="C26" s="628"/>
      <c r="D26" s="628">
        <v>3.1481276447268697E-2</v>
      </c>
    </row>
    <row r="27" spans="2:4" x14ac:dyDescent="0.25">
      <c r="B27" s="349"/>
    </row>
    <row r="28" spans="2:4" x14ac:dyDescent="0.25">
      <c r="B28" s="227" t="s">
        <v>121</v>
      </c>
    </row>
    <row r="29" spans="2:4" x14ac:dyDescent="0.25">
      <c r="B29" s="436" t="s">
        <v>122</v>
      </c>
    </row>
    <row r="32" spans="2:4" ht="15.6" x14ac:dyDescent="0.25">
      <c r="B32" s="631"/>
    </row>
    <row r="33" spans="2:4" ht="15.6" x14ac:dyDescent="0.25">
      <c r="B33" s="631"/>
    </row>
    <row r="34" spans="2:4" ht="15.6" x14ac:dyDescent="0.3">
      <c r="B34" s="632"/>
    </row>
    <row r="40" spans="2:4" x14ac:dyDescent="0.25">
      <c r="C40" s="633"/>
      <c r="D40" s="633"/>
    </row>
    <row r="41" spans="2:4" x14ac:dyDescent="0.25">
      <c r="C41" s="633"/>
      <c r="D41" s="633"/>
    </row>
  </sheetData>
  <mergeCells count="1">
    <mergeCell ref="F3:O4"/>
  </mergeCells>
  <hyperlinks>
    <hyperlink ref="A1" location="Índice!A1" display="Volver" xr:uid="{00000000-0004-0000-2300-00000000000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13"/>
  <sheetViews>
    <sheetView showGridLines="0" workbookViewId="0"/>
  </sheetViews>
  <sheetFormatPr baseColWidth="10" defaultColWidth="11.44140625" defaultRowHeight="11.4" x14ac:dyDescent="0.3"/>
  <cols>
    <col min="1" max="1" width="5.21875" style="44" customWidth="1"/>
    <col min="2" max="2" width="25.77734375" style="44" customWidth="1"/>
    <col min="3" max="4" width="8.44140625" style="44" customWidth="1"/>
    <col min="5" max="5" width="6.77734375" style="44" customWidth="1"/>
    <col min="6" max="6" width="8.21875" style="44" customWidth="1"/>
    <col min="7" max="11" width="6.21875" style="44" customWidth="1"/>
    <col min="12" max="16384" width="11.44140625" style="44"/>
  </cols>
  <sheetData>
    <row r="1" spans="1:11" ht="12" x14ac:dyDescent="0.3">
      <c r="A1" s="145" t="s">
        <v>36</v>
      </c>
    </row>
    <row r="2" spans="1:11" ht="13.8" x14ac:dyDescent="0.3">
      <c r="B2" s="841" t="s">
        <v>296</v>
      </c>
      <c r="C2" s="841"/>
      <c r="D2" s="841"/>
      <c r="E2" s="841"/>
      <c r="F2" s="841"/>
      <c r="G2" s="841"/>
      <c r="H2" s="6"/>
      <c r="I2" s="6"/>
      <c r="J2" s="6"/>
      <c r="K2" s="6"/>
    </row>
    <row r="3" spans="1:11" ht="13.8" x14ac:dyDescent="0.3">
      <c r="A3" s="43"/>
      <c r="B3" s="841" t="s">
        <v>297</v>
      </c>
      <c r="C3" s="841"/>
      <c r="D3" s="841"/>
      <c r="E3" s="841"/>
      <c r="F3" s="841"/>
      <c r="G3" s="841"/>
    </row>
    <row r="4" spans="1:11" ht="13.8" x14ac:dyDescent="0.3">
      <c r="B4" s="841" t="s">
        <v>298</v>
      </c>
      <c r="C4" s="841"/>
      <c r="D4" s="841"/>
      <c r="E4" s="841"/>
      <c r="F4" s="841"/>
      <c r="G4" s="841"/>
    </row>
    <row r="5" spans="1:11" ht="24" x14ac:dyDescent="0.3">
      <c r="B5" s="2" t="s">
        <v>86</v>
      </c>
      <c r="C5" s="2">
        <v>2023</v>
      </c>
      <c r="D5" s="2">
        <v>2024</v>
      </c>
      <c r="E5" s="2" t="s">
        <v>299</v>
      </c>
      <c r="F5" s="2" t="s">
        <v>300</v>
      </c>
      <c r="G5" s="2" t="s">
        <v>301</v>
      </c>
    </row>
    <row r="6" spans="1:11" ht="12" x14ac:dyDescent="0.3">
      <c r="B6" s="10" t="s">
        <v>302</v>
      </c>
      <c r="C6" s="59">
        <v>23001178496035</v>
      </c>
      <c r="D6" s="59">
        <v>24935583190163</v>
      </c>
      <c r="E6" s="49">
        <v>8.4100242709800987</v>
      </c>
      <c r="F6" s="49">
        <v>5.8166364256805769</v>
      </c>
      <c r="G6" s="49">
        <v>5.7969366118802439</v>
      </c>
    </row>
    <row r="7" spans="1:11" ht="12" x14ac:dyDescent="0.3">
      <c r="B7" s="10" t="s">
        <v>303</v>
      </c>
      <c r="C7" s="59">
        <v>20119752011266</v>
      </c>
      <c r="D7" s="59">
        <v>22050684669295</v>
      </c>
      <c r="E7" s="49">
        <v>9.5971990954350606</v>
      </c>
      <c r="F7" s="49">
        <v>5.0879689683971474</v>
      </c>
      <c r="G7" s="49">
        <v>5.1262655580034586</v>
      </c>
    </row>
    <row r="8" spans="1:11" x14ac:dyDescent="0.3">
      <c r="B8" s="46" t="s">
        <v>304</v>
      </c>
      <c r="C8" s="60">
        <v>13372879298943</v>
      </c>
      <c r="D8" s="60">
        <v>14031891662421</v>
      </c>
      <c r="E8" s="51">
        <v>4.9279766065793318</v>
      </c>
      <c r="F8" s="51">
        <v>3.3817909312720822</v>
      </c>
      <c r="G8" s="51">
        <v>3.2620847842818677</v>
      </c>
    </row>
    <row r="9" spans="1:11" x14ac:dyDescent="0.3">
      <c r="B9" s="46" t="s">
        <v>305</v>
      </c>
      <c r="C9" s="60">
        <v>6746872712323</v>
      </c>
      <c r="D9" s="60">
        <v>8018793006874</v>
      </c>
      <c r="E9" s="51">
        <v>9</v>
      </c>
      <c r="F9" s="51">
        <v>1.7061780371250661</v>
      </c>
      <c r="G9" s="51">
        <v>1.864180773721591</v>
      </c>
    </row>
    <row r="10" spans="1:11" ht="12" x14ac:dyDescent="0.3">
      <c r="B10" s="14" t="s">
        <v>306</v>
      </c>
      <c r="C10" s="61">
        <v>2881426484769</v>
      </c>
      <c r="D10" s="61">
        <v>2884898520868</v>
      </c>
      <c r="E10" s="62">
        <v>0.12049712589763395</v>
      </c>
      <c r="F10" s="62">
        <v>0.72866745728342874</v>
      </c>
      <c r="G10" s="62">
        <v>0.67067105387678538</v>
      </c>
    </row>
    <row r="12" spans="1:11" ht="409.6" x14ac:dyDescent="0.3">
      <c r="B12" s="40" t="s">
        <v>307</v>
      </c>
    </row>
    <row r="13" spans="1:11" ht="409.6" x14ac:dyDescent="0.3">
      <c r="B13" s="40" t="s">
        <v>308</v>
      </c>
    </row>
  </sheetData>
  <mergeCells count="3">
    <mergeCell ref="B2:G2"/>
    <mergeCell ref="B3:G3"/>
    <mergeCell ref="B4:G4"/>
  </mergeCells>
  <hyperlinks>
    <hyperlink ref="A1" location="Índice!A1" display="Volver"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7"/>
  <sheetViews>
    <sheetView showGridLines="0" workbookViewId="0"/>
  </sheetViews>
  <sheetFormatPr baseColWidth="10" defaultColWidth="11.44140625" defaultRowHeight="11.4" x14ac:dyDescent="0.3"/>
  <cols>
    <col min="1" max="1" width="5.21875" style="44" customWidth="1"/>
    <col min="2" max="2" width="53.77734375" style="44" customWidth="1"/>
    <col min="3" max="16384" width="11.44140625" style="44"/>
  </cols>
  <sheetData>
    <row r="1" spans="1:7" ht="12" x14ac:dyDescent="0.3">
      <c r="A1" s="145" t="s">
        <v>36</v>
      </c>
    </row>
    <row r="2" spans="1:7" ht="13.8" x14ac:dyDescent="0.3">
      <c r="B2" s="813" t="s">
        <v>309</v>
      </c>
      <c r="C2" s="813"/>
      <c r="D2" s="813"/>
      <c r="E2" s="813"/>
      <c r="F2" s="813"/>
      <c r="G2" s="813"/>
    </row>
    <row r="3" spans="1:7" ht="13.8" x14ac:dyDescent="0.3">
      <c r="A3" s="43"/>
      <c r="B3" s="813" t="s">
        <v>310</v>
      </c>
      <c r="C3" s="813"/>
      <c r="D3" s="813"/>
      <c r="E3" s="813"/>
      <c r="F3" s="813"/>
      <c r="G3" s="813"/>
    </row>
    <row r="4" spans="1:7" ht="13.8" x14ac:dyDescent="0.3">
      <c r="B4" s="813" t="s">
        <v>298</v>
      </c>
      <c r="C4" s="813"/>
      <c r="D4" s="813"/>
      <c r="E4" s="813"/>
      <c r="F4" s="813"/>
      <c r="G4" s="813"/>
    </row>
    <row r="5" spans="1:7" ht="12" x14ac:dyDescent="0.3">
      <c r="B5" s="2" t="s">
        <v>86</v>
      </c>
      <c r="C5" s="2">
        <v>2023</v>
      </c>
      <c r="D5" s="2">
        <v>2024</v>
      </c>
      <c r="E5" s="2" t="s">
        <v>311</v>
      </c>
      <c r="F5" s="2" t="s">
        <v>300</v>
      </c>
      <c r="G5" s="2" t="s">
        <v>301</v>
      </c>
    </row>
    <row r="6" spans="1:7" ht="12" x14ac:dyDescent="0.3">
      <c r="B6" s="10" t="s">
        <v>312</v>
      </c>
      <c r="C6" s="11">
        <v>20119752011266</v>
      </c>
      <c r="D6" s="11">
        <v>22050684669295</v>
      </c>
      <c r="E6" s="34">
        <v>9.5971990954350606</v>
      </c>
      <c r="F6" s="34">
        <v>5.0879689683971474</v>
      </c>
      <c r="G6" s="34">
        <v>5.1262655580034586</v>
      </c>
    </row>
    <row r="7" spans="1:7" ht="12" x14ac:dyDescent="0.3">
      <c r="B7" s="25" t="s">
        <v>313</v>
      </c>
      <c r="C7" s="11">
        <v>13372879298943</v>
      </c>
      <c r="D7" s="11">
        <v>14031891662421</v>
      </c>
      <c r="E7" s="35">
        <v>4.9279766065793318</v>
      </c>
      <c r="F7" s="35">
        <v>3.3817909312720822</v>
      </c>
      <c r="G7" s="35">
        <v>3.2620847842818677</v>
      </c>
    </row>
    <row r="8" spans="1:7" x14ac:dyDescent="0.3">
      <c r="B8" s="50" t="s">
        <v>314</v>
      </c>
      <c r="C8" s="12">
        <v>6673826153047</v>
      </c>
      <c r="D8" s="12">
        <v>6865943748162</v>
      </c>
      <c r="E8" s="36">
        <v>2.8786724542905207</v>
      </c>
      <c r="F8" s="36">
        <v>1.6877057106949807</v>
      </c>
      <c r="G8" s="36">
        <v>1.5961704358505679</v>
      </c>
    </row>
    <row r="9" spans="1:7" x14ac:dyDescent="0.3">
      <c r="B9" s="50" t="s">
        <v>315</v>
      </c>
      <c r="C9" s="12">
        <v>4132881306230</v>
      </c>
      <c r="D9" s="12">
        <v>4452093397350</v>
      </c>
      <c r="E9" s="37">
        <v>7.7237178488240632</v>
      </c>
      <c r="F9" s="37">
        <v>1.0451407067240368</v>
      </c>
      <c r="G9" s="37">
        <v>1.0350070025548823</v>
      </c>
    </row>
    <row r="10" spans="1:7" x14ac:dyDescent="0.3">
      <c r="B10" s="50" t="s">
        <v>316</v>
      </c>
      <c r="C10" s="12">
        <v>1038754019530</v>
      </c>
      <c r="D10" s="12">
        <v>1214265638012</v>
      </c>
      <c r="E10" s="36">
        <v>16.896359983416765</v>
      </c>
      <c r="F10" s="36">
        <v>0.26268456063509332</v>
      </c>
      <c r="G10" s="36">
        <v>0.28228820155755391</v>
      </c>
    </row>
    <row r="11" spans="1:7" x14ac:dyDescent="0.3">
      <c r="B11" s="50" t="s">
        <v>317</v>
      </c>
      <c r="C11" s="12">
        <v>438013865406</v>
      </c>
      <c r="D11" s="12">
        <v>442740274000</v>
      </c>
      <c r="E11" s="37">
        <v>1.0790545613479807</v>
      </c>
      <c r="F11" s="37">
        <v>0.11076682027022569</v>
      </c>
      <c r="G11" s="37">
        <v>0.10292670054402342</v>
      </c>
    </row>
    <row r="12" spans="1:7" x14ac:dyDescent="0.3">
      <c r="B12" s="50" t="s">
        <v>318</v>
      </c>
      <c r="C12" s="12">
        <v>418698175000</v>
      </c>
      <c r="D12" s="12">
        <v>425535488608</v>
      </c>
      <c r="E12" s="36">
        <v>1.6329934105874688</v>
      </c>
      <c r="F12" s="36">
        <v>0.10588218584064304</v>
      </c>
      <c r="G12" s="36">
        <v>9.8926992593428034E-2</v>
      </c>
    </row>
    <row r="13" spans="1:7" x14ac:dyDescent="0.3">
      <c r="B13" s="50" t="s">
        <v>319</v>
      </c>
      <c r="C13" s="12">
        <v>257045641000</v>
      </c>
      <c r="D13" s="12">
        <v>251736173000</v>
      </c>
      <c r="E13" s="37">
        <v>-2.0655740277657486</v>
      </c>
      <c r="F13" s="37">
        <v>6.5002801433011306E-2</v>
      </c>
      <c r="G13" s="37">
        <v>5.8522739439036152E-2</v>
      </c>
    </row>
    <row r="14" spans="1:7" ht="409.6" x14ac:dyDescent="0.3">
      <c r="B14" s="50" t="s">
        <v>320</v>
      </c>
      <c r="C14" s="12">
        <v>413660138730</v>
      </c>
      <c r="D14" s="12">
        <v>379576943289</v>
      </c>
      <c r="E14" s="36">
        <v>-8.239419815900229</v>
      </c>
      <c r="F14" s="36">
        <v>0.104608145674091</v>
      </c>
      <c r="G14" s="36">
        <v>8.8242711742376204E-2</v>
      </c>
    </row>
    <row r="15" spans="1:7" ht="12" x14ac:dyDescent="0.3">
      <c r="B15" s="25" t="s">
        <v>321</v>
      </c>
      <c r="C15" s="11">
        <v>6746872712323</v>
      </c>
      <c r="D15" s="11">
        <v>8018793006874</v>
      </c>
      <c r="E15" s="35">
        <v>18.851997788958851</v>
      </c>
      <c r="F15" s="35">
        <v>1.7061780371250661</v>
      </c>
      <c r="G15" s="35">
        <v>1.864180773721591</v>
      </c>
    </row>
    <row r="16" spans="1:7" x14ac:dyDescent="0.3">
      <c r="B16" s="50" t="s">
        <v>322</v>
      </c>
      <c r="C16" s="12">
        <v>5109249847666</v>
      </c>
      <c r="D16" s="12">
        <v>5960073749184</v>
      </c>
      <c r="E16" s="36">
        <v>16.652618816569962</v>
      </c>
      <c r="F16" s="36">
        <v>1.2920489607504229</v>
      </c>
      <c r="G16" s="36">
        <v>1.385576966965866</v>
      </c>
    </row>
    <row r="17" spans="2:7" x14ac:dyDescent="0.3">
      <c r="B17" s="50" t="s">
        <v>323</v>
      </c>
      <c r="C17" s="12">
        <v>578173599805</v>
      </c>
      <c r="D17" s="12">
        <v>830276655283</v>
      </c>
      <c r="E17" s="37">
        <v>43.603349506623367</v>
      </c>
      <c r="F17" s="37">
        <v>0.14621101356055968</v>
      </c>
      <c r="G17" s="37">
        <v>0.19301979441564582</v>
      </c>
    </row>
    <row r="18" spans="2:7" x14ac:dyDescent="0.3">
      <c r="B18" s="50" t="s">
        <v>324</v>
      </c>
      <c r="C18" s="12">
        <v>706863068980</v>
      </c>
      <c r="D18" s="12">
        <v>828826400851</v>
      </c>
      <c r="E18" s="36">
        <v>17.254166644608059</v>
      </c>
      <c r="F18" s="36">
        <v>0.1787545571069844</v>
      </c>
      <c r="G18" s="36">
        <v>0.19268264436989438</v>
      </c>
    </row>
    <row r="19" spans="2:7" x14ac:dyDescent="0.3">
      <c r="B19" s="50" t="s">
        <v>325</v>
      </c>
      <c r="C19" s="12">
        <v>323890034354</v>
      </c>
      <c r="D19" s="12">
        <v>377083022623</v>
      </c>
      <c r="E19" s="37">
        <v>16.423162995766027</v>
      </c>
      <c r="F19" s="37">
        <v>8.1906697609566814E-2</v>
      </c>
      <c r="G19" s="37">
        <v>8.7662933844036811E-2</v>
      </c>
    </row>
    <row r="20" spans="2:7" x14ac:dyDescent="0.3">
      <c r="B20" s="52" t="s">
        <v>326</v>
      </c>
      <c r="C20" s="24">
        <v>28696161518</v>
      </c>
      <c r="D20" s="24">
        <v>22533178933</v>
      </c>
      <c r="E20" s="38">
        <v>-21.476679315225478</v>
      </c>
      <c r="F20" s="39">
        <v>7.2568080975322748E-3</v>
      </c>
      <c r="G20" s="39">
        <v>5.2384341261481624E-3</v>
      </c>
    </row>
    <row r="22" spans="2:7" x14ac:dyDescent="0.3">
      <c r="B22" s="842" t="s">
        <v>327</v>
      </c>
      <c r="C22" s="842"/>
      <c r="D22" s="842"/>
      <c r="E22" s="842"/>
      <c r="F22" s="842"/>
      <c r="G22" s="842"/>
    </row>
    <row r="23" spans="2:7" x14ac:dyDescent="0.3">
      <c r="B23" s="842"/>
      <c r="C23" s="842"/>
      <c r="D23" s="842"/>
      <c r="E23" s="842"/>
      <c r="F23" s="842"/>
      <c r="G23" s="842"/>
    </row>
    <row r="24" spans="2:7" x14ac:dyDescent="0.3">
      <c r="B24" s="842"/>
      <c r="C24" s="842"/>
      <c r="D24" s="842"/>
      <c r="E24" s="842"/>
      <c r="F24" s="842"/>
      <c r="G24" s="842"/>
    </row>
    <row r="25" spans="2:7" ht="409.6" x14ac:dyDescent="0.3">
      <c r="B25" s="41" t="s">
        <v>328</v>
      </c>
      <c r="C25" s="58"/>
      <c r="D25" s="58"/>
      <c r="E25" s="58"/>
      <c r="F25" s="58"/>
      <c r="G25" s="58"/>
    </row>
    <row r="26" spans="2:7" ht="409.6" x14ac:dyDescent="0.3">
      <c r="B26" s="41" t="s">
        <v>308</v>
      </c>
      <c r="C26" s="58"/>
      <c r="D26" s="58"/>
      <c r="E26" s="58"/>
      <c r="F26" s="58"/>
      <c r="G26" s="58"/>
    </row>
    <row r="27" spans="2:7" x14ac:dyDescent="0.3">
      <c r="B27" s="58"/>
      <c r="C27" s="58"/>
      <c r="D27" s="58"/>
      <c r="E27" s="58"/>
      <c r="F27" s="58"/>
      <c r="G27" s="58"/>
    </row>
  </sheetData>
  <mergeCells count="4">
    <mergeCell ref="B2:G2"/>
    <mergeCell ref="B22:G24"/>
    <mergeCell ref="B3:G3"/>
    <mergeCell ref="B4:G4"/>
  </mergeCells>
  <hyperlinks>
    <hyperlink ref="A1" location="Índice!A1" display="Volver"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0"/>
  <sheetViews>
    <sheetView showGridLines="0" workbookViewId="0"/>
  </sheetViews>
  <sheetFormatPr baseColWidth="10" defaultColWidth="11.44140625" defaultRowHeight="11.4" x14ac:dyDescent="0.3"/>
  <cols>
    <col min="1" max="1" width="5.21875" style="45" customWidth="1"/>
    <col min="2" max="2" width="43.77734375" style="45" customWidth="1"/>
    <col min="3" max="3" width="10.77734375" style="45" customWidth="1"/>
    <col min="4" max="4" width="10.21875" style="45" customWidth="1"/>
    <col min="5" max="5" width="10.44140625" style="45" customWidth="1"/>
    <col min="6" max="6" width="8.77734375" style="45" customWidth="1"/>
    <col min="7" max="7" width="10" style="45" customWidth="1"/>
    <col min="8" max="16384" width="11.44140625" style="45"/>
  </cols>
  <sheetData>
    <row r="1" spans="1:7" ht="12" x14ac:dyDescent="0.3">
      <c r="A1" s="145" t="s">
        <v>36</v>
      </c>
    </row>
    <row r="2" spans="1:7" ht="13.8" x14ac:dyDescent="0.3">
      <c r="B2" s="843" t="s">
        <v>329</v>
      </c>
      <c r="C2" s="843"/>
      <c r="D2" s="843"/>
      <c r="E2" s="843"/>
      <c r="F2" s="843"/>
      <c r="G2" s="843"/>
    </row>
    <row r="3" spans="1:7" ht="13.8" x14ac:dyDescent="0.3">
      <c r="A3" s="43"/>
      <c r="B3" s="843" t="s">
        <v>330</v>
      </c>
      <c r="C3" s="843"/>
      <c r="D3" s="843"/>
      <c r="E3" s="843"/>
      <c r="F3" s="843"/>
      <c r="G3" s="843"/>
    </row>
    <row r="4" spans="1:7" ht="13.8" x14ac:dyDescent="0.3">
      <c r="B4" s="843" t="s">
        <v>298</v>
      </c>
      <c r="C4" s="843"/>
      <c r="D4" s="843"/>
      <c r="E4" s="843"/>
      <c r="F4" s="843"/>
      <c r="G4" s="843"/>
    </row>
    <row r="5" spans="1:7" ht="24" x14ac:dyDescent="0.3">
      <c r="B5" s="4" t="s">
        <v>86</v>
      </c>
      <c r="C5" s="4">
        <v>2023</v>
      </c>
      <c r="D5" s="4">
        <v>2024</v>
      </c>
      <c r="E5" s="4" t="s">
        <v>299</v>
      </c>
      <c r="F5" s="4" t="s">
        <v>300</v>
      </c>
      <c r="G5" s="4" t="s">
        <v>301</v>
      </c>
    </row>
    <row r="6" spans="1:7" s="44" customFormat="1" ht="12" x14ac:dyDescent="0.3">
      <c r="B6" s="28" t="s">
        <v>322</v>
      </c>
      <c r="C6" s="29">
        <v>5109249847666</v>
      </c>
      <c r="D6" s="29">
        <v>5960073749184</v>
      </c>
      <c r="E6" s="30">
        <v>16.652618816569962</v>
      </c>
      <c r="F6" s="30">
        <v>1.2920489607504229</v>
      </c>
      <c r="G6" s="30">
        <v>1.385576966965866</v>
      </c>
    </row>
    <row r="7" spans="1:7" s="44" customFormat="1" ht="12" x14ac:dyDescent="0.3">
      <c r="B7" s="28" t="s">
        <v>331</v>
      </c>
      <c r="C7" s="31">
        <v>4006280396244</v>
      </c>
      <c r="D7" s="31">
        <v>5404701425229</v>
      </c>
      <c r="E7" s="30">
        <v>34.905720285980443</v>
      </c>
      <c r="F7" s="30">
        <v>1.0131253269609601</v>
      </c>
      <c r="G7" s="30">
        <v>1.2564659638901561</v>
      </c>
    </row>
    <row r="8" spans="1:7" s="44" customFormat="1" x14ac:dyDescent="0.3">
      <c r="B8" s="17" t="s">
        <v>186</v>
      </c>
      <c r="C8" s="31">
        <v>2733052428704</v>
      </c>
      <c r="D8" s="31">
        <v>3772997778998</v>
      </c>
      <c r="E8" s="26">
        <v>38.050691577370756</v>
      </c>
      <c r="F8" s="26">
        <v>0.69114599118627107</v>
      </c>
      <c r="G8" s="26">
        <v>0.87713324347852872</v>
      </c>
    </row>
    <row r="9" spans="1:7" s="44" customFormat="1" x14ac:dyDescent="0.3">
      <c r="B9" s="17" t="s">
        <v>189</v>
      </c>
      <c r="C9" s="31">
        <v>843121561517</v>
      </c>
      <c r="D9" s="31">
        <v>1102832472249</v>
      </c>
      <c r="E9" s="26">
        <v>30.803495318600426</v>
      </c>
      <c r="F9" s="26">
        <v>0.21321218766429101</v>
      </c>
      <c r="G9" s="26">
        <v>0.25638261140299567</v>
      </c>
    </row>
    <row r="10" spans="1:7" s="44" customFormat="1" x14ac:dyDescent="0.3">
      <c r="B10" s="17" t="s">
        <v>332</v>
      </c>
      <c r="C10" s="31">
        <v>280194483054</v>
      </c>
      <c r="D10" s="31">
        <v>353860268812</v>
      </c>
      <c r="E10" s="26">
        <v>26.290947971235703</v>
      </c>
      <c r="F10" s="26">
        <v>7.0856779650989729E-2</v>
      </c>
      <c r="G10" s="26">
        <v>8.2264189777414176E-2</v>
      </c>
    </row>
    <row r="11" spans="1:7" s="44" customFormat="1" x14ac:dyDescent="0.3">
      <c r="B11" s="17" t="s">
        <v>333</v>
      </c>
      <c r="C11" s="31">
        <v>8502570571</v>
      </c>
      <c r="D11" s="31">
        <v>11413896067</v>
      </c>
      <c r="E11" s="26">
        <v>34.240533162168084</v>
      </c>
      <c r="F11" s="26">
        <v>2.150166423156262E-3</v>
      </c>
      <c r="G11" s="26">
        <v>2.6534623830691208E-3</v>
      </c>
    </row>
    <row r="12" spans="1:7" s="44" customFormat="1" x14ac:dyDescent="0.3">
      <c r="B12" s="17" t="s">
        <v>334</v>
      </c>
      <c r="C12" s="31">
        <v>141409352398</v>
      </c>
      <c r="D12" s="31">
        <v>163597009103</v>
      </c>
      <c r="E12" s="26">
        <v>15.690374313116372</v>
      </c>
      <c r="F12" s="26">
        <v>3.5760202036252055E-2</v>
      </c>
      <c r="G12" s="26">
        <v>3.8032456848148294E-2</v>
      </c>
    </row>
    <row r="13" spans="1:7" s="44" customFormat="1" ht="12" x14ac:dyDescent="0.3">
      <c r="B13" s="28" t="s">
        <v>335</v>
      </c>
      <c r="C13" s="29">
        <v>422367973672</v>
      </c>
      <c r="D13" s="29">
        <v>368222663288</v>
      </c>
      <c r="E13" s="30">
        <v>-12.8194640122141</v>
      </c>
      <c r="F13" s="30">
        <v>0.10681022022958314</v>
      </c>
      <c r="G13" s="30">
        <v>8.5603108692494365E-2</v>
      </c>
    </row>
    <row r="14" spans="1:7" s="44" customFormat="1" x14ac:dyDescent="0.3">
      <c r="B14" s="17" t="s">
        <v>336</v>
      </c>
      <c r="C14" s="31">
        <v>381298595977</v>
      </c>
      <c r="D14" s="31">
        <v>319237296280</v>
      </c>
      <c r="E14" s="26">
        <v>-16.276299034875951</v>
      </c>
      <c r="F14" s="26">
        <v>9.6424420287986645E-2</v>
      </c>
      <c r="G14" s="26">
        <v>7.4215162988979039E-2</v>
      </c>
    </row>
    <row r="15" spans="1:7" s="44" customFormat="1" x14ac:dyDescent="0.3">
      <c r="B15" s="17" t="s">
        <v>337</v>
      </c>
      <c r="C15" s="31">
        <v>41060416538</v>
      </c>
      <c r="D15" s="31">
        <v>48937189529</v>
      </c>
      <c r="E15" s="26">
        <v>19.183373319436047</v>
      </c>
      <c r="F15" s="26">
        <v>1.038353380587515E-2</v>
      </c>
      <c r="G15" s="26">
        <v>1.1376745572772313E-2</v>
      </c>
    </row>
    <row r="16" spans="1:7" s="44" customFormat="1" ht="22.8" x14ac:dyDescent="0.3">
      <c r="B16" s="17" t="s">
        <v>338</v>
      </c>
      <c r="C16" s="31">
        <v>8961157</v>
      </c>
      <c r="D16" s="31">
        <v>48177479</v>
      </c>
      <c r="E16" s="26">
        <v>437.62565481220781</v>
      </c>
      <c r="F16" s="26">
        <v>2.266135721325223E-6</v>
      </c>
      <c r="G16" s="26">
        <v>1.1200130743016561E-5</v>
      </c>
    </row>
    <row r="17" spans="2:7" s="44" customFormat="1" ht="24" x14ac:dyDescent="0.3">
      <c r="B17" s="57" t="s">
        <v>339</v>
      </c>
      <c r="C17" s="32">
        <v>680601477750</v>
      </c>
      <c r="D17" s="32">
        <v>187149660667</v>
      </c>
      <c r="E17" s="33">
        <v>-72.502313499862225</v>
      </c>
      <c r="F17" s="33">
        <v>0.17211341355987947</v>
      </c>
      <c r="G17" s="33">
        <v>4.3507894383215534E-2</v>
      </c>
    </row>
    <row r="18" spans="2:7" s="44" customFormat="1" x14ac:dyDescent="0.3"/>
    <row r="19" spans="2:7" ht="409.6" x14ac:dyDescent="0.3">
      <c r="B19" s="41" t="s">
        <v>340</v>
      </c>
    </row>
    <row r="20" spans="2:7" ht="409.6" x14ac:dyDescent="0.3">
      <c r="B20" s="41" t="s">
        <v>341</v>
      </c>
    </row>
  </sheetData>
  <mergeCells count="3">
    <mergeCell ref="B2:G2"/>
    <mergeCell ref="B3:G3"/>
    <mergeCell ref="B4:G4"/>
  </mergeCells>
  <hyperlinks>
    <hyperlink ref="A1" location="Índice!A1" display="Volver"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showGridLines="0" workbookViewId="0"/>
  </sheetViews>
  <sheetFormatPr baseColWidth="10" defaultColWidth="11.44140625" defaultRowHeight="13.8" x14ac:dyDescent="0.25"/>
  <cols>
    <col min="1" max="1" width="5.21875" style="539" customWidth="1"/>
    <col min="2" max="2" width="34.77734375" style="539" customWidth="1"/>
    <col min="3" max="3" width="7.5546875" style="539" customWidth="1"/>
    <col min="4" max="4" width="9.44140625" style="539" customWidth="1"/>
    <col min="5" max="5" width="11.5546875" style="539" customWidth="1"/>
    <col min="6" max="6" width="7.5546875" style="539" customWidth="1"/>
    <col min="7" max="16384" width="11.44140625" style="539"/>
  </cols>
  <sheetData>
    <row r="1" spans="1:6" x14ac:dyDescent="0.25">
      <c r="A1" s="145" t="s">
        <v>36</v>
      </c>
    </row>
    <row r="2" spans="1:6" x14ac:dyDescent="0.25">
      <c r="B2" s="814" t="s">
        <v>85</v>
      </c>
      <c r="C2" s="814"/>
      <c r="D2" s="814"/>
      <c r="E2" s="814"/>
      <c r="F2" s="279"/>
    </row>
    <row r="3" spans="1:6" ht="36" x14ac:dyDescent="0.25">
      <c r="B3" s="264" t="s">
        <v>86</v>
      </c>
      <c r="C3" s="584" t="s">
        <v>87</v>
      </c>
      <c r="D3" s="585" t="s">
        <v>88</v>
      </c>
      <c r="E3" s="585" t="s">
        <v>89</v>
      </c>
    </row>
    <row r="4" spans="1:6" x14ac:dyDescent="0.25">
      <c r="B4" s="80" t="s">
        <v>90</v>
      </c>
      <c r="C4" s="586">
        <v>-2.5</v>
      </c>
      <c r="D4" s="586">
        <v>2</v>
      </c>
      <c r="E4" s="586">
        <v>4.4000000000000004</v>
      </c>
    </row>
    <row r="5" spans="1:6" x14ac:dyDescent="0.25">
      <c r="B5" s="587" t="s">
        <v>91</v>
      </c>
      <c r="C5" s="588">
        <v>0.6</v>
      </c>
      <c r="D5" s="588">
        <v>1.4</v>
      </c>
      <c r="E5" s="588">
        <v>3.8</v>
      </c>
    </row>
    <row r="6" spans="1:6" x14ac:dyDescent="0.25">
      <c r="B6" s="130" t="s">
        <v>92</v>
      </c>
      <c r="C6" s="589">
        <v>0.4</v>
      </c>
      <c r="D6" s="589">
        <v>1.6</v>
      </c>
      <c r="E6" s="589">
        <v>3.8</v>
      </c>
    </row>
    <row r="7" spans="1:6" x14ac:dyDescent="0.25">
      <c r="B7" s="45" t="s">
        <v>93</v>
      </c>
      <c r="C7" s="590">
        <v>1.6</v>
      </c>
      <c r="D7" s="590">
        <v>0.7</v>
      </c>
      <c r="E7" s="590">
        <v>3.8</v>
      </c>
    </row>
    <row r="8" spans="1:6" x14ac:dyDescent="0.25">
      <c r="B8" s="80" t="s">
        <v>94</v>
      </c>
      <c r="C8" s="586">
        <v>-16</v>
      </c>
      <c r="D8" s="586">
        <v>5.2</v>
      </c>
      <c r="E8" s="586">
        <v>7.3</v>
      </c>
    </row>
    <row r="9" spans="1:6" x14ac:dyDescent="0.25">
      <c r="B9" s="45" t="s">
        <v>95</v>
      </c>
      <c r="C9" s="590">
        <v>-12.7</v>
      </c>
      <c r="D9" s="590">
        <v>3.2</v>
      </c>
      <c r="E9" s="590">
        <v>1.6</v>
      </c>
    </row>
    <row r="10" spans="1:6" x14ac:dyDescent="0.25">
      <c r="B10" s="80" t="s">
        <v>96</v>
      </c>
      <c r="C10" s="586">
        <v>3.1</v>
      </c>
      <c r="D10" s="586">
        <v>2.5</v>
      </c>
      <c r="E10" s="586">
        <v>0.7</v>
      </c>
    </row>
    <row r="11" spans="1:6" x14ac:dyDescent="0.25">
      <c r="B11" s="10" t="s">
        <v>97</v>
      </c>
      <c r="C11" s="591">
        <v>-9.9</v>
      </c>
      <c r="D11" s="591">
        <v>4.4000000000000004</v>
      </c>
      <c r="E11" s="591">
        <v>10.7</v>
      </c>
    </row>
    <row r="12" spans="1:6" x14ac:dyDescent="0.25">
      <c r="B12" s="96" t="s">
        <v>98</v>
      </c>
      <c r="C12" s="592">
        <v>0.7</v>
      </c>
      <c r="D12" s="592">
        <v>1.6</v>
      </c>
      <c r="E12" s="592">
        <v>2.4</v>
      </c>
    </row>
    <row r="13" spans="1:6" x14ac:dyDescent="0.25">
      <c r="B13" s="534"/>
      <c r="C13" s="593"/>
      <c r="D13" s="593"/>
    </row>
    <row r="14" spans="1:6" x14ac:dyDescent="0.25">
      <c r="B14" s="534" t="s">
        <v>99</v>
      </c>
      <c r="C14" s="593"/>
      <c r="D14" s="593"/>
    </row>
    <row r="15" spans="1:6" x14ac:dyDescent="0.25">
      <c r="B15" s="534" t="s">
        <v>100</v>
      </c>
    </row>
    <row r="16" spans="1:6" x14ac:dyDescent="0.25">
      <c r="B16" s="164"/>
    </row>
  </sheetData>
  <mergeCells count="1">
    <mergeCell ref="B2:E2"/>
  </mergeCells>
  <hyperlinks>
    <hyperlink ref="A1" location="Índice!A1" display="Volver" xr:uid="{00000000-0004-0000-0300-000000000000}"/>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5"/>
  <sheetViews>
    <sheetView showGridLines="0" workbookViewId="0"/>
  </sheetViews>
  <sheetFormatPr baseColWidth="10" defaultColWidth="11.44140625" defaultRowHeight="11.4" x14ac:dyDescent="0.3"/>
  <cols>
    <col min="1" max="1" width="5.21875" style="45" customWidth="1"/>
    <col min="2" max="2" width="42.44140625" style="45" customWidth="1"/>
    <col min="3" max="3" width="13" style="45" customWidth="1"/>
    <col min="4" max="16384" width="11.44140625" style="45"/>
  </cols>
  <sheetData>
    <row r="1" spans="1:7" ht="12" x14ac:dyDescent="0.3">
      <c r="A1" s="145" t="s">
        <v>36</v>
      </c>
    </row>
    <row r="2" spans="1:7" ht="13.8" x14ac:dyDescent="0.3">
      <c r="B2" s="833" t="s">
        <v>342</v>
      </c>
      <c r="C2" s="833"/>
      <c r="D2" s="833"/>
      <c r="E2" s="833"/>
      <c r="F2" s="833"/>
      <c r="G2" s="833"/>
    </row>
    <row r="3" spans="1:7" ht="13.8" x14ac:dyDescent="0.3">
      <c r="A3" s="43"/>
      <c r="B3" s="833" t="s">
        <v>343</v>
      </c>
      <c r="C3" s="833"/>
      <c r="D3" s="833"/>
      <c r="E3" s="833"/>
      <c r="F3" s="833"/>
      <c r="G3" s="833"/>
    </row>
    <row r="4" spans="1:7" ht="13.8" x14ac:dyDescent="0.3">
      <c r="B4" s="833" t="s">
        <v>298</v>
      </c>
      <c r="C4" s="833"/>
      <c r="D4" s="833"/>
      <c r="E4" s="833"/>
      <c r="F4" s="833"/>
      <c r="G4" s="833"/>
    </row>
    <row r="5" spans="1:7" ht="12" x14ac:dyDescent="0.3">
      <c r="B5" s="4" t="s">
        <v>86</v>
      </c>
      <c r="C5" s="4">
        <v>2023</v>
      </c>
      <c r="D5" s="4">
        <v>2024</v>
      </c>
      <c r="E5" s="4" t="s">
        <v>299</v>
      </c>
      <c r="F5" s="4" t="s">
        <v>300</v>
      </c>
      <c r="G5" s="4" t="s">
        <v>301</v>
      </c>
    </row>
    <row r="6" spans="1:7" ht="12" x14ac:dyDescent="0.3">
      <c r="B6" s="10" t="s">
        <v>343</v>
      </c>
      <c r="C6" s="11">
        <v>2881426484769</v>
      </c>
      <c r="D6" s="11">
        <v>2884898520868</v>
      </c>
      <c r="E6" s="26">
        <v>0.12049712589763395</v>
      </c>
      <c r="F6" s="26">
        <v>0.72866745728342874</v>
      </c>
      <c r="G6" s="26">
        <v>0.67067105387678538</v>
      </c>
    </row>
    <row r="7" spans="1:7" x14ac:dyDescent="0.3">
      <c r="B7" s="50" t="s">
        <v>344</v>
      </c>
      <c r="C7" s="12">
        <v>21729540892</v>
      </c>
      <c r="D7" s="12">
        <v>99300000000</v>
      </c>
      <c r="E7" s="26">
        <v>356.98158324439578</v>
      </c>
      <c r="F7" s="26">
        <v>5.4950592678331992E-3</v>
      </c>
      <c r="G7" s="26">
        <v>2.3084914484245732E-2</v>
      </c>
    </row>
    <row r="8" spans="1:7" x14ac:dyDescent="0.3">
      <c r="B8" s="50" t="s">
        <v>345</v>
      </c>
      <c r="C8" s="12">
        <v>1314629296652</v>
      </c>
      <c r="D8" s="12">
        <v>1512291335030</v>
      </c>
      <c r="E8" s="26">
        <v>15.035572300221123</v>
      </c>
      <c r="F8" s="26">
        <v>0.33244908101082826</v>
      </c>
      <c r="G8" s="26">
        <v>0.35157216661060792</v>
      </c>
    </row>
    <row r="9" spans="1:7" x14ac:dyDescent="0.3">
      <c r="B9" s="50" t="s">
        <v>346</v>
      </c>
      <c r="C9" s="12">
        <v>891171729467</v>
      </c>
      <c r="D9" s="12">
        <v>752648395707</v>
      </c>
      <c r="E9" s="26">
        <v>-15.543955130045395</v>
      </c>
      <c r="F9" s="26">
        <v>0.22536331971199103</v>
      </c>
      <c r="G9" s="26">
        <v>0.17497304986506382</v>
      </c>
    </row>
    <row r="10" spans="1:7" x14ac:dyDescent="0.3">
      <c r="B10" s="50" t="s">
        <v>347</v>
      </c>
      <c r="C10" s="12">
        <v>313680808947</v>
      </c>
      <c r="D10" s="12">
        <v>17558771049</v>
      </c>
      <c r="E10" s="26">
        <v>-94.402344501742604</v>
      </c>
      <c r="F10" s="26">
        <v>7.9324945009778228E-2</v>
      </c>
      <c r="G10" s="26">
        <v>4.0820012901773891E-3</v>
      </c>
    </row>
    <row r="11" spans="1:7" x14ac:dyDescent="0.3">
      <c r="B11" s="50" t="s">
        <v>348</v>
      </c>
      <c r="C11" s="12">
        <v>243795676378</v>
      </c>
      <c r="D11" s="12">
        <v>388997408236</v>
      </c>
      <c r="E11" s="26">
        <v>59.558780539187175</v>
      </c>
      <c r="F11" s="26">
        <v>6.1652093691119313E-2</v>
      </c>
      <c r="G11" s="26">
        <v>9.0432748275138836E-2</v>
      </c>
    </row>
    <row r="12" spans="1:7" x14ac:dyDescent="0.3">
      <c r="B12" s="52" t="s">
        <v>349</v>
      </c>
      <c r="C12" s="24">
        <v>96419432433</v>
      </c>
      <c r="D12" s="24">
        <v>114102610846</v>
      </c>
      <c r="E12" s="27">
        <v>18.339849101774885</v>
      </c>
      <c r="F12" s="27">
        <v>2.4382958591878823E-2</v>
      </c>
      <c r="G12" s="27">
        <v>2.6526173351551659E-2</v>
      </c>
    </row>
    <row r="14" spans="1:7" ht="409.6" x14ac:dyDescent="0.3">
      <c r="B14" s="40" t="s">
        <v>340</v>
      </c>
    </row>
    <row r="15" spans="1:7" ht="409.6" x14ac:dyDescent="0.3">
      <c r="B15" s="40" t="s">
        <v>341</v>
      </c>
    </row>
  </sheetData>
  <mergeCells count="3">
    <mergeCell ref="B2:G2"/>
    <mergeCell ref="B3:G3"/>
    <mergeCell ref="B4:G4"/>
  </mergeCells>
  <hyperlinks>
    <hyperlink ref="A1" location="Índice!A1" display="Volver"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3"/>
  <sheetViews>
    <sheetView showGridLines="0" workbookViewId="0"/>
  </sheetViews>
  <sheetFormatPr baseColWidth="10" defaultColWidth="11.44140625" defaultRowHeight="11.4" x14ac:dyDescent="0.3"/>
  <cols>
    <col min="1" max="1" width="5.21875" style="45" customWidth="1"/>
    <col min="2" max="2" width="35.44140625" style="45" customWidth="1"/>
    <col min="3" max="3" width="15.21875" style="45" customWidth="1"/>
    <col min="4" max="16384" width="11.44140625" style="45"/>
  </cols>
  <sheetData>
    <row r="1" spans="1:7" ht="12" x14ac:dyDescent="0.3">
      <c r="A1" s="145" t="s">
        <v>36</v>
      </c>
    </row>
    <row r="2" spans="1:7" ht="13.8" x14ac:dyDescent="0.3">
      <c r="B2" s="843" t="s">
        <v>350</v>
      </c>
      <c r="C2" s="843"/>
      <c r="D2" s="843"/>
      <c r="E2" s="843"/>
      <c r="F2" s="843"/>
      <c r="G2" s="843"/>
    </row>
    <row r="3" spans="1:7" ht="13.8" x14ac:dyDescent="0.3">
      <c r="A3" s="43"/>
      <c r="B3" s="843" t="s">
        <v>351</v>
      </c>
      <c r="C3" s="843"/>
      <c r="D3" s="843"/>
      <c r="E3" s="843"/>
      <c r="F3" s="843"/>
      <c r="G3" s="843"/>
    </row>
    <row r="4" spans="1:7" ht="13.8" x14ac:dyDescent="0.3">
      <c r="B4" s="843" t="s">
        <v>298</v>
      </c>
      <c r="C4" s="843"/>
      <c r="D4" s="843"/>
      <c r="E4" s="843"/>
      <c r="F4" s="843"/>
      <c r="G4" s="843"/>
    </row>
    <row r="5" spans="1:7" ht="12" x14ac:dyDescent="0.3">
      <c r="B5" s="1" t="s">
        <v>86</v>
      </c>
      <c r="C5" s="1">
        <v>2023</v>
      </c>
      <c r="D5" s="1">
        <v>2024</v>
      </c>
      <c r="E5" s="1" t="s">
        <v>299</v>
      </c>
      <c r="F5" s="1" t="s">
        <v>300</v>
      </c>
      <c r="G5" s="1" t="s">
        <v>301</v>
      </c>
    </row>
    <row r="6" spans="1:7" ht="12" x14ac:dyDescent="0.3">
      <c r="B6" s="10" t="s">
        <v>352</v>
      </c>
      <c r="C6" s="11">
        <v>26435342338313</v>
      </c>
      <c r="D6" s="11">
        <v>27462468638829</v>
      </c>
      <c r="E6" s="30">
        <v>3.8854284063020383</v>
      </c>
      <c r="F6" s="30">
        <v>6.6850824707470409</v>
      </c>
      <c r="G6" s="30">
        <v>6.384378046864529</v>
      </c>
    </row>
    <row r="7" spans="1:7" ht="12" x14ac:dyDescent="0.3">
      <c r="B7" s="10" t="s">
        <v>353</v>
      </c>
      <c r="C7" s="11">
        <v>3479663261804</v>
      </c>
      <c r="D7" s="11">
        <v>3884437974441</v>
      </c>
      <c r="E7" s="30">
        <v>11.632582873181473</v>
      </c>
      <c r="F7" s="30">
        <v>0.87995213293965113</v>
      </c>
      <c r="G7" s="30">
        <v>0.90304046786835035</v>
      </c>
    </row>
    <row r="8" spans="1:7" x14ac:dyDescent="0.3">
      <c r="B8" s="50" t="s">
        <v>354</v>
      </c>
      <c r="C8" s="12">
        <v>1360448431102</v>
      </c>
      <c r="D8" s="12">
        <v>1587689356063</v>
      </c>
      <c r="E8" s="26">
        <v>16.703383955313079</v>
      </c>
      <c r="F8" s="26">
        <v>0.34403601976185649</v>
      </c>
      <c r="G8" s="26">
        <v>0.3691004331546982</v>
      </c>
    </row>
    <row r="9" spans="1:7" x14ac:dyDescent="0.3">
      <c r="B9" s="50" t="s">
        <v>355</v>
      </c>
      <c r="C9" s="12">
        <v>384261033313</v>
      </c>
      <c r="D9" s="12">
        <v>466530526036</v>
      </c>
      <c r="E9" s="26">
        <v>21.409793237085097</v>
      </c>
      <c r="F9" s="26">
        <v>9.717357411592395E-2</v>
      </c>
      <c r="G9" s="26">
        <v>0.10845737460051599</v>
      </c>
    </row>
    <row r="10" spans="1:7" x14ac:dyDescent="0.3">
      <c r="B10" s="50" t="s">
        <v>322</v>
      </c>
      <c r="C10" s="12">
        <v>1734246517942</v>
      </c>
      <c r="D10" s="12">
        <v>1830141975483</v>
      </c>
      <c r="E10" s="26">
        <v>5.529517087040059</v>
      </c>
      <c r="F10" s="26">
        <v>0.43856367920930855</v>
      </c>
      <c r="G10" s="26">
        <v>0.42546496473367174</v>
      </c>
    </row>
    <row r="11" spans="1:7" x14ac:dyDescent="0.3">
      <c r="B11" s="50" t="s">
        <v>356</v>
      </c>
      <c r="C11" s="12">
        <v>707279447</v>
      </c>
      <c r="D11" s="12">
        <v>76116859</v>
      </c>
      <c r="E11" s="26">
        <v>-89.238078481870559</v>
      </c>
      <c r="F11" s="26">
        <v>1.7885985256210218E-4</v>
      </c>
      <c r="G11" s="26">
        <v>1.7695379464495368E-5</v>
      </c>
    </row>
    <row r="12" spans="1:7" ht="12" x14ac:dyDescent="0.3">
      <c r="B12" s="10" t="s">
        <v>357</v>
      </c>
      <c r="C12" s="11">
        <v>1059285444118</v>
      </c>
      <c r="D12" s="11">
        <v>1129693672877</v>
      </c>
      <c r="E12" s="30">
        <v>6.6467663791627496</v>
      </c>
      <c r="F12" s="30">
        <v>0.26787663512598348</v>
      </c>
      <c r="G12" s="30">
        <v>0.2626272087790435</v>
      </c>
    </row>
    <row r="13" spans="1:7" x14ac:dyDescent="0.3">
      <c r="B13" s="50" t="s">
        <v>358</v>
      </c>
      <c r="C13" s="12">
        <v>910357401808</v>
      </c>
      <c r="D13" s="12">
        <v>999849606172</v>
      </c>
      <c r="E13" s="26">
        <v>9.8304472711778335</v>
      </c>
      <c r="F13" s="26">
        <v>0.23021507461703081</v>
      </c>
      <c r="G13" s="26">
        <v>0.2324415171761067</v>
      </c>
    </row>
    <row r="14" spans="1:7" x14ac:dyDescent="0.3">
      <c r="B14" s="50" t="s">
        <v>359</v>
      </c>
      <c r="C14" s="12">
        <v>694113486371</v>
      </c>
      <c r="D14" s="12">
        <v>723425501442</v>
      </c>
      <c r="E14" s="26">
        <v>4.2229427386940133</v>
      </c>
      <c r="F14" s="26">
        <v>0.17553038810936036</v>
      </c>
      <c r="G14" s="26">
        <v>0.16817941426496635</v>
      </c>
    </row>
    <row r="15" spans="1:7" x14ac:dyDescent="0.3">
      <c r="B15" s="50" t="s">
        <v>360</v>
      </c>
      <c r="C15" s="12">
        <v>216243915437</v>
      </c>
      <c r="D15" s="12">
        <v>276424104730</v>
      </c>
      <c r="E15" s="26">
        <v>27.829772306602884</v>
      </c>
      <c r="F15" s="26">
        <v>5.468468650767043E-2</v>
      </c>
      <c r="G15" s="26">
        <v>6.4262102911140345E-2</v>
      </c>
    </row>
    <row r="16" spans="1:7" x14ac:dyDescent="0.3">
      <c r="B16" s="50" t="s">
        <v>361</v>
      </c>
      <c r="C16" s="12">
        <v>5648831310</v>
      </c>
      <c r="D16" s="12">
        <v>4584843705</v>
      </c>
      <c r="E16" s="26">
        <v>-18.835535115315739</v>
      </c>
      <c r="F16" s="26">
        <v>1.4285006294757869E-3</v>
      </c>
      <c r="G16" s="26">
        <v>1.065868326823337E-3</v>
      </c>
    </row>
    <row r="17" spans="2:7" x14ac:dyDescent="0.3">
      <c r="B17" s="50" t="s">
        <v>362</v>
      </c>
      <c r="C17" s="12">
        <v>143279211000</v>
      </c>
      <c r="D17" s="12">
        <v>125259223000</v>
      </c>
      <c r="E17" s="26">
        <v>-12.576833634294648</v>
      </c>
      <c r="F17" s="26">
        <v>3.6233059879476927E-2</v>
      </c>
      <c r="G17" s="26">
        <v>2.9119823276113458E-2</v>
      </c>
    </row>
    <row r="18" spans="2:7" ht="12" x14ac:dyDescent="0.3">
      <c r="B18" s="10" t="s">
        <v>363</v>
      </c>
      <c r="C18" s="11">
        <v>21896393632391</v>
      </c>
      <c r="D18" s="11">
        <v>22448336991511</v>
      </c>
      <c r="E18" s="30">
        <v>2.5207044063343842</v>
      </c>
      <c r="F18" s="30">
        <v>5.5372537026814062</v>
      </c>
      <c r="G18" s="30">
        <v>5.2187103702171358</v>
      </c>
    </row>
    <row r="19" spans="2:7" x14ac:dyDescent="0.3">
      <c r="B19" s="50" t="s">
        <v>364</v>
      </c>
      <c r="C19" s="12">
        <v>9622835719765</v>
      </c>
      <c r="D19" s="12">
        <v>10535260457713</v>
      </c>
      <c r="E19" s="26">
        <v>9.4818696330220895</v>
      </c>
      <c r="F19" s="26">
        <v>2.4334638668872532</v>
      </c>
      <c r="G19" s="26">
        <v>2.4492002692402837</v>
      </c>
    </row>
    <row r="20" spans="2:7" x14ac:dyDescent="0.3">
      <c r="B20" s="52" t="s">
        <v>365</v>
      </c>
      <c r="C20" s="24">
        <v>12273557912626</v>
      </c>
      <c r="D20" s="24">
        <v>11913076533798</v>
      </c>
      <c r="E20" s="27">
        <v>-2.9370568941314623</v>
      </c>
      <c r="F20" s="27">
        <v>3.103789835794152</v>
      </c>
      <c r="G20" s="27">
        <v>2.7695101009768521</v>
      </c>
    </row>
    <row r="22" spans="2:7" ht="409.6" x14ac:dyDescent="0.3">
      <c r="B22" s="41" t="s">
        <v>366</v>
      </c>
    </row>
    <row r="23" spans="2:7" ht="409.6" x14ac:dyDescent="0.3">
      <c r="B23" s="41" t="s">
        <v>341</v>
      </c>
    </row>
  </sheetData>
  <mergeCells count="3">
    <mergeCell ref="B2:G2"/>
    <mergeCell ref="B3:G3"/>
    <mergeCell ref="B4:G4"/>
  </mergeCells>
  <hyperlinks>
    <hyperlink ref="A1" location="Índice!A1" display="Volver"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17"/>
  <sheetViews>
    <sheetView showGridLines="0" workbookViewId="0"/>
  </sheetViews>
  <sheetFormatPr baseColWidth="10" defaultColWidth="11.44140625" defaultRowHeight="11.4" x14ac:dyDescent="0.3"/>
  <cols>
    <col min="1" max="1" width="5.21875" style="45" customWidth="1"/>
    <col min="2" max="2" width="34.44140625" style="45" customWidth="1"/>
    <col min="3" max="3" width="8.5546875" style="45" customWidth="1"/>
    <col min="4" max="4" width="5.5546875" style="45" customWidth="1"/>
    <col min="5" max="5" width="8" style="45" customWidth="1"/>
    <col min="6" max="7" width="9.5546875" style="45" customWidth="1"/>
    <col min="8" max="16384" width="11.44140625" style="45"/>
  </cols>
  <sheetData>
    <row r="1" spans="1:7" ht="12" x14ac:dyDescent="0.3">
      <c r="A1" s="145" t="s">
        <v>36</v>
      </c>
    </row>
    <row r="2" spans="1:7" ht="13.8" x14ac:dyDescent="0.3">
      <c r="A2" s="9"/>
      <c r="B2" s="843" t="s">
        <v>367</v>
      </c>
      <c r="C2" s="843"/>
      <c r="D2" s="843"/>
      <c r="E2" s="843"/>
      <c r="F2" s="843"/>
      <c r="G2" s="843"/>
    </row>
    <row r="3" spans="1:7" ht="13.8" x14ac:dyDescent="0.3">
      <c r="A3" s="43"/>
      <c r="B3" s="843" t="s">
        <v>368</v>
      </c>
      <c r="C3" s="843"/>
      <c r="D3" s="843"/>
      <c r="E3" s="843"/>
      <c r="F3" s="843"/>
      <c r="G3" s="843"/>
    </row>
    <row r="4" spans="1:7" ht="13.8" x14ac:dyDescent="0.3">
      <c r="B4" s="843" t="s">
        <v>298</v>
      </c>
      <c r="C4" s="843"/>
      <c r="D4" s="843"/>
      <c r="E4" s="843"/>
      <c r="F4" s="843"/>
      <c r="G4" s="843"/>
    </row>
    <row r="5" spans="1:7" ht="12" x14ac:dyDescent="0.3">
      <c r="B5" s="7" t="s">
        <v>86</v>
      </c>
      <c r="C5" s="1">
        <v>2023</v>
      </c>
      <c r="D5" s="1">
        <v>2024</v>
      </c>
      <c r="E5" s="1" t="s">
        <v>299</v>
      </c>
      <c r="F5" s="1" t="s">
        <v>300</v>
      </c>
      <c r="G5" s="1" t="s">
        <v>301</v>
      </c>
    </row>
    <row r="6" spans="1:7" ht="12" x14ac:dyDescent="0.3">
      <c r="B6" s="25" t="s">
        <v>369</v>
      </c>
      <c r="C6" s="11">
        <v>1059285444118</v>
      </c>
      <c r="D6" s="11">
        <v>1129693672877</v>
      </c>
      <c r="E6" s="54">
        <v>6.6467663791627496</v>
      </c>
      <c r="F6" s="54">
        <v>0.26787663512598348</v>
      </c>
      <c r="G6" s="54">
        <v>0.2626272087790435</v>
      </c>
    </row>
    <row r="7" spans="1:7" ht="12" x14ac:dyDescent="0.3">
      <c r="B7" s="25" t="s">
        <v>370</v>
      </c>
      <c r="C7" s="11">
        <v>220389029786</v>
      </c>
      <c r="D7" s="11">
        <v>277272361203</v>
      </c>
      <c r="E7" s="54">
        <v>25.810418727390516</v>
      </c>
      <c r="F7" s="54">
        <v>5.5732920758587663E-2</v>
      </c>
      <c r="G7" s="54">
        <v>6.4459302590293546E-2</v>
      </c>
    </row>
    <row r="8" spans="1:7" x14ac:dyDescent="0.3">
      <c r="B8" s="50" t="s">
        <v>358</v>
      </c>
      <c r="C8" s="12">
        <v>216243915437</v>
      </c>
      <c r="D8" s="12">
        <v>276424104730</v>
      </c>
      <c r="E8" s="55">
        <v>27.829772306602884</v>
      </c>
      <c r="F8" s="55">
        <v>5.468468650767043E-2</v>
      </c>
      <c r="G8" s="55">
        <v>6.4262102911140345E-2</v>
      </c>
    </row>
    <row r="9" spans="1:7" x14ac:dyDescent="0.3">
      <c r="B9" s="50" t="s">
        <v>361</v>
      </c>
      <c r="C9" s="12">
        <v>4145114349</v>
      </c>
      <c r="D9" s="12">
        <v>848256473</v>
      </c>
      <c r="E9" s="55">
        <v>-79.535993423085174</v>
      </c>
      <c r="F9" s="55">
        <v>1.048234250917225E-3</v>
      </c>
      <c r="G9" s="55">
        <v>1.971996791532014E-4</v>
      </c>
    </row>
    <row r="10" spans="1:7" ht="12" x14ac:dyDescent="0.3">
      <c r="B10" s="25" t="s">
        <v>371</v>
      </c>
      <c r="C10" s="11">
        <v>838896414332</v>
      </c>
      <c r="D10" s="11">
        <v>852421311674</v>
      </c>
      <c r="E10" s="54">
        <v>1.6122249554219037</v>
      </c>
      <c r="F10" s="54">
        <v>0.21214371436739585</v>
      </c>
      <c r="G10" s="54">
        <v>0.19816790618874996</v>
      </c>
    </row>
    <row r="11" spans="1:7" x14ac:dyDescent="0.3">
      <c r="B11" s="50" t="s">
        <v>358</v>
      </c>
      <c r="C11" s="12">
        <v>694113486371</v>
      </c>
      <c r="D11" s="12">
        <v>723425501442</v>
      </c>
      <c r="E11" s="55">
        <v>4.2229427386940133</v>
      </c>
      <c r="F11" s="55">
        <v>0.17553038810936036</v>
      </c>
      <c r="G11" s="55">
        <v>0.16817941426496635</v>
      </c>
    </row>
    <row r="12" spans="1:7" x14ac:dyDescent="0.3">
      <c r="B12" s="50" t="s">
        <v>361</v>
      </c>
      <c r="C12" s="12">
        <v>1503716961</v>
      </c>
      <c r="D12" s="12">
        <v>3736587232</v>
      </c>
      <c r="E12" s="55">
        <v>148.49006354993159</v>
      </c>
      <c r="F12" s="55">
        <v>3.8026637855856192E-4</v>
      </c>
      <c r="G12" s="55">
        <v>8.6866864767013569E-4</v>
      </c>
    </row>
    <row r="13" spans="1:7" ht="409.6" x14ac:dyDescent="0.3">
      <c r="B13" s="52" t="s">
        <v>372</v>
      </c>
      <c r="C13" s="24">
        <v>143279211000</v>
      </c>
      <c r="D13" s="24">
        <v>125259223000</v>
      </c>
      <c r="E13" s="56">
        <v>-12.576833634294648</v>
      </c>
      <c r="F13" s="56">
        <v>3.6233059879476927E-2</v>
      </c>
      <c r="G13" s="56">
        <v>2.9119823276113458E-2</v>
      </c>
    </row>
    <row r="15" spans="1:7" ht="409.6" x14ac:dyDescent="0.3">
      <c r="B15" s="40" t="s">
        <v>373</v>
      </c>
      <c r="C15" s="3"/>
    </row>
    <row r="16" spans="1:7" ht="409.6" x14ac:dyDescent="0.3">
      <c r="B16" s="40" t="s">
        <v>374</v>
      </c>
      <c r="C16" s="3"/>
    </row>
    <row r="17" spans="2:3" ht="409.6" x14ac:dyDescent="0.3">
      <c r="B17" s="40" t="s">
        <v>341</v>
      </c>
      <c r="C17" s="3"/>
    </row>
  </sheetData>
  <mergeCells count="3">
    <mergeCell ref="B2:G2"/>
    <mergeCell ref="B3:G3"/>
    <mergeCell ref="B4:G4"/>
  </mergeCells>
  <hyperlinks>
    <hyperlink ref="A1" location="Índice!A1" display="Volver"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19"/>
  <sheetViews>
    <sheetView showGridLines="0" workbookViewId="0"/>
  </sheetViews>
  <sheetFormatPr baseColWidth="10" defaultColWidth="11.44140625" defaultRowHeight="11.4" x14ac:dyDescent="0.3"/>
  <cols>
    <col min="1" max="1" width="5.21875" style="45" customWidth="1"/>
    <col min="2" max="2" width="46.77734375" style="45" customWidth="1"/>
    <col min="3" max="7" width="10.77734375" style="45" customWidth="1"/>
    <col min="8" max="16384" width="11.44140625" style="45"/>
  </cols>
  <sheetData>
    <row r="1" spans="1:7" ht="12" x14ac:dyDescent="0.3">
      <c r="A1" s="145" t="s">
        <v>36</v>
      </c>
    </row>
    <row r="2" spans="1:7" ht="13.8" x14ac:dyDescent="0.3">
      <c r="B2" s="843" t="s">
        <v>375</v>
      </c>
      <c r="C2" s="843"/>
      <c r="D2" s="843"/>
      <c r="E2" s="843"/>
      <c r="F2" s="843"/>
      <c r="G2" s="843"/>
    </row>
    <row r="3" spans="1:7" ht="13.8" x14ac:dyDescent="0.3">
      <c r="A3" s="43"/>
      <c r="B3" s="843" t="s">
        <v>376</v>
      </c>
      <c r="C3" s="843"/>
      <c r="D3" s="843"/>
      <c r="E3" s="843"/>
      <c r="F3" s="843"/>
      <c r="G3" s="843"/>
    </row>
    <row r="4" spans="1:7" ht="13.8" x14ac:dyDescent="0.3">
      <c r="B4" s="843" t="s">
        <v>298</v>
      </c>
      <c r="C4" s="843"/>
      <c r="D4" s="843"/>
      <c r="E4" s="843"/>
      <c r="F4" s="843"/>
      <c r="G4" s="843"/>
    </row>
    <row r="5" spans="1:7" ht="12" x14ac:dyDescent="0.3">
      <c r="B5" s="1" t="s">
        <v>86</v>
      </c>
      <c r="C5" s="1">
        <v>2023</v>
      </c>
      <c r="D5" s="1">
        <v>2024</v>
      </c>
      <c r="E5" s="1" t="s">
        <v>299</v>
      </c>
      <c r="F5" s="1" t="s">
        <v>300</v>
      </c>
      <c r="G5" s="1" t="s">
        <v>301</v>
      </c>
    </row>
    <row r="6" spans="1:7" ht="12" x14ac:dyDescent="0.3">
      <c r="B6" s="10" t="s">
        <v>377</v>
      </c>
      <c r="C6" s="11">
        <v>21896393632391</v>
      </c>
      <c r="D6" s="11">
        <v>22448336991511</v>
      </c>
      <c r="E6" s="49">
        <v>2.5207044063343842</v>
      </c>
      <c r="F6" s="49">
        <v>5.5372537026814062</v>
      </c>
      <c r="G6" s="49">
        <v>5.2187103702171358</v>
      </c>
    </row>
    <row r="7" spans="1:7" ht="12" x14ac:dyDescent="0.3">
      <c r="B7" s="25" t="s">
        <v>378</v>
      </c>
      <c r="C7" s="11">
        <v>9622835719765</v>
      </c>
      <c r="D7" s="11">
        <v>10535260457713</v>
      </c>
      <c r="E7" s="49">
        <v>9.4818696330220895</v>
      </c>
      <c r="F7" s="49">
        <v>2.4334638668872532</v>
      </c>
      <c r="G7" s="49">
        <v>2.4492002692402837</v>
      </c>
    </row>
    <row r="8" spans="1:7" ht="12" x14ac:dyDescent="0.3">
      <c r="B8" s="25" t="s">
        <v>322</v>
      </c>
      <c r="C8" s="11">
        <v>12273557912626</v>
      </c>
      <c r="D8" s="11">
        <v>11913076533798</v>
      </c>
      <c r="E8" s="49">
        <v>-2.9370568941314623</v>
      </c>
      <c r="F8" s="49">
        <v>3.103789835794152</v>
      </c>
      <c r="G8" s="49">
        <v>2.7695101009768521</v>
      </c>
    </row>
    <row r="9" spans="1:7" x14ac:dyDescent="0.3">
      <c r="B9" s="50" t="s">
        <v>379</v>
      </c>
      <c r="C9" s="12">
        <v>4097685548380</v>
      </c>
      <c r="D9" s="12">
        <v>3694696320297</v>
      </c>
      <c r="E9" s="51">
        <v>-9.8345571744108078</v>
      </c>
      <c r="F9" s="51">
        <v>1.0362402528983761</v>
      </c>
      <c r="G9" s="51">
        <v>0.8589299959648905</v>
      </c>
    </row>
    <row r="10" spans="1:7" x14ac:dyDescent="0.3">
      <c r="B10" s="50" t="s">
        <v>380</v>
      </c>
      <c r="C10" s="12">
        <v>8022522497754</v>
      </c>
      <c r="D10" s="12">
        <v>7899852285213</v>
      </c>
      <c r="E10" s="51">
        <v>-1.5290728393138608</v>
      </c>
      <c r="F10" s="51">
        <v>2.0287698125694695</v>
      </c>
      <c r="G10" s="51">
        <v>1.8365298533969319</v>
      </c>
    </row>
    <row r="11" spans="1:7" x14ac:dyDescent="0.3">
      <c r="B11" s="50" t="s">
        <v>381</v>
      </c>
      <c r="C11" s="12">
        <v>963859139</v>
      </c>
      <c r="D11" s="12">
        <v>1286909755</v>
      </c>
      <c r="E11" s="51">
        <v>33.516372146988594</v>
      </c>
      <c r="F11" s="51">
        <v>2.4374482281849021E-4</v>
      </c>
      <c r="G11" s="51">
        <v>2.991762501824434E-4</v>
      </c>
    </row>
    <row r="12" spans="1:7" x14ac:dyDescent="0.3">
      <c r="B12" s="50" t="s">
        <v>335</v>
      </c>
      <c r="C12" s="12">
        <v>698367377760</v>
      </c>
      <c r="D12" s="12">
        <v>730260607824</v>
      </c>
      <c r="E12" s="51">
        <v>4.5668270139273881</v>
      </c>
      <c r="F12" s="51">
        <v>0.17660613036354145</v>
      </c>
      <c r="G12" s="51">
        <v>0.16976841573847282</v>
      </c>
    </row>
    <row r="13" spans="1:7" x14ac:dyDescent="0.3">
      <c r="B13" s="50" t="s">
        <v>382</v>
      </c>
      <c r="C13" s="12">
        <v>3115640000</v>
      </c>
      <c r="D13" s="12">
        <v>72287354251</v>
      </c>
      <c r="E13" s="51">
        <v>2220.144633237473</v>
      </c>
      <c r="F13" s="51">
        <v>7.878963730676427E-4</v>
      </c>
      <c r="G13" s="51">
        <v>1.680510967952379E-2</v>
      </c>
    </row>
    <row r="14" spans="1:7" x14ac:dyDescent="0.3">
      <c r="B14" s="50" t="s">
        <v>383</v>
      </c>
      <c r="C14" s="12">
        <v>7320075620855</v>
      </c>
      <c r="D14" s="12">
        <v>7096017413383</v>
      </c>
      <c r="E14" s="51">
        <v>-3.0608728526472451</v>
      </c>
      <c r="F14" s="51">
        <v>1.851132041010042</v>
      </c>
      <c r="G14" s="51">
        <v>1.6496571517287526</v>
      </c>
    </row>
    <row r="15" spans="1:7" x14ac:dyDescent="0.3">
      <c r="B15" s="50" t="s">
        <v>384</v>
      </c>
      <c r="C15" s="12">
        <v>6602850000</v>
      </c>
      <c r="D15" s="12">
        <v>8911633000</v>
      </c>
      <c r="E15" s="51">
        <v>34.966461452251686</v>
      </c>
      <c r="F15" s="51">
        <v>1.6697569574500534E-3</v>
      </c>
      <c r="G15" s="51">
        <v>2.0717450727087841E-3</v>
      </c>
    </row>
    <row r="16" spans="1:7" x14ac:dyDescent="0.3">
      <c r="B16" s="52" t="s">
        <v>385</v>
      </c>
      <c r="C16" s="24">
        <v>146747016492</v>
      </c>
      <c r="D16" s="24">
        <v>309616295288</v>
      </c>
      <c r="E16" s="53">
        <v>110.98643276667839</v>
      </c>
      <c r="F16" s="53">
        <v>3.7110013368856588E-2</v>
      </c>
      <c r="G16" s="53">
        <v>7.1978506542320797E-2</v>
      </c>
    </row>
    <row r="18" spans="2:2" ht="409.6" x14ac:dyDescent="0.3">
      <c r="B18" s="41" t="s">
        <v>374</v>
      </c>
    </row>
    <row r="19" spans="2:2" ht="409.6" x14ac:dyDescent="0.3">
      <c r="B19" s="41" t="s">
        <v>341</v>
      </c>
    </row>
  </sheetData>
  <mergeCells count="3">
    <mergeCell ref="B2:G2"/>
    <mergeCell ref="B3:G3"/>
    <mergeCell ref="B4:G4"/>
  </mergeCells>
  <hyperlinks>
    <hyperlink ref="A1" location="Índice!A1" display="Volver"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30"/>
  <sheetViews>
    <sheetView showGridLines="0" workbookViewId="0"/>
  </sheetViews>
  <sheetFormatPr baseColWidth="10" defaultColWidth="11.44140625" defaultRowHeight="11.4" x14ac:dyDescent="0.3"/>
  <cols>
    <col min="1" max="1" width="5.21875" style="44" customWidth="1"/>
    <col min="2" max="2" width="39" style="44" customWidth="1"/>
    <col min="3" max="5" width="13.77734375" style="44" customWidth="1"/>
    <col min="6" max="6" width="18.21875" style="44" customWidth="1"/>
    <col min="7" max="7" width="26.77734375" style="44" customWidth="1"/>
    <col min="8" max="16384" width="11.44140625" style="44"/>
  </cols>
  <sheetData>
    <row r="1" spans="1:13" ht="12" x14ac:dyDescent="0.3">
      <c r="A1" s="145" t="s">
        <v>36</v>
      </c>
    </row>
    <row r="2" spans="1:13" ht="13.8" x14ac:dyDescent="0.3">
      <c r="B2" s="841" t="s">
        <v>386</v>
      </c>
      <c r="C2" s="841"/>
      <c r="D2" s="841"/>
      <c r="E2" s="841"/>
      <c r="F2" s="6"/>
      <c r="M2" s="45"/>
    </row>
    <row r="3" spans="1:13" ht="13.8" x14ac:dyDescent="0.3">
      <c r="A3" s="43"/>
      <c r="B3" s="841" t="s">
        <v>387</v>
      </c>
      <c r="C3" s="841"/>
      <c r="D3" s="841"/>
      <c r="E3" s="841"/>
      <c r="M3" s="45"/>
    </row>
    <row r="4" spans="1:13" ht="13.8" x14ac:dyDescent="0.3">
      <c r="B4" s="841" t="s">
        <v>388</v>
      </c>
      <c r="C4" s="841"/>
      <c r="D4" s="841"/>
      <c r="E4" s="841"/>
      <c r="M4" s="45"/>
    </row>
    <row r="5" spans="1:13" ht="12" x14ac:dyDescent="0.3">
      <c r="B5" s="4" t="s">
        <v>389</v>
      </c>
      <c r="C5" s="5">
        <v>2023</v>
      </c>
      <c r="D5" s="5">
        <v>2024</v>
      </c>
      <c r="E5" s="5" t="s">
        <v>299</v>
      </c>
      <c r="M5" s="45"/>
    </row>
    <row r="6" spans="1:13" x14ac:dyDescent="0.3">
      <c r="B6" s="17" t="s">
        <v>390</v>
      </c>
      <c r="C6" s="18">
        <v>5637</v>
      </c>
      <c r="D6" s="18">
        <v>6469</v>
      </c>
      <c r="E6" s="19">
        <f t="shared" ref="E6:E25" si="0">(D6/C6-1)*100</f>
        <v>14.759623913429131</v>
      </c>
      <c r="M6" s="45"/>
    </row>
    <row r="7" spans="1:13" x14ac:dyDescent="0.3">
      <c r="B7" s="17" t="s">
        <v>391</v>
      </c>
      <c r="C7" s="18">
        <v>1943</v>
      </c>
      <c r="D7" s="18">
        <v>2071</v>
      </c>
      <c r="E7" s="19">
        <f t="shared" si="0"/>
        <v>6.587750900669076</v>
      </c>
      <c r="M7" s="45"/>
    </row>
    <row r="8" spans="1:13" ht="22.8" x14ac:dyDescent="0.3">
      <c r="B8" s="17" t="s">
        <v>392</v>
      </c>
      <c r="C8" s="20">
        <v>387</v>
      </c>
      <c r="D8" s="20">
        <v>484</v>
      </c>
      <c r="E8" s="19">
        <f t="shared" si="0"/>
        <v>25.064599483204141</v>
      </c>
      <c r="M8" s="45"/>
    </row>
    <row r="9" spans="1:13" x14ac:dyDescent="0.3">
      <c r="B9" s="17" t="s">
        <v>393</v>
      </c>
      <c r="C9" s="20">
        <v>443</v>
      </c>
      <c r="D9" s="20">
        <v>467</v>
      </c>
      <c r="E9" s="19">
        <f t="shared" si="0"/>
        <v>5.4176072234763062</v>
      </c>
      <c r="M9" s="45"/>
    </row>
    <row r="10" spans="1:13" ht="22.8" x14ac:dyDescent="0.3">
      <c r="B10" s="17" t="s">
        <v>394</v>
      </c>
      <c r="C10" s="20">
        <v>192</v>
      </c>
      <c r="D10" s="20">
        <v>205</v>
      </c>
      <c r="E10" s="19">
        <f t="shared" si="0"/>
        <v>6.7708333333333259</v>
      </c>
      <c r="M10" s="45"/>
    </row>
    <row r="11" spans="1:13" x14ac:dyDescent="0.3">
      <c r="B11" s="17" t="s">
        <v>395</v>
      </c>
      <c r="C11" s="20">
        <v>283</v>
      </c>
      <c r="D11" s="20">
        <v>176</v>
      </c>
      <c r="E11" s="19">
        <f t="shared" si="0"/>
        <v>-37.809187279151942</v>
      </c>
    </row>
    <row r="12" spans="1:13" x14ac:dyDescent="0.3">
      <c r="B12" s="17" t="s">
        <v>396</v>
      </c>
      <c r="C12" s="20">
        <v>165</v>
      </c>
      <c r="D12" s="20">
        <v>116</v>
      </c>
      <c r="E12" s="19">
        <f t="shared" si="0"/>
        <v>-29.696969696969699</v>
      </c>
    </row>
    <row r="13" spans="1:13" x14ac:dyDescent="0.3">
      <c r="B13" s="17" t="s">
        <v>397</v>
      </c>
      <c r="C13" s="20">
        <v>138</v>
      </c>
      <c r="D13" s="20">
        <v>114</v>
      </c>
      <c r="E13" s="19">
        <f t="shared" si="0"/>
        <v>-17.391304347826086</v>
      </c>
    </row>
    <row r="14" spans="1:13" x14ac:dyDescent="0.3">
      <c r="B14" s="17" t="s">
        <v>398</v>
      </c>
      <c r="C14" s="20">
        <v>94</v>
      </c>
      <c r="D14" s="20">
        <v>89</v>
      </c>
      <c r="E14" s="19">
        <f t="shared" si="0"/>
        <v>-5.3191489361702153</v>
      </c>
    </row>
    <row r="15" spans="1:13" x14ac:dyDescent="0.3">
      <c r="B15" s="17" t="s">
        <v>399</v>
      </c>
      <c r="C15" s="20">
        <v>82</v>
      </c>
      <c r="D15" s="20">
        <v>86</v>
      </c>
      <c r="E15" s="19">
        <f t="shared" si="0"/>
        <v>4.8780487804878092</v>
      </c>
    </row>
    <row r="16" spans="1:13" x14ac:dyDescent="0.3">
      <c r="B16" s="17" t="s">
        <v>400</v>
      </c>
      <c r="C16" s="20">
        <v>72</v>
      </c>
      <c r="D16" s="20">
        <v>70</v>
      </c>
      <c r="E16" s="19">
        <f t="shared" si="0"/>
        <v>-2.777777777777779</v>
      </c>
    </row>
    <row r="17" spans="2:5" x14ac:dyDescent="0.3">
      <c r="B17" s="17" t="s">
        <v>401</v>
      </c>
      <c r="C17" s="20">
        <v>63</v>
      </c>
      <c r="D17" s="20">
        <v>66</v>
      </c>
      <c r="E17" s="19">
        <f t="shared" si="0"/>
        <v>4.7619047619047672</v>
      </c>
    </row>
    <row r="18" spans="2:5" ht="22.8" x14ac:dyDescent="0.3">
      <c r="B18" s="17" t="s">
        <v>402</v>
      </c>
      <c r="C18" s="20">
        <v>36</v>
      </c>
      <c r="D18" s="20">
        <v>40</v>
      </c>
      <c r="E18" s="19">
        <f t="shared" si="0"/>
        <v>11.111111111111116</v>
      </c>
    </row>
    <row r="19" spans="2:5" x14ac:dyDescent="0.3">
      <c r="B19" s="17" t="s">
        <v>403</v>
      </c>
      <c r="C19" s="20">
        <v>44</v>
      </c>
      <c r="D19" s="20">
        <v>31</v>
      </c>
      <c r="E19" s="19">
        <f t="shared" si="0"/>
        <v>-29.54545454545454</v>
      </c>
    </row>
    <row r="20" spans="2:5" ht="22.8" x14ac:dyDescent="0.3">
      <c r="B20" s="17" t="s">
        <v>404</v>
      </c>
      <c r="C20" s="20">
        <v>23</v>
      </c>
      <c r="D20" s="20">
        <v>25</v>
      </c>
      <c r="E20" s="19">
        <f t="shared" si="0"/>
        <v>8.6956521739130377</v>
      </c>
    </row>
    <row r="21" spans="2:5" x14ac:dyDescent="0.3">
      <c r="B21" s="17" t="s">
        <v>405</v>
      </c>
      <c r="C21" s="20">
        <v>6</v>
      </c>
      <c r="D21" s="20">
        <v>12</v>
      </c>
      <c r="E21" s="19">
        <f t="shared" si="0"/>
        <v>100</v>
      </c>
    </row>
    <row r="22" spans="2:5" x14ac:dyDescent="0.3">
      <c r="B22" s="17" t="s">
        <v>406</v>
      </c>
      <c r="C22" s="20">
        <v>8</v>
      </c>
      <c r="D22" s="20">
        <v>7</v>
      </c>
      <c r="E22" s="19">
        <f t="shared" si="0"/>
        <v>-12.5</v>
      </c>
    </row>
    <row r="23" spans="2:5" x14ac:dyDescent="0.3">
      <c r="B23" s="17" t="s">
        <v>407</v>
      </c>
      <c r="C23" s="20">
        <v>4</v>
      </c>
      <c r="D23" s="20">
        <v>4</v>
      </c>
      <c r="E23" s="19">
        <f t="shared" si="0"/>
        <v>0</v>
      </c>
    </row>
    <row r="24" spans="2:5" x14ac:dyDescent="0.3">
      <c r="B24" s="17" t="s">
        <v>408</v>
      </c>
      <c r="C24" s="20">
        <v>2</v>
      </c>
      <c r="D24" s="20">
        <v>3</v>
      </c>
      <c r="E24" s="19">
        <f t="shared" si="0"/>
        <v>50</v>
      </c>
    </row>
    <row r="25" spans="2:5" ht="12" x14ac:dyDescent="0.3">
      <c r="B25" s="21" t="s">
        <v>133</v>
      </c>
      <c r="C25" s="22">
        <v>9623</v>
      </c>
      <c r="D25" s="22">
        <v>10535</v>
      </c>
      <c r="E25" s="23">
        <f t="shared" si="0"/>
        <v>9.4772939831653247</v>
      </c>
    </row>
    <row r="26" spans="2:5" s="48" customFormat="1" ht="14.4" x14ac:dyDescent="0.3"/>
    <row r="27" spans="2:5" ht="409.6" x14ac:dyDescent="0.3">
      <c r="B27" s="40" t="s">
        <v>409</v>
      </c>
    </row>
    <row r="28" spans="2:5" ht="409.6" x14ac:dyDescent="0.3">
      <c r="B28" s="40" t="s">
        <v>374</v>
      </c>
    </row>
    <row r="29" spans="2:5" ht="409.6" x14ac:dyDescent="0.3">
      <c r="B29" s="40" t="s">
        <v>341</v>
      </c>
    </row>
    <row r="30" spans="2:5" x14ac:dyDescent="0.3">
      <c r="B30" s="8"/>
    </row>
  </sheetData>
  <mergeCells count="3">
    <mergeCell ref="B2:E2"/>
    <mergeCell ref="B3:E3"/>
    <mergeCell ref="B4:E4"/>
  </mergeCells>
  <hyperlinks>
    <hyperlink ref="A1" location="Índice!A1" display="Volver"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0"/>
  <sheetViews>
    <sheetView showGridLines="0" workbookViewId="0"/>
  </sheetViews>
  <sheetFormatPr baseColWidth="10" defaultColWidth="11.44140625" defaultRowHeight="11.4" x14ac:dyDescent="0.3"/>
  <cols>
    <col min="1" max="1" width="5.21875" style="44" customWidth="1"/>
    <col min="2" max="2" width="35" style="44" customWidth="1"/>
    <col min="3" max="4" width="11.5546875" style="44" customWidth="1"/>
    <col min="5" max="6" width="9.44140625" style="44" customWidth="1"/>
    <col min="7" max="7" width="8.21875" style="44" customWidth="1"/>
    <col min="8" max="16384" width="11.44140625" style="44"/>
  </cols>
  <sheetData>
    <row r="1" spans="1:13" ht="12" x14ac:dyDescent="0.3">
      <c r="A1" s="145" t="s">
        <v>36</v>
      </c>
    </row>
    <row r="2" spans="1:13" ht="13.8" x14ac:dyDescent="0.3">
      <c r="B2" s="841" t="s">
        <v>410</v>
      </c>
      <c r="C2" s="841"/>
      <c r="D2" s="841"/>
      <c r="E2" s="841"/>
      <c r="F2" s="841"/>
      <c r="G2" s="841"/>
      <c r="M2" s="45"/>
    </row>
    <row r="3" spans="1:13" ht="13.8" x14ac:dyDescent="0.3">
      <c r="A3" s="43"/>
      <c r="B3" s="841" t="s">
        <v>411</v>
      </c>
      <c r="C3" s="841"/>
      <c r="D3" s="841"/>
      <c r="E3" s="841"/>
      <c r="F3" s="841"/>
      <c r="G3" s="841"/>
      <c r="M3" s="45"/>
    </row>
    <row r="4" spans="1:13" ht="13.8" x14ac:dyDescent="0.3">
      <c r="B4" s="841" t="s">
        <v>298</v>
      </c>
      <c r="C4" s="841"/>
      <c r="D4" s="841"/>
      <c r="E4" s="841"/>
      <c r="F4" s="841"/>
      <c r="G4" s="841"/>
      <c r="M4" s="45"/>
    </row>
    <row r="5" spans="1:13" ht="24" x14ac:dyDescent="0.3">
      <c r="B5" s="1" t="s">
        <v>86</v>
      </c>
      <c r="C5" s="1">
        <v>2023</v>
      </c>
      <c r="D5" s="1">
        <v>2024</v>
      </c>
      <c r="E5" s="1" t="s">
        <v>299</v>
      </c>
      <c r="F5" s="1" t="s">
        <v>300</v>
      </c>
      <c r="G5" s="1" t="s">
        <v>301</v>
      </c>
      <c r="M5" s="45"/>
    </row>
    <row r="6" spans="1:13" ht="12" x14ac:dyDescent="0.3">
      <c r="B6" s="10" t="s">
        <v>302</v>
      </c>
      <c r="C6" s="11">
        <v>23001178496035</v>
      </c>
      <c r="D6" s="11">
        <v>24935583190163</v>
      </c>
      <c r="E6" s="34">
        <v>8.4100242709800987</v>
      </c>
      <c r="F6" s="34">
        <v>5.8166364256805769</v>
      </c>
      <c r="G6" s="34">
        <v>5.7969366118802439</v>
      </c>
      <c r="M6" s="45"/>
    </row>
    <row r="7" spans="1:13" ht="12" x14ac:dyDescent="0.3">
      <c r="B7" s="10" t="s">
        <v>312</v>
      </c>
      <c r="C7" s="11">
        <v>20119752011266</v>
      </c>
      <c r="D7" s="11">
        <v>22050684669295</v>
      </c>
      <c r="E7" s="34">
        <v>9.5971990954350606</v>
      </c>
      <c r="F7" s="34">
        <v>5.0879689683971474</v>
      </c>
      <c r="G7" s="34">
        <v>5.1262655580034586</v>
      </c>
      <c r="M7" s="45"/>
    </row>
    <row r="8" spans="1:13" x14ac:dyDescent="0.3">
      <c r="B8" s="46" t="s">
        <v>304</v>
      </c>
      <c r="C8" s="12">
        <v>13372879298943</v>
      </c>
      <c r="D8" s="12">
        <v>14031891662421</v>
      </c>
      <c r="E8" s="36">
        <v>4.9279766065793318</v>
      </c>
      <c r="F8" s="36">
        <v>3.3817909312720822</v>
      </c>
      <c r="G8" s="36">
        <v>3.2620847842818677</v>
      </c>
      <c r="M8" s="45"/>
    </row>
    <row r="9" spans="1:13" x14ac:dyDescent="0.3">
      <c r="B9" s="46" t="s">
        <v>305</v>
      </c>
      <c r="C9" s="12">
        <v>6746872712323</v>
      </c>
      <c r="D9" s="12">
        <v>8018793006874</v>
      </c>
      <c r="E9" s="36">
        <v>18.851997788958851</v>
      </c>
      <c r="F9" s="36">
        <v>1.7061780371250661</v>
      </c>
      <c r="G9" s="36">
        <v>1.864180773721591</v>
      </c>
      <c r="M9" s="45"/>
    </row>
    <row r="10" spans="1:13" ht="12" x14ac:dyDescent="0.3">
      <c r="B10" s="10" t="s">
        <v>343</v>
      </c>
      <c r="C10" s="11">
        <v>2881426484769</v>
      </c>
      <c r="D10" s="11">
        <v>2884898520868</v>
      </c>
      <c r="E10" s="34">
        <v>0.12049712589763395</v>
      </c>
      <c r="F10" s="34">
        <v>0.72866745728342874</v>
      </c>
      <c r="G10" s="34">
        <v>0.67067105387678538</v>
      </c>
      <c r="M10" s="45"/>
    </row>
    <row r="11" spans="1:13" ht="12" x14ac:dyDescent="0.3">
      <c r="B11" s="10" t="s">
        <v>412</v>
      </c>
      <c r="C11" s="11">
        <v>26435342338313</v>
      </c>
      <c r="D11" s="11">
        <v>27462468638829</v>
      </c>
      <c r="E11" s="34">
        <v>3.8854284063020383</v>
      </c>
      <c r="F11" s="34">
        <v>6.6850824707470409</v>
      </c>
      <c r="G11" s="34">
        <v>6.384378046864529</v>
      </c>
    </row>
    <row r="12" spans="1:13" x14ac:dyDescent="0.3">
      <c r="B12" s="46" t="s">
        <v>413</v>
      </c>
      <c r="C12" s="12">
        <v>3479663261804</v>
      </c>
      <c r="D12" s="12">
        <v>3884437974441</v>
      </c>
      <c r="E12" s="36">
        <v>11.632582873181473</v>
      </c>
      <c r="F12" s="36">
        <v>0.87995213293965113</v>
      </c>
      <c r="G12" s="36">
        <v>0.90304046786835035</v>
      </c>
    </row>
    <row r="13" spans="1:13" x14ac:dyDescent="0.3">
      <c r="B13" s="46" t="s">
        <v>414</v>
      </c>
      <c r="C13" s="12">
        <v>916006233118</v>
      </c>
      <c r="D13" s="12">
        <v>1004434449877</v>
      </c>
      <c r="E13" s="36">
        <v>9.6536697635777546</v>
      </c>
      <c r="F13" s="36">
        <v>0.23164357524650658</v>
      </c>
      <c r="G13" s="36">
        <v>0.23350738550293004</v>
      </c>
    </row>
    <row r="14" spans="1:13" x14ac:dyDescent="0.3">
      <c r="B14" s="46" t="s">
        <v>415</v>
      </c>
      <c r="C14" s="12">
        <v>143279211000</v>
      </c>
      <c r="D14" s="12">
        <v>125259223000</v>
      </c>
      <c r="E14" s="36">
        <v>-12.576833634294648</v>
      </c>
      <c r="F14" s="36">
        <v>3.6233059879476927E-2</v>
      </c>
      <c r="G14" s="36">
        <v>2.9119823276113458E-2</v>
      </c>
    </row>
    <row r="15" spans="1:13" x14ac:dyDescent="0.3">
      <c r="B15" s="46" t="s">
        <v>416</v>
      </c>
      <c r="C15" s="12">
        <v>21896393632391</v>
      </c>
      <c r="D15" s="12">
        <v>22448336991511</v>
      </c>
      <c r="E15" s="36">
        <v>2.5207044063343842</v>
      </c>
      <c r="F15" s="36">
        <v>5.5372537026814062</v>
      </c>
      <c r="G15" s="36">
        <v>5.2187103702171358</v>
      </c>
    </row>
    <row r="16" spans="1:13" ht="12" x14ac:dyDescent="0.3">
      <c r="B16" s="10" t="s">
        <v>417</v>
      </c>
      <c r="C16" s="11">
        <v>-3434163842278</v>
      </c>
      <c r="D16" s="11">
        <v>-2526885448666</v>
      </c>
      <c r="E16" s="13"/>
      <c r="F16" s="34">
        <v>-0.86844604506646339</v>
      </c>
      <c r="G16" s="34">
        <v>-0.58744143498428525</v>
      </c>
    </row>
    <row r="17" spans="2:7" ht="12" x14ac:dyDescent="0.3">
      <c r="B17" s="14" t="s">
        <v>418</v>
      </c>
      <c r="C17" s="15">
        <v>-2518157609160</v>
      </c>
      <c r="D17" s="15">
        <v>-1522450998789</v>
      </c>
      <c r="E17" s="16"/>
      <c r="F17" s="47">
        <v>-0.63680246981995681</v>
      </c>
      <c r="G17" s="47">
        <v>-0.35393404948135521</v>
      </c>
    </row>
    <row r="19" spans="2:7" ht="409.6" x14ac:dyDescent="0.3">
      <c r="B19" s="40" t="s">
        <v>419</v>
      </c>
    </row>
    <row r="20" spans="2:7" ht="409.6" x14ac:dyDescent="0.3">
      <c r="B20" s="40" t="s">
        <v>341</v>
      </c>
    </row>
  </sheetData>
  <mergeCells count="3">
    <mergeCell ref="B2:G2"/>
    <mergeCell ref="B3:G3"/>
    <mergeCell ref="B4:G4"/>
  </mergeCells>
  <hyperlinks>
    <hyperlink ref="A1" location="Índice!A1" display="Volver"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23"/>
  <sheetViews>
    <sheetView showGridLines="0" workbookViewId="0"/>
  </sheetViews>
  <sheetFormatPr baseColWidth="10" defaultColWidth="11.44140625" defaultRowHeight="11.4" x14ac:dyDescent="0.3"/>
  <cols>
    <col min="1" max="1" width="5.21875" style="44" customWidth="1"/>
    <col min="2" max="2" width="12.44140625" style="44" customWidth="1"/>
    <col min="3" max="3" width="12.21875" style="44" customWidth="1"/>
    <col min="4" max="4" width="11.21875" style="44" customWidth="1"/>
    <col min="5" max="5" width="11.5546875" style="44" customWidth="1"/>
    <col min="6" max="6" width="9.5546875" style="44" customWidth="1"/>
    <col min="7" max="7" width="11.21875" style="44" customWidth="1"/>
    <col min="8" max="8" width="9.5546875" style="44" customWidth="1"/>
    <col min="9" max="16384" width="11.44140625" style="44"/>
  </cols>
  <sheetData>
    <row r="1" spans="1:13" ht="12" x14ac:dyDescent="0.3">
      <c r="A1" s="145" t="s">
        <v>36</v>
      </c>
    </row>
    <row r="2" spans="1:13" ht="13.8" x14ac:dyDescent="0.3">
      <c r="B2" s="841" t="s">
        <v>420</v>
      </c>
      <c r="C2" s="841"/>
      <c r="D2" s="841"/>
      <c r="E2" s="841"/>
      <c r="F2" s="841"/>
      <c r="G2" s="841"/>
      <c r="H2" s="841"/>
      <c r="I2" s="841"/>
      <c r="J2" s="841"/>
      <c r="M2" s="45"/>
    </row>
    <row r="3" spans="1:13" ht="13.8" x14ac:dyDescent="0.3">
      <c r="A3" s="43"/>
      <c r="B3" s="841" t="s">
        <v>421</v>
      </c>
      <c r="C3" s="841"/>
      <c r="D3" s="841"/>
      <c r="E3" s="841"/>
      <c r="F3" s="841"/>
      <c r="G3" s="841"/>
      <c r="H3" s="841"/>
      <c r="I3" s="841"/>
      <c r="J3" s="841"/>
      <c r="M3" s="45"/>
    </row>
    <row r="4" spans="1:13" ht="13.8" x14ac:dyDescent="0.3">
      <c r="B4" s="841" t="s">
        <v>422</v>
      </c>
      <c r="C4" s="841"/>
      <c r="D4" s="841"/>
      <c r="E4" s="841"/>
      <c r="F4" s="841"/>
      <c r="G4" s="841"/>
      <c r="H4" s="841"/>
      <c r="I4" s="841"/>
      <c r="J4" s="841"/>
      <c r="M4" s="45"/>
    </row>
    <row r="5" spans="1:13" x14ac:dyDescent="0.3">
      <c r="M5" s="45"/>
    </row>
    <row r="6" spans="1:13" x14ac:dyDescent="0.3">
      <c r="M6" s="45"/>
    </row>
    <row r="7" spans="1:13" x14ac:dyDescent="0.3">
      <c r="M7" s="45"/>
    </row>
    <row r="8" spans="1:13" x14ac:dyDescent="0.3">
      <c r="M8" s="45"/>
    </row>
    <row r="9" spans="1:13" x14ac:dyDescent="0.3">
      <c r="M9" s="45"/>
    </row>
    <row r="19" spans="2:2" ht="409.6" x14ac:dyDescent="0.3">
      <c r="B19" s="3" t="s">
        <v>423</v>
      </c>
    </row>
    <row r="20" spans="2:2" ht="409.6" x14ac:dyDescent="0.3">
      <c r="B20" s="3" t="s">
        <v>424</v>
      </c>
    </row>
    <row r="22" spans="2:2" ht="409.6" x14ac:dyDescent="0.3">
      <c r="B22" s="40" t="s">
        <v>425</v>
      </c>
    </row>
    <row r="23" spans="2:2" ht="409.6" x14ac:dyDescent="0.3">
      <c r="B23" s="40" t="s">
        <v>341</v>
      </c>
    </row>
  </sheetData>
  <mergeCells count="3">
    <mergeCell ref="B2:J2"/>
    <mergeCell ref="B3:J3"/>
    <mergeCell ref="B4:J4"/>
  </mergeCells>
  <hyperlinks>
    <hyperlink ref="A1" location="Índice!A1" display="Volver"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13"/>
  <sheetViews>
    <sheetView showGridLines="0" workbookViewId="0"/>
  </sheetViews>
  <sheetFormatPr baseColWidth="10" defaultColWidth="11.44140625" defaultRowHeight="11.4" x14ac:dyDescent="0.3"/>
  <cols>
    <col min="1" max="1" width="5.21875" style="44" customWidth="1"/>
    <col min="2" max="2" width="19.77734375" style="44" customWidth="1"/>
    <col min="3" max="4" width="8.5546875" style="44" customWidth="1"/>
    <col min="5" max="7" width="8.21875" style="44" customWidth="1"/>
    <col min="8" max="16384" width="11.44140625" style="44"/>
  </cols>
  <sheetData>
    <row r="1" spans="1:13" ht="12" x14ac:dyDescent="0.3">
      <c r="A1" s="145" t="s">
        <v>36</v>
      </c>
    </row>
    <row r="2" spans="1:13" s="69" customFormat="1" ht="13.8" x14ac:dyDescent="0.3">
      <c r="B2" s="841" t="s">
        <v>426</v>
      </c>
      <c r="C2" s="841"/>
      <c r="D2" s="841"/>
      <c r="E2" s="841"/>
      <c r="F2" s="841"/>
      <c r="G2" s="841"/>
      <c r="M2" s="45"/>
    </row>
    <row r="3" spans="1:13" ht="13.8" x14ac:dyDescent="0.3">
      <c r="A3" s="43"/>
      <c r="B3" s="841" t="s">
        <v>427</v>
      </c>
      <c r="C3" s="841"/>
      <c r="D3" s="841"/>
      <c r="E3" s="841"/>
      <c r="F3" s="841"/>
      <c r="G3" s="841"/>
      <c r="M3" s="45"/>
    </row>
    <row r="4" spans="1:13" ht="13.8" x14ac:dyDescent="0.3">
      <c r="B4" s="841" t="s">
        <v>298</v>
      </c>
      <c r="C4" s="841"/>
      <c r="D4" s="841"/>
      <c r="E4" s="841"/>
      <c r="F4" s="841"/>
      <c r="G4" s="841"/>
      <c r="M4" s="45"/>
    </row>
    <row r="5" spans="1:13" ht="24" x14ac:dyDescent="0.3">
      <c r="B5" s="2" t="s">
        <v>86</v>
      </c>
      <c r="C5" s="2">
        <v>2024</v>
      </c>
      <c r="D5" s="2">
        <v>2025</v>
      </c>
      <c r="E5" s="2" t="s">
        <v>299</v>
      </c>
      <c r="F5" s="2" t="s">
        <v>301</v>
      </c>
      <c r="G5" s="2" t="s">
        <v>428</v>
      </c>
      <c r="M5" s="45"/>
    </row>
    <row r="6" spans="1:13" ht="12" x14ac:dyDescent="0.3">
      <c r="B6" s="70" t="s">
        <v>302</v>
      </c>
      <c r="C6" s="71">
        <v>24935583190163</v>
      </c>
      <c r="D6" s="71">
        <v>26447231630895.043</v>
      </c>
      <c r="E6" s="72">
        <v>6.0622141026498433</v>
      </c>
      <c r="F6" s="72">
        <v>5.7969366118802439</v>
      </c>
      <c r="G6" s="72">
        <v>5.7526836394360688</v>
      </c>
      <c r="M6" s="45"/>
    </row>
    <row r="7" spans="1:13" ht="12" x14ac:dyDescent="0.3">
      <c r="B7" s="73" t="s">
        <v>303</v>
      </c>
      <c r="C7" s="29">
        <v>22050684669295</v>
      </c>
      <c r="D7" s="29">
        <v>23879342813036.043</v>
      </c>
      <c r="E7" s="74">
        <v>8.2929767087341446</v>
      </c>
      <c r="F7" s="74">
        <v>5.1262655580034586</v>
      </c>
      <c r="G7" s="74">
        <v>5.1941279389168624</v>
      </c>
      <c r="M7" s="45"/>
    </row>
    <row r="8" spans="1:13" x14ac:dyDescent="0.3">
      <c r="B8" s="75" t="s">
        <v>304</v>
      </c>
      <c r="C8" s="31">
        <v>14031891662421</v>
      </c>
      <c r="D8" s="31">
        <v>14899559939905.402</v>
      </c>
      <c r="E8" s="76">
        <v>6.1835445879910633</v>
      </c>
      <c r="F8" s="76">
        <v>3.2620847842818677</v>
      </c>
      <c r="G8" s="76">
        <v>3.2408856963676893</v>
      </c>
      <c r="M8" s="45"/>
    </row>
    <row r="9" spans="1:13" x14ac:dyDescent="0.3">
      <c r="B9" s="75" t="s">
        <v>305</v>
      </c>
      <c r="C9" s="31">
        <v>8018793006874</v>
      </c>
      <c r="D9" s="31">
        <v>8979782873130.6406</v>
      </c>
      <c r="E9" s="76">
        <v>11.984220885024044</v>
      </c>
      <c r="F9" s="76">
        <v>1.864180773721591</v>
      </c>
      <c r="G9" s="76">
        <v>1.9532422425491729</v>
      </c>
      <c r="M9" s="45"/>
    </row>
    <row r="10" spans="1:13" ht="12" x14ac:dyDescent="0.3">
      <c r="B10" s="77" t="s">
        <v>306</v>
      </c>
      <c r="C10" s="32">
        <v>2884898520868</v>
      </c>
      <c r="D10" s="32">
        <v>2567888817859</v>
      </c>
      <c r="E10" s="78">
        <v>-10.988591131226999</v>
      </c>
      <c r="F10" s="78">
        <v>0.67067105387678538</v>
      </c>
      <c r="G10" s="78">
        <v>0.55855570051920655</v>
      </c>
      <c r="M10" s="45"/>
    </row>
    <row r="12" spans="1:13" x14ac:dyDescent="0.3">
      <c r="B12" s="844" t="s">
        <v>429</v>
      </c>
      <c r="C12" s="844"/>
      <c r="D12" s="844"/>
      <c r="E12" s="844"/>
      <c r="F12" s="844"/>
      <c r="G12" s="844"/>
    </row>
    <row r="13" spans="1:13" ht="409.6" x14ac:dyDescent="0.3">
      <c r="B13" s="79" t="s">
        <v>430</v>
      </c>
    </row>
  </sheetData>
  <mergeCells count="4">
    <mergeCell ref="B2:G2"/>
    <mergeCell ref="B3:G3"/>
    <mergeCell ref="B4:G4"/>
    <mergeCell ref="B12:G12"/>
  </mergeCells>
  <hyperlinks>
    <hyperlink ref="A1" location="Índice!A1" display="Volver"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23"/>
  <sheetViews>
    <sheetView showGridLines="0" workbookViewId="0"/>
  </sheetViews>
  <sheetFormatPr baseColWidth="10" defaultColWidth="11.44140625" defaultRowHeight="11.4" x14ac:dyDescent="0.3"/>
  <cols>
    <col min="1" max="1" width="5.21875" style="44" customWidth="1"/>
    <col min="2" max="2" width="46.44140625" style="44" customWidth="1"/>
    <col min="3" max="3" width="10.21875" style="44" customWidth="1"/>
    <col min="4" max="4" width="9.5546875" style="44" customWidth="1"/>
    <col min="5" max="5" width="8.77734375" style="44" customWidth="1"/>
    <col min="6" max="6" width="8.21875" style="44" customWidth="1"/>
    <col min="7" max="7" width="7.5546875" style="44" customWidth="1"/>
    <col min="8" max="16384" width="11.44140625" style="44"/>
  </cols>
  <sheetData>
    <row r="1" spans="1:13" ht="12" x14ac:dyDescent="0.3">
      <c r="A1" s="145" t="s">
        <v>36</v>
      </c>
    </row>
    <row r="2" spans="1:13" s="69" customFormat="1" ht="13.8" x14ac:dyDescent="0.3">
      <c r="B2" s="813" t="s">
        <v>431</v>
      </c>
      <c r="C2" s="813"/>
      <c r="D2" s="813"/>
      <c r="E2" s="813"/>
      <c r="F2" s="813"/>
      <c r="G2" s="813"/>
      <c r="M2" s="45"/>
    </row>
    <row r="3" spans="1:13" ht="13.8" x14ac:dyDescent="0.3">
      <c r="A3" s="43"/>
      <c r="B3" s="813" t="s">
        <v>312</v>
      </c>
      <c r="C3" s="813"/>
      <c r="D3" s="813"/>
      <c r="E3" s="813"/>
      <c r="F3" s="813"/>
      <c r="G3" s="813"/>
      <c r="M3" s="45"/>
    </row>
    <row r="4" spans="1:13" ht="13.8" x14ac:dyDescent="0.3">
      <c r="B4" s="813" t="s">
        <v>298</v>
      </c>
      <c r="C4" s="813"/>
      <c r="D4" s="813"/>
      <c r="E4" s="813"/>
      <c r="F4" s="813"/>
      <c r="G4" s="813"/>
      <c r="M4" s="45"/>
    </row>
    <row r="5" spans="1:13" ht="24" x14ac:dyDescent="0.3">
      <c r="B5" s="2" t="s">
        <v>86</v>
      </c>
      <c r="C5" s="2">
        <v>2024</v>
      </c>
      <c r="D5" s="2">
        <v>2025</v>
      </c>
      <c r="E5" s="2" t="s">
        <v>299</v>
      </c>
      <c r="F5" s="2" t="s">
        <v>301</v>
      </c>
      <c r="G5" s="2" t="s">
        <v>428</v>
      </c>
      <c r="M5" s="45"/>
    </row>
    <row r="6" spans="1:13" ht="12" x14ac:dyDescent="0.3">
      <c r="B6" s="80" t="s">
        <v>312</v>
      </c>
      <c r="C6" s="71">
        <v>22050684669295</v>
      </c>
      <c r="D6" s="71">
        <v>23879342813036.043</v>
      </c>
      <c r="E6" s="81">
        <v>8.2929767087341446</v>
      </c>
      <c r="F6" s="81">
        <v>5.1262655580034586</v>
      </c>
      <c r="G6" s="81">
        <v>5.1941279389168624</v>
      </c>
      <c r="M6" s="45"/>
    </row>
    <row r="7" spans="1:13" ht="12" x14ac:dyDescent="0.3">
      <c r="B7" s="70" t="s">
        <v>432</v>
      </c>
      <c r="C7" s="71">
        <v>14031891662421</v>
      </c>
      <c r="D7" s="71">
        <v>14899559939905.402</v>
      </c>
      <c r="E7" s="81">
        <v>6.1835445879910633</v>
      </c>
      <c r="F7" s="81">
        <v>3.2620847842818677</v>
      </c>
      <c r="G7" s="81">
        <v>3.2408856963676893</v>
      </c>
      <c r="M7" s="45"/>
    </row>
    <row r="8" spans="1:13" x14ac:dyDescent="0.3">
      <c r="B8" s="82" t="s">
        <v>314</v>
      </c>
      <c r="C8" s="31">
        <v>6865943748162</v>
      </c>
      <c r="D8" s="31">
        <v>7182051949910.6748</v>
      </c>
      <c r="E8" s="83">
        <v>4.6040022077561638</v>
      </c>
      <c r="F8" s="83">
        <v>1.5961704358505679</v>
      </c>
      <c r="G8" s="83">
        <v>1.5622078456622497</v>
      </c>
      <c r="M8" s="45"/>
    </row>
    <row r="9" spans="1:13" x14ac:dyDescent="0.3">
      <c r="B9" s="82" t="s">
        <v>433</v>
      </c>
      <c r="C9" s="31">
        <v>4452093397350</v>
      </c>
      <c r="D9" s="31">
        <v>4715497111812.7666</v>
      </c>
      <c r="E9" s="83">
        <v>5.9164013634473989</v>
      </c>
      <c r="F9" s="83">
        <v>1.0350070025548823</v>
      </c>
      <c r="G9" s="83">
        <v>1.0256938595888607</v>
      </c>
      <c r="M9" s="45"/>
    </row>
    <row r="10" spans="1:13" x14ac:dyDescent="0.3">
      <c r="B10" s="82" t="s">
        <v>316</v>
      </c>
      <c r="C10" s="31">
        <v>1214265638012</v>
      </c>
      <c r="D10" s="31">
        <v>1312060258529</v>
      </c>
      <c r="E10" s="83">
        <v>8.0538077876526124</v>
      </c>
      <c r="F10" s="83">
        <v>0.28228820155755391</v>
      </c>
      <c r="G10" s="83">
        <v>0.28539348422300631</v>
      </c>
      <c r="M10" s="45"/>
    </row>
    <row r="11" spans="1:13" x14ac:dyDescent="0.3">
      <c r="B11" s="82" t="s">
        <v>317</v>
      </c>
      <c r="C11" s="31">
        <v>442740274000</v>
      </c>
      <c r="D11" s="31">
        <v>465838584277.20001</v>
      </c>
      <c r="E11" s="83">
        <v>5.2171242675790541</v>
      </c>
      <c r="F11" s="83">
        <v>0.10292670054402342</v>
      </c>
      <c r="G11" s="83">
        <v>0.10132712715606131</v>
      </c>
    </row>
    <row r="12" spans="1:13" x14ac:dyDescent="0.3">
      <c r="B12" s="82" t="s">
        <v>318</v>
      </c>
      <c r="C12" s="31">
        <v>425535488608</v>
      </c>
      <c r="D12" s="31">
        <v>420636654749.87482</v>
      </c>
      <c r="E12" s="83">
        <v>-1.1512162884816268</v>
      </c>
      <c r="F12" s="83">
        <v>9.8926992593428034E-2</v>
      </c>
      <c r="G12" s="83">
        <v>9.1495005439434382E-2</v>
      </c>
    </row>
    <row r="13" spans="1:13" x14ac:dyDescent="0.3">
      <c r="B13" s="82" t="s">
        <v>319</v>
      </c>
      <c r="C13" s="31">
        <v>251736173000</v>
      </c>
      <c r="D13" s="31">
        <v>290819197000</v>
      </c>
      <c r="E13" s="83">
        <v>15.525390544488804</v>
      </c>
      <c r="F13" s="83">
        <v>5.8522739439036152E-2</v>
      </c>
      <c r="G13" s="83">
        <v>6.3257692145800459E-2</v>
      </c>
    </row>
    <row r="14" spans="1:13" x14ac:dyDescent="0.3">
      <c r="B14" s="82" t="s">
        <v>434</v>
      </c>
      <c r="C14" s="31">
        <v>379576943289</v>
      </c>
      <c r="D14" s="31">
        <v>512656183625.88672</v>
      </c>
      <c r="E14" s="83">
        <v>35.059885140484859</v>
      </c>
      <c r="F14" s="83">
        <v>8.8242711742376204E-2</v>
      </c>
      <c r="G14" s="83">
        <v>0.11151068215227654</v>
      </c>
    </row>
    <row r="15" spans="1:13" ht="12" x14ac:dyDescent="0.3">
      <c r="B15" s="70" t="s">
        <v>435</v>
      </c>
      <c r="C15" s="71">
        <v>8018793006874</v>
      </c>
      <c r="D15" s="71">
        <v>8979782873130.6406</v>
      </c>
      <c r="E15" s="81">
        <v>11.984220885024044</v>
      </c>
      <c r="F15" s="81">
        <v>1.864180773721591</v>
      </c>
      <c r="G15" s="81">
        <v>1.9532422425491729</v>
      </c>
    </row>
    <row r="16" spans="1:13" x14ac:dyDescent="0.3">
      <c r="B16" s="82" t="s">
        <v>322</v>
      </c>
      <c r="C16" s="31">
        <v>5960073749184</v>
      </c>
      <c r="D16" s="31">
        <v>6850333052579.5068</v>
      </c>
      <c r="E16" s="83">
        <v>14.937051802712897</v>
      </c>
      <c r="F16" s="83">
        <v>1.385576966965866</v>
      </c>
      <c r="G16" s="83">
        <v>1.4900538334691711</v>
      </c>
    </row>
    <row r="17" spans="2:7" x14ac:dyDescent="0.3">
      <c r="B17" s="82" t="s">
        <v>323</v>
      </c>
      <c r="C17" s="31">
        <v>830276655283</v>
      </c>
      <c r="D17" s="31">
        <v>832939361814.83643</v>
      </c>
      <c r="E17" s="83">
        <v>0.32070111990909478</v>
      </c>
      <c r="F17" s="83">
        <v>0.19301979441564582</v>
      </c>
      <c r="G17" s="83">
        <v>0.18117724782041275</v>
      </c>
    </row>
    <row r="18" spans="2:7" x14ac:dyDescent="0.3">
      <c r="B18" s="82" t="s">
        <v>324</v>
      </c>
      <c r="C18" s="31">
        <v>828826400851</v>
      </c>
      <c r="D18" s="31">
        <v>908184827414.21606</v>
      </c>
      <c r="E18" s="83">
        <v>9.5747947316512381</v>
      </c>
      <c r="F18" s="83">
        <v>0.19268264436989438</v>
      </c>
      <c r="G18" s="83">
        <v>0.19754430524768765</v>
      </c>
    </row>
    <row r="19" spans="2:7" x14ac:dyDescent="0.3">
      <c r="B19" s="82" t="s">
        <v>325</v>
      </c>
      <c r="C19" s="31">
        <v>377083022623</v>
      </c>
      <c r="D19" s="31">
        <v>378808396940.3667</v>
      </c>
      <c r="E19" s="83">
        <v>0.45755820704016514</v>
      </c>
      <c r="F19" s="83">
        <v>8.7662933844036811E-2</v>
      </c>
      <c r="G19" s="83">
        <v>8.2396709718918243E-2</v>
      </c>
    </row>
    <row r="20" spans="2:7" x14ac:dyDescent="0.3">
      <c r="B20" s="84" t="s">
        <v>326</v>
      </c>
      <c r="C20" s="85">
        <v>22533178933</v>
      </c>
      <c r="D20" s="85">
        <v>9517234381.7142849</v>
      </c>
      <c r="E20" s="86">
        <v>-57.763463335498443</v>
      </c>
      <c r="F20" s="87">
        <v>5.2384341261481624E-3</v>
      </c>
      <c r="G20" s="88">
        <v>2.0701462929832307E-3</v>
      </c>
    </row>
    <row r="22" spans="2:7" ht="409.6" x14ac:dyDescent="0.3">
      <c r="B22" s="79" t="s">
        <v>436</v>
      </c>
    </row>
    <row r="23" spans="2:7" ht="409.6" x14ac:dyDescent="0.3">
      <c r="B23" s="79" t="s">
        <v>430</v>
      </c>
    </row>
  </sheetData>
  <mergeCells count="3">
    <mergeCell ref="B2:G2"/>
    <mergeCell ref="B3:G3"/>
    <mergeCell ref="B4:G4"/>
  </mergeCells>
  <hyperlinks>
    <hyperlink ref="A1" location="Índice!A1" display="Volver"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20"/>
  <sheetViews>
    <sheetView showGridLines="0" workbookViewId="0"/>
  </sheetViews>
  <sheetFormatPr baseColWidth="10" defaultColWidth="11.44140625" defaultRowHeight="11.4" x14ac:dyDescent="0.3"/>
  <cols>
    <col min="1" max="1" width="5.21875" style="45" customWidth="1"/>
    <col min="2" max="2" width="42.5546875" style="45" customWidth="1"/>
    <col min="3" max="5" width="10.44140625" style="45" customWidth="1"/>
    <col min="6" max="6" width="8.77734375" style="45" customWidth="1"/>
    <col min="7" max="7" width="8" style="45" customWidth="1"/>
    <col min="8" max="16384" width="11.44140625" style="45"/>
  </cols>
  <sheetData>
    <row r="1" spans="1:13" ht="12" x14ac:dyDescent="0.3">
      <c r="A1" s="145" t="s">
        <v>36</v>
      </c>
    </row>
    <row r="2" spans="1:13" s="89" customFormat="1" ht="13.8" x14ac:dyDescent="0.3">
      <c r="B2" s="843" t="s">
        <v>437</v>
      </c>
      <c r="C2" s="843"/>
      <c r="D2" s="843"/>
      <c r="E2" s="843"/>
      <c r="F2" s="843"/>
      <c r="G2" s="843"/>
      <c r="M2" s="45"/>
    </row>
    <row r="3" spans="1:13" ht="13.8" x14ac:dyDescent="0.3">
      <c r="A3" s="43"/>
      <c r="B3" s="843" t="s">
        <v>438</v>
      </c>
      <c r="C3" s="843"/>
      <c r="D3" s="843"/>
      <c r="E3" s="843"/>
      <c r="F3" s="843"/>
      <c r="G3" s="843"/>
    </row>
    <row r="4" spans="1:13" ht="13.8" x14ac:dyDescent="0.3">
      <c r="B4" s="843" t="s">
        <v>298</v>
      </c>
      <c r="C4" s="843"/>
      <c r="D4" s="843"/>
      <c r="E4" s="843"/>
      <c r="F4" s="843"/>
      <c r="G4" s="843"/>
    </row>
    <row r="5" spans="1:13" ht="24" x14ac:dyDescent="0.3">
      <c r="B5" s="2" t="s">
        <v>86</v>
      </c>
      <c r="C5" s="2">
        <v>2024</v>
      </c>
      <c r="D5" s="2">
        <v>2025</v>
      </c>
      <c r="E5" s="2" t="s">
        <v>299</v>
      </c>
      <c r="F5" s="2" t="s">
        <v>301</v>
      </c>
      <c r="G5" s="2" t="s">
        <v>428</v>
      </c>
    </row>
    <row r="6" spans="1:13" s="44" customFormat="1" ht="12" x14ac:dyDescent="0.3">
      <c r="B6" s="80" t="s">
        <v>322</v>
      </c>
      <c r="C6" s="71">
        <v>5960073749184</v>
      </c>
      <c r="D6" s="71">
        <v>6850333052579.5068</v>
      </c>
      <c r="E6" s="90">
        <v>14.937051802712897</v>
      </c>
      <c r="F6" s="90">
        <v>1.385576966965866</v>
      </c>
      <c r="G6" s="90">
        <v>1.4900538334691711</v>
      </c>
      <c r="M6" s="45"/>
    </row>
    <row r="7" spans="1:13" s="44" customFormat="1" ht="12" x14ac:dyDescent="0.3">
      <c r="B7" s="80" t="s">
        <v>331</v>
      </c>
      <c r="C7" s="71">
        <v>5404701425229</v>
      </c>
      <c r="D7" s="71">
        <v>6179373708692</v>
      </c>
      <c r="E7" s="90">
        <v>14.333303961007914</v>
      </c>
      <c r="F7" s="90">
        <v>1.2564659638901561</v>
      </c>
      <c r="G7" s="90">
        <v>1.3441097553071499</v>
      </c>
      <c r="M7" s="45"/>
    </row>
    <row r="8" spans="1:13" s="44" customFormat="1" x14ac:dyDescent="0.3">
      <c r="B8" s="46" t="s">
        <v>186</v>
      </c>
      <c r="C8" s="12">
        <v>3772997778998</v>
      </c>
      <c r="D8" s="12">
        <v>4268299000000</v>
      </c>
      <c r="E8" s="91">
        <v>13.127524849313254</v>
      </c>
      <c r="F8" s="91">
        <v>0.87713324347852872</v>
      </c>
      <c r="G8" s="91">
        <v>0.92842132470446237</v>
      </c>
      <c r="M8" s="45"/>
    </row>
    <row r="9" spans="1:13" s="44" customFormat="1" x14ac:dyDescent="0.3">
      <c r="B9" s="46" t="s">
        <v>189</v>
      </c>
      <c r="C9" s="12">
        <v>1102832472249</v>
      </c>
      <c r="D9" s="12">
        <v>1300168702211</v>
      </c>
      <c r="E9" s="91">
        <v>17.893581747694952</v>
      </c>
      <c r="F9" s="91">
        <v>0.25638261140299567</v>
      </c>
      <c r="G9" s="91">
        <v>0.28280688603259008</v>
      </c>
      <c r="M9" s="45"/>
    </row>
    <row r="10" spans="1:13" s="44" customFormat="1" x14ac:dyDescent="0.3">
      <c r="B10" s="46" t="s">
        <v>332</v>
      </c>
      <c r="C10" s="12">
        <v>353860268812</v>
      </c>
      <c r="D10" s="12">
        <v>407871539510</v>
      </c>
      <c r="E10" s="91">
        <v>15.26344590177635</v>
      </c>
      <c r="F10" s="91">
        <v>8.2264189777414176E-2</v>
      </c>
      <c r="G10" s="91">
        <v>8.8718394616010415E-2</v>
      </c>
      <c r="M10" s="45"/>
    </row>
    <row r="11" spans="1:13" s="44" customFormat="1" x14ac:dyDescent="0.3">
      <c r="B11" s="46" t="s">
        <v>333</v>
      </c>
      <c r="C11" s="12">
        <v>11413896067</v>
      </c>
      <c r="D11" s="12">
        <v>13469408292</v>
      </c>
      <c r="E11" s="91">
        <v>18.008857036493641</v>
      </c>
      <c r="F11" s="92">
        <v>2.6534623830691208E-3</v>
      </c>
      <c r="G11" s="92">
        <v>2.9298055008432889E-3</v>
      </c>
    </row>
    <row r="12" spans="1:13" s="44" customFormat="1" x14ac:dyDescent="0.3">
      <c r="B12" s="46" t="s">
        <v>334</v>
      </c>
      <c r="C12" s="12">
        <v>163597009103</v>
      </c>
      <c r="D12" s="12">
        <v>189565058679</v>
      </c>
      <c r="E12" s="91">
        <v>15.873181128666381</v>
      </c>
      <c r="F12" s="93">
        <v>3.8032456848148294E-2</v>
      </c>
      <c r="G12" s="93">
        <v>4.1233344453243864E-2</v>
      </c>
    </row>
    <row r="13" spans="1:13" s="44" customFormat="1" ht="12" x14ac:dyDescent="0.3">
      <c r="B13" s="80" t="s">
        <v>335</v>
      </c>
      <c r="C13" s="71">
        <v>368222663288</v>
      </c>
      <c r="D13" s="71">
        <v>388844375737.50653</v>
      </c>
      <c r="E13" s="90">
        <v>5.6003376504225599</v>
      </c>
      <c r="F13" s="90">
        <v>8.5603108692494365E-2</v>
      </c>
      <c r="G13" s="90">
        <v>8.4579690979028288E-2</v>
      </c>
    </row>
    <row r="14" spans="1:13" s="44" customFormat="1" x14ac:dyDescent="0.3">
      <c r="B14" s="46" t="s">
        <v>336</v>
      </c>
      <c r="C14" s="12">
        <v>319237296280</v>
      </c>
      <c r="D14" s="12">
        <v>338220233456.08783</v>
      </c>
      <c r="E14" s="91">
        <v>5.9463406679895137</v>
      </c>
      <c r="F14" s="91">
        <v>7.4215162988979039E-2</v>
      </c>
      <c r="G14" s="91">
        <v>7.3568153774408396E-2</v>
      </c>
    </row>
    <row r="15" spans="1:13" s="44" customFormat="1" x14ac:dyDescent="0.3">
      <c r="B15" s="46" t="s">
        <v>337</v>
      </c>
      <c r="C15" s="12">
        <v>48937189529</v>
      </c>
      <c r="D15" s="12">
        <v>50570947652.089996</v>
      </c>
      <c r="E15" s="91">
        <v>3.338479669172334</v>
      </c>
      <c r="F15" s="91">
        <v>1.1376745572772313E-2</v>
      </c>
      <c r="G15" s="91">
        <v>1.0999966546559511E-2</v>
      </c>
    </row>
    <row r="16" spans="1:13" s="44" customFormat="1" ht="22.8" x14ac:dyDescent="0.3">
      <c r="B16" s="46" t="s">
        <v>338</v>
      </c>
      <c r="C16" s="94">
        <v>48177479</v>
      </c>
      <c r="D16" s="94">
        <v>53194629.328666992</v>
      </c>
      <c r="E16" s="91">
        <v>10.413891371665574</v>
      </c>
      <c r="F16" s="95">
        <v>1.1200130743016561E-5</v>
      </c>
      <c r="G16" s="95">
        <v>1.1570658060385144E-5</v>
      </c>
    </row>
    <row r="17" spans="2:7" s="44" customFormat="1" ht="24" x14ac:dyDescent="0.3">
      <c r="B17" s="96" t="s">
        <v>439</v>
      </c>
      <c r="C17" s="97">
        <v>187149660667</v>
      </c>
      <c r="D17" s="97">
        <v>282114968150</v>
      </c>
      <c r="E17" s="98">
        <v>50.742976046306666</v>
      </c>
      <c r="F17" s="98">
        <v>4.3507894383215534E-2</v>
      </c>
      <c r="G17" s="98">
        <v>6.1364387182992614E-2</v>
      </c>
    </row>
    <row r="18" spans="2:7" s="44" customFormat="1" x14ac:dyDescent="0.3"/>
    <row r="19" spans="2:7" ht="409.6" x14ac:dyDescent="0.3">
      <c r="B19" s="79" t="s">
        <v>436</v>
      </c>
    </row>
    <row r="20" spans="2:7" ht="409.6" x14ac:dyDescent="0.3">
      <c r="B20" s="41" t="s">
        <v>341</v>
      </c>
    </row>
  </sheetData>
  <mergeCells count="3">
    <mergeCell ref="B2:G2"/>
    <mergeCell ref="B3:G3"/>
    <mergeCell ref="B4:G4"/>
  </mergeCells>
  <hyperlinks>
    <hyperlink ref="A1" location="Índice!A1" display="Volver"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9"/>
  <sheetViews>
    <sheetView showGridLines="0" workbookViewId="0"/>
  </sheetViews>
  <sheetFormatPr baseColWidth="10" defaultColWidth="11.44140625" defaultRowHeight="13.8" x14ac:dyDescent="0.3"/>
  <cols>
    <col min="1" max="1" width="5.21875" style="89" customWidth="1"/>
    <col min="2" max="2" width="45.5546875" style="89" customWidth="1"/>
    <col min="3" max="6" width="17.5546875" style="89" customWidth="1"/>
    <col min="7" max="16384" width="11.44140625" style="89"/>
  </cols>
  <sheetData>
    <row r="1" spans="1:6" x14ac:dyDescent="0.3">
      <c r="A1" s="145" t="s">
        <v>36</v>
      </c>
    </row>
    <row r="2" spans="1:6" x14ac:dyDescent="0.3">
      <c r="B2" s="814" t="s">
        <v>101</v>
      </c>
      <c r="C2" s="814"/>
      <c r="D2" s="814"/>
      <c r="E2" s="814"/>
      <c r="F2" s="814"/>
    </row>
    <row r="3" spans="1:6" x14ac:dyDescent="0.3">
      <c r="B3" s="817" t="s">
        <v>102</v>
      </c>
      <c r="C3" s="817">
        <v>2024</v>
      </c>
      <c r="D3" s="817"/>
      <c r="E3" s="817" t="s">
        <v>103</v>
      </c>
      <c r="F3" s="817"/>
    </row>
    <row r="4" spans="1:6" x14ac:dyDescent="0.3">
      <c r="B4" s="817"/>
      <c r="C4" s="264" t="s">
        <v>104</v>
      </c>
      <c r="D4" s="264" t="s">
        <v>105</v>
      </c>
      <c r="E4" s="264" t="s">
        <v>104</v>
      </c>
      <c r="F4" s="264" t="s">
        <v>105</v>
      </c>
    </row>
    <row r="5" spans="1:6" x14ac:dyDescent="0.3">
      <c r="B5" s="817"/>
      <c r="C5" s="264" t="s">
        <v>106</v>
      </c>
      <c r="D5" s="264" t="s">
        <v>107</v>
      </c>
      <c r="E5" s="264" t="s">
        <v>106</v>
      </c>
      <c r="F5" s="264" t="s">
        <v>107</v>
      </c>
    </row>
    <row r="6" spans="1:6" x14ac:dyDescent="0.3">
      <c r="B6" s="45" t="s">
        <v>108</v>
      </c>
      <c r="C6" s="594">
        <v>8.2228126029946509</v>
      </c>
      <c r="D6" s="594">
        <v>0.33316533570664464</v>
      </c>
      <c r="E6" s="594">
        <v>11.362852337884433</v>
      </c>
      <c r="F6" s="594">
        <v>0.48163149104854264</v>
      </c>
    </row>
    <row r="7" spans="1:6" x14ac:dyDescent="0.3">
      <c r="B7" s="45" t="s">
        <v>109</v>
      </c>
      <c r="C7" s="594">
        <v>7.9704659767114237</v>
      </c>
      <c r="D7" s="594">
        <v>0.47522523421759388</v>
      </c>
      <c r="E7" s="594">
        <v>5.2944563148811739</v>
      </c>
      <c r="F7" s="594">
        <v>0.32915278049186836</v>
      </c>
    </row>
    <row r="8" spans="1:6" x14ac:dyDescent="0.3">
      <c r="B8" s="45" t="s">
        <v>110</v>
      </c>
      <c r="C8" s="594">
        <v>1.3877777092598365</v>
      </c>
      <c r="D8" s="594">
        <v>0.23953298494691072</v>
      </c>
      <c r="E8" s="594">
        <v>4.7771029271655578</v>
      </c>
      <c r="F8" s="594">
        <v>0.80434360662579873</v>
      </c>
    </row>
    <row r="9" spans="1:6" x14ac:dyDescent="0.3">
      <c r="B9" s="45" t="s">
        <v>111</v>
      </c>
      <c r="C9" s="594">
        <v>0.39301134753846156</v>
      </c>
      <c r="D9" s="594">
        <v>2.0515078079094487E-2</v>
      </c>
      <c r="E9" s="594">
        <v>3.0155553572579521</v>
      </c>
      <c r="F9" s="594">
        <v>0.15954849805942323</v>
      </c>
    </row>
    <row r="10" spans="1:6" x14ac:dyDescent="0.3">
      <c r="B10" s="45" t="s">
        <v>112</v>
      </c>
      <c r="C10" s="594">
        <v>3.2664891227177151</v>
      </c>
      <c r="D10" s="594">
        <v>0.50980871065250211</v>
      </c>
      <c r="E10" s="594">
        <v>2.6812791140129661</v>
      </c>
      <c r="F10" s="594">
        <v>0.4281178427923748</v>
      </c>
    </row>
    <row r="11" spans="1:6" x14ac:dyDescent="0.3">
      <c r="B11" s="587" t="s">
        <v>113</v>
      </c>
      <c r="C11" s="595">
        <v>1.5982818520544129</v>
      </c>
      <c r="D11" s="595">
        <v>1.5982818520544129</v>
      </c>
      <c r="E11" s="595">
        <v>2.4155241021382068</v>
      </c>
      <c r="F11" s="595">
        <v>2.4155241021382068</v>
      </c>
    </row>
    <row r="12" spans="1:6" x14ac:dyDescent="0.3">
      <c r="B12" s="45" t="s">
        <v>114</v>
      </c>
      <c r="C12" s="594">
        <v>1.9171767275492471</v>
      </c>
      <c r="D12" s="594">
        <v>0.1692724821615445</v>
      </c>
      <c r="E12" s="594">
        <v>1.9843470106633276</v>
      </c>
      <c r="F12" s="594">
        <v>0.18128092085508132</v>
      </c>
    </row>
    <row r="13" spans="1:6" x14ac:dyDescent="0.3">
      <c r="B13" s="45" t="s">
        <v>115</v>
      </c>
      <c r="C13" s="594">
        <v>-0.76780760305086915</v>
      </c>
      <c r="D13" s="594">
        <v>-2.4378054429317075E-2</v>
      </c>
      <c r="E13" s="594">
        <v>1.803262038658545</v>
      </c>
      <c r="F13" s="594">
        <v>5.5796907181187821E-2</v>
      </c>
    </row>
    <row r="14" spans="1:6" x14ac:dyDescent="0.3">
      <c r="B14" s="45" t="s">
        <v>116</v>
      </c>
      <c r="C14" s="594">
        <v>-5.5329428404533587E-2</v>
      </c>
      <c r="D14" s="594">
        <v>-3.9235057072109399E-3</v>
      </c>
      <c r="E14" s="594">
        <v>1.309175773252619</v>
      </c>
      <c r="F14" s="594">
        <v>9.1000430219715933E-2</v>
      </c>
    </row>
    <row r="15" spans="1:6" x14ac:dyDescent="0.3">
      <c r="B15" s="45" t="s">
        <v>117</v>
      </c>
      <c r="C15" s="594">
        <v>-2.0830133871357503</v>
      </c>
      <c r="D15" s="594">
        <v>-0.2394951650561109</v>
      </c>
      <c r="E15" s="594">
        <v>1.1014789445019488</v>
      </c>
      <c r="F15" s="594">
        <v>0.12303614449040795</v>
      </c>
    </row>
    <row r="16" spans="1:6" x14ac:dyDescent="0.3">
      <c r="B16" s="45" t="s">
        <v>118</v>
      </c>
      <c r="C16" s="594">
        <v>1.8527757054471294</v>
      </c>
      <c r="D16" s="594">
        <v>5.4770881188686199E-2</v>
      </c>
      <c r="E16" s="594">
        <v>-0.27246458341365098</v>
      </c>
      <c r="F16" s="594">
        <v>-8.298398187378318E-3</v>
      </c>
    </row>
    <row r="17" spans="2:16" x14ac:dyDescent="0.3">
      <c r="B17" s="45" t="s">
        <v>119</v>
      </c>
      <c r="C17" s="594">
        <v>1.901099884534375</v>
      </c>
      <c r="D17" s="594">
        <v>8.2265250356812314E-2</v>
      </c>
      <c r="E17" s="594">
        <v>-3.2862681143852797</v>
      </c>
      <c r="F17" s="594">
        <v>-0.14633288324518731</v>
      </c>
    </row>
    <row r="18" spans="2:16" x14ac:dyDescent="0.3">
      <c r="B18" s="368" t="s">
        <v>120</v>
      </c>
      <c r="C18" s="596">
        <v>-5.0420739758913413</v>
      </c>
      <c r="D18" s="596">
        <v>-0.19814500826464407</v>
      </c>
      <c r="E18" s="596">
        <v>-7.5936957137112415</v>
      </c>
      <c r="F18" s="596">
        <v>-0.28919802389987093</v>
      </c>
    </row>
    <row r="19" spans="2:16" x14ac:dyDescent="0.3">
      <c r="D19" s="597"/>
      <c r="F19" s="597"/>
    </row>
    <row r="20" spans="2:16" x14ac:dyDescent="0.3">
      <c r="B20" s="164" t="s">
        <v>121</v>
      </c>
    </row>
    <row r="21" spans="2:16" ht="14.4" x14ac:dyDescent="0.3">
      <c r="B21" s="164" t="s">
        <v>122</v>
      </c>
      <c r="F21"/>
      <c r="G21"/>
      <c r="H21"/>
      <c r="I21"/>
      <c r="J21"/>
      <c r="K21"/>
      <c r="L21"/>
      <c r="M21"/>
      <c r="N21"/>
      <c r="O21"/>
      <c r="P21"/>
    </row>
    <row r="22" spans="2:16" ht="14.4" x14ac:dyDescent="0.3">
      <c r="B22" s="436"/>
      <c r="H22"/>
      <c r="I22"/>
      <c r="J22"/>
      <c r="K22"/>
      <c r="L22"/>
      <c r="M22"/>
      <c r="N22"/>
      <c r="O22"/>
      <c r="P22"/>
    </row>
    <row r="23" spans="2:16" ht="14.4" x14ac:dyDescent="0.3">
      <c r="H23"/>
      <c r="I23"/>
      <c r="J23"/>
      <c r="K23"/>
      <c r="L23"/>
      <c r="M23"/>
      <c r="N23"/>
      <c r="O23"/>
      <c r="P23"/>
    </row>
    <row r="24" spans="2:16" ht="14.4" x14ac:dyDescent="0.3">
      <c r="H24"/>
      <c r="I24"/>
      <c r="J24"/>
      <c r="K24"/>
      <c r="L24"/>
      <c r="M24"/>
      <c r="N24"/>
      <c r="O24"/>
      <c r="P24"/>
    </row>
    <row r="25" spans="2:16" ht="14.4" x14ac:dyDescent="0.3">
      <c r="H25"/>
      <c r="I25"/>
      <c r="J25"/>
      <c r="K25"/>
      <c r="L25"/>
      <c r="M25"/>
      <c r="N25"/>
      <c r="O25"/>
      <c r="P25"/>
    </row>
    <row r="26" spans="2:16" ht="14.4" x14ac:dyDescent="0.3">
      <c r="H26"/>
      <c r="I26"/>
      <c r="J26"/>
      <c r="K26"/>
      <c r="L26"/>
      <c r="M26"/>
      <c r="N26"/>
      <c r="O26"/>
      <c r="P26"/>
    </row>
    <row r="27" spans="2:16" ht="14.4" x14ac:dyDescent="0.3">
      <c r="H27"/>
      <c r="I27"/>
      <c r="J27"/>
      <c r="K27"/>
      <c r="L27"/>
      <c r="M27"/>
      <c r="N27"/>
      <c r="O27"/>
      <c r="P27"/>
    </row>
    <row r="28" spans="2:16" ht="14.4" x14ac:dyDescent="0.3">
      <c r="H28"/>
      <c r="I28"/>
      <c r="J28"/>
      <c r="K28"/>
      <c r="L28"/>
      <c r="M28"/>
      <c r="N28"/>
      <c r="O28"/>
      <c r="P28"/>
    </row>
    <row r="29" spans="2:16" ht="14.4" x14ac:dyDescent="0.3">
      <c r="H29"/>
      <c r="I29"/>
      <c r="J29"/>
      <c r="K29"/>
      <c r="L29"/>
      <c r="M29"/>
      <c r="N29"/>
      <c r="O29"/>
      <c r="P29"/>
    </row>
    <row r="30" spans="2:16" ht="14.4" x14ac:dyDescent="0.3">
      <c r="H30"/>
      <c r="I30"/>
      <c r="J30"/>
      <c r="K30"/>
      <c r="L30"/>
      <c r="M30"/>
      <c r="N30"/>
      <c r="O30"/>
      <c r="P30"/>
    </row>
    <row r="31" spans="2:16" ht="14.4" x14ac:dyDescent="0.3">
      <c r="H31"/>
      <c r="I31"/>
      <c r="J31"/>
      <c r="K31"/>
      <c r="L31"/>
      <c r="M31"/>
      <c r="N31"/>
      <c r="O31"/>
      <c r="P31"/>
    </row>
    <row r="32" spans="2:16" ht="14.4" x14ac:dyDescent="0.3">
      <c r="H32"/>
      <c r="I32"/>
      <c r="J32"/>
      <c r="K32"/>
      <c r="L32"/>
      <c r="M32"/>
      <c r="N32"/>
      <c r="O32"/>
      <c r="P32"/>
    </row>
    <row r="33" spans="6:16" ht="14.4" x14ac:dyDescent="0.3">
      <c r="H33"/>
      <c r="I33"/>
      <c r="J33"/>
      <c r="K33"/>
      <c r="L33"/>
      <c r="M33"/>
      <c r="N33"/>
      <c r="O33"/>
      <c r="P33"/>
    </row>
    <row r="34" spans="6:16" ht="14.4" x14ac:dyDescent="0.3">
      <c r="H34"/>
      <c r="I34"/>
      <c r="J34"/>
      <c r="K34"/>
      <c r="L34"/>
      <c r="M34"/>
      <c r="N34"/>
      <c r="O34"/>
      <c r="P34"/>
    </row>
    <row r="35" spans="6:16" ht="14.4" x14ac:dyDescent="0.3">
      <c r="F35"/>
      <c r="G35"/>
      <c r="H35"/>
      <c r="I35"/>
      <c r="J35"/>
      <c r="K35"/>
      <c r="L35"/>
      <c r="M35"/>
      <c r="N35"/>
      <c r="O35"/>
      <c r="P35"/>
    </row>
    <row r="36" spans="6:16" ht="14.4" x14ac:dyDescent="0.3">
      <c r="F36"/>
      <c r="G36"/>
      <c r="H36"/>
      <c r="I36"/>
      <c r="J36"/>
      <c r="K36"/>
      <c r="L36"/>
      <c r="M36"/>
      <c r="N36"/>
      <c r="O36"/>
      <c r="P36"/>
    </row>
    <row r="37" spans="6:16" ht="14.4" x14ac:dyDescent="0.3">
      <c r="F37"/>
      <c r="G37"/>
      <c r="H37"/>
      <c r="I37"/>
      <c r="J37"/>
      <c r="K37"/>
      <c r="L37"/>
      <c r="M37"/>
      <c r="N37"/>
      <c r="O37"/>
      <c r="P37"/>
    </row>
    <row r="38" spans="6:16" ht="14.4" x14ac:dyDescent="0.3">
      <c r="F38"/>
      <c r="G38"/>
      <c r="H38"/>
      <c r="I38"/>
      <c r="J38"/>
      <c r="K38"/>
      <c r="L38"/>
      <c r="M38"/>
      <c r="N38"/>
      <c r="O38"/>
      <c r="P38"/>
    </row>
    <row r="39" spans="6:16" ht="14.4" x14ac:dyDescent="0.3">
      <c r="F39"/>
      <c r="G39"/>
      <c r="H39"/>
      <c r="I39"/>
      <c r="J39"/>
      <c r="K39"/>
      <c r="L39"/>
      <c r="M39"/>
      <c r="N39"/>
      <c r="O39"/>
      <c r="P39"/>
    </row>
  </sheetData>
  <mergeCells count="4">
    <mergeCell ref="B2:F2"/>
    <mergeCell ref="B3:B5"/>
    <mergeCell ref="C3:D3"/>
    <mergeCell ref="E3:F3"/>
  </mergeCells>
  <conditionalFormatting sqref="C6:D10 C12:D18 C11">
    <cfRule type="dataBar" priority="4">
      <dataBar>
        <cfvo type="min"/>
        <cfvo type="max"/>
        <color theme="0" tint="-0.249977111117893"/>
      </dataBar>
      <extLst>
        <ext xmlns:x14="http://schemas.microsoft.com/office/spreadsheetml/2009/9/main" uri="{B025F937-C7B1-47D3-B67F-A62EFF666E3E}">
          <x14:id>{DD2C5AA4-B3F9-4280-A522-A912A45DA471}</x14:id>
        </ext>
      </extLst>
    </cfRule>
    <cfRule type="dataBar" priority="5">
      <dataBar>
        <cfvo type="min"/>
        <cfvo type="max"/>
        <color theme="0" tint="-0.249977111117893"/>
      </dataBar>
      <extLst>
        <ext xmlns:x14="http://schemas.microsoft.com/office/spreadsheetml/2009/9/main" uri="{B025F937-C7B1-47D3-B67F-A62EFF666E3E}">
          <x14:id>{DD2C5AA4-B3F9-4280-A522-A912A45DA471}</x14:id>
        </ext>
      </extLst>
    </cfRule>
  </conditionalFormatting>
  <conditionalFormatting sqref="D6:D10 D12:D18">
    <cfRule type="dataBar" priority="3">
      <dataBar>
        <cfvo type="min"/>
        <cfvo type="max"/>
        <color theme="0" tint="-0.249977111117893"/>
      </dataBar>
      <extLst>
        <ext xmlns:x14="http://schemas.microsoft.com/office/spreadsheetml/2009/9/main" uri="{B025F937-C7B1-47D3-B67F-A62EFF666E3E}">
          <x14:id>{BCA2764E-B4BC-46C4-ADD6-F5D6B9AB4D38}</x14:id>
        </ext>
      </extLst>
    </cfRule>
    <cfRule type="dataBar" priority="6">
      <dataBar>
        <cfvo type="min"/>
        <cfvo type="max"/>
        <color theme="0" tint="-0.249977111117893"/>
      </dataBar>
      <extLst>
        <ext xmlns:x14="http://schemas.microsoft.com/office/spreadsheetml/2009/9/main" uri="{B025F937-C7B1-47D3-B67F-A62EFF666E3E}">
          <x14:id>{BCA2764E-B4BC-46C4-ADD6-F5D6B9AB4D38}</x14:id>
        </ext>
      </extLst>
    </cfRule>
  </conditionalFormatting>
  <conditionalFormatting sqref="E6:F10 E12:F18 E11">
    <cfRule type="dataBar" priority="2">
      <dataBar>
        <cfvo type="min"/>
        <cfvo type="max"/>
        <color theme="0" tint="-0.249977111117893"/>
      </dataBar>
      <extLst>
        <ext xmlns:x14="http://schemas.microsoft.com/office/spreadsheetml/2009/9/main" uri="{B025F937-C7B1-47D3-B67F-A62EFF666E3E}">
          <x14:id>{522D40E9-A769-4E13-92CD-FF1F3E81C14E}</x14:id>
        </ext>
      </extLst>
    </cfRule>
    <cfRule type="dataBar" priority="7">
      <dataBar>
        <cfvo type="min"/>
        <cfvo type="max"/>
        <color theme="0" tint="-0.249977111117893"/>
      </dataBar>
      <extLst>
        <ext xmlns:x14="http://schemas.microsoft.com/office/spreadsheetml/2009/9/main" uri="{B025F937-C7B1-47D3-B67F-A62EFF666E3E}">
          <x14:id>{522D40E9-A769-4E13-92CD-FF1F3E81C14E}</x14:id>
        </ext>
      </extLst>
    </cfRule>
  </conditionalFormatting>
  <conditionalFormatting sqref="F6:F10 F12:F18">
    <cfRule type="dataBar" priority="1">
      <dataBar>
        <cfvo type="min"/>
        <cfvo type="max"/>
        <color theme="0" tint="-0.249977111117893"/>
      </dataBar>
      <extLst>
        <ext xmlns:x14="http://schemas.microsoft.com/office/spreadsheetml/2009/9/main" uri="{B025F937-C7B1-47D3-B67F-A62EFF666E3E}">
          <x14:id>{54E1C3CC-D8BF-43B9-963C-AB9BE183A6BD}</x14:id>
        </ext>
      </extLst>
    </cfRule>
    <cfRule type="dataBar" priority="8">
      <dataBar>
        <cfvo type="min"/>
        <cfvo type="max"/>
        <color theme="0" tint="-0.249977111117893"/>
      </dataBar>
      <extLst>
        <ext xmlns:x14="http://schemas.microsoft.com/office/spreadsheetml/2009/9/main" uri="{B025F937-C7B1-47D3-B67F-A62EFF666E3E}">
          <x14:id>{54E1C3CC-D8BF-43B9-963C-AB9BE183A6BD}</x14:id>
        </ext>
      </extLst>
    </cfRule>
  </conditionalFormatting>
  <hyperlinks>
    <hyperlink ref="A1" location="Índice!A1" display="Volver" xr:uid="{00000000-0004-0000-04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D2C5AA4-B3F9-4280-A522-A912A45DA471}">
            <x14:dataBar minLength="0" maxLength="100" negativeBarColorSameAsPositive="1" axisPosition="none">
              <x14:cfvo type="min"/>
              <x14:cfvo type="max"/>
            </x14:dataBar>
          </x14:cfRule>
          <x14:cfRule type="dataBar" id="{DD2C5AA4-B3F9-4280-A522-A912A45DA471}">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C6:D10 C12:D18 C11</xm:sqref>
        </x14:conditionalFormatting>
        <x14:conditionalFormatting xmlns:xm="http://schemas.microsoft.com/office/excel/2006/main">
          <x14:cfRule type="dataBar" id="{BCA2764E-B4BC-46C4-ADD6-F5D6B9AB4D38}">
            <x14:dataBar minLength="0" maxLength="100" negativeBarColorSameAsPositive="1" axisPosition="none">
              <x14:cfvo type="min"/>
              <x14:cfvo type="max"/>
            </x14:dataBar>
          </x14:cfRule>
          <x14:cfRule type="dataBar" id="{BCA2764E-B4BC-46C4-ADD6-F5D6B9AB4D38}">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D6:D10 D12:D18</xm:sqref>
        </x14:conditionalFormatting>
        <x14:conditionalFormatting xmlns:xm="http://schemas.microsoft.com/office/excel/2006/main">
          <x14:cfRule type="dataBar" id="{522D40E9-A769-4E13-92CD-FF1F3E81C14E}">
            <x14:dataBar minLength="0" maxLength="100" negativeBarColorSameAsPositive="1" axisPosition="none">
              <x14:cfvo type="min"/>
              <x14:cfvo type="max"/>
            </x14:dataBar>
          </x14:cfRule>
          <x14:cfRule type="dataBar" id="{522D40E9-A769-4E13-92CD-FF1F3E81C14E}">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E6:F10 E12:F18 E11</xm:sqref>
        </x14:conditionalFormatting>
        <x14:conditionalFormatting xmlns:xm="http://schemas.microsoft.com/office/excel/2006/main">
          <x14:cfRule type="dataBar" id="{54E1C3CC-D8BF-43B9-963C-AB9BE183A6BD}">
            <x14:dataBar minLength="0" maxLength="100" negativeBarColorSameAsPositive="1" axisPosition="none">
              <x14:cfvo type="min"/>
              <x14:cfvo type="max"/>
            </x14:dataBar>
          </x14:cfRule>
          <x14:cfRule type="dataBar" id="{54E1C3CC-D8BF-43B9-963C-AB9BE183A6BD}">
            <x14:dataBar minLength="0" maxLength="100" border="1" negativeBarBorderColorSameAsPositive="0">
              <x14:cfvo type="autoMin"/>
              <x14:cfvo type="autoMax"/>
              <x14:borderColor theme="0" tint="-0.249977111117893"/>
              <x14:negativeFillColor theme="0" tint="-0.14999847407452621"/>
              <x14:negativeBorderColor theme="0" tint="-0.249977111117893"/>
              <x14:axisColor rgb="FF000000"/>
            </x14:dataBar>
          </x14:cfRule>
          <xm:sqref>F6:F10 F12:F18</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15"/>
  <sheetViews>
    <sheetView showGridLines="0" workbookViewId="0"/>
  </sheetViews>
  <sheetFormatPr baseColWidth="10" defaultColWidth="11.44140625" defaultRowHeight="11.4" x14ac:dyDescent="0.3"/>
  <cols>
    <col min="1" max="1" width="5.21875" style="45" customWidth="1"/>
    <col min="2" max="2" width="33.77734375" style="45" customWidth="1"/>
    <col min="3" max="3" width="13" style="45" customWidth="1"/>
    <col min="4" max="16384" width="11.44140625" style="45"/>
  </cols>
  <sheetData>
    <row r="1" spans="1:13" ht="12" x14ac:dyDescent="0.3">
      <c r="A1" s="145" t="s">
        <v>36</v>
      </c>
    </row>
    <row r="2" spans="1:13" s="89" customFormat="1" ht="13.8" x14ac:dyDescent="0.3">
      <c r="B2" s="843" t="s">
        <v>440</v>
      </c>
      <c r="C2" s="843"/>
      <c r="D2" s="843"/>
      <c r="E2" s="843"/>
      <c r="F2" s="843"/>
      <c r="G2" s="843"/>
      <c r="M2" s="45"/>
    </row>
    <row r="3" spans="1:13" ht="13.8" x14ac:dyDescent="0.3">
      <c r="A3" s="43"/>
      <c r="B3" s="843" t="s">
        <v>343</v>
      </c>
      <c r="C3" s="843"/>
      <c r="D3" s="843"/>
      <c r="E3" s="843"/>
      <c r="F3" s="843"/>
      <c r="G3" s="843"/>
    </row>
    <row r="4" spans="1:13" ht="13.8" x14ac:dyDescent="0.3">
      <c r="B4" s="843" t="s">
        <v>441</v>
      </c>
      <c r="C4" s="843"/>
      <c r="D4" s="843"/>
      <c r="E4" s="843"/>
      <c r="F4" s="843"/>
      <c r="G4" s="843"/>
    </row>
    <row r="5" spans="1:13" ht="12" x14ac:dyDescent="0.3">
      <c r="B5" s="2" t="s">
        <v>86</v>
      </c>
      <c r="C5" s="2">
        <v>2024</v>
      </c>
      <c r="D5" s="2">
        <v>2025</v>
      </c>
      <c r="E5" s="2" t="s">
        <v>299</v>
      </c>
      <c r="F5" s="2" t="s">
        <v>301</v>
      </c>
      <c r="G5" s="2" t="s">
        <v>428</v>
      </c>
    </row>
    <row r="6" spans="1:13" ht="12" x14ac:dyDescent="0.3">
      <c r="B6" s="80" t="s">
        <v>343</v>
      </c>
      <c r="C6" s="71">
        <v>2884898520868</v>
      </c>
      <c r="D6" s="71">
        <v>2567888817859</v>
      </c>
      <c r="E6" s="81">
        <v>-10.988591131226999</v>
      </c>
      <c r="F6" s="81">
        <v>0.67067105387678538</v>
      </c>
      <c r="G6" s="81">
        <v>0.55855570051920655</v>
      </c>
    </row>
    <row r="7" spans="1:13" x14ac:dyDescent="0.3">
      <c r="B7" s="46" t="s">
        <v>344</v>
      </c>
      <c r="C7" s="12">
        <v>99300000000</v>
      </c>
      <c r="D7" s="12">
        <v>100332421000</v>
      </c>
      <c r="E7" s="99">
        <v>1.0396988922457107</v>
      </c>
      <c r="F7" s="100">
        <v>2.3084914484245732E-2</v>
      </c>
      <c r="G7" s="100">
        <v>2.1823859859776883E-2</v>
      </c>
    </row>
    <row r="8" spans="1:13" ht="22.8" x14ac:dyDescent="0.3">
      <c r="B8" s="46" t="s">
        <v>345</v>
      </c>
      <c r="C8" s="12">
        <v>1512291335030</v>
      </c>
      <c r="D8" s="12">
        <v>1465165916544</v>
      </c>
      <c r="E8" s="99">
        <v>-3.1161600542441215</v>
      </c>
      <c r="F8" s="99">
        <v>0.35157216661060792</v>
      </c>
      <c r="G8" s="99">
        <v>0.31869634277017805</v>
      </c>
    </row>
    <row r="9" spans="1:13" x14ac:dyDescent="0.3">
      <c r="B9" s="46" t="s">
        <v>346</v>
      </c>
      <c r="C9" s="12">
        <v>752648395707</v>
      </c>
      <c r="D9" s="12">
        <v>333896520374</v>
      </c>
      <c r="E9" s="99">
        <v>-55.637117905452463</v>
      </c>
      <c r="F9" s="99">
        <v>0.17497304986506382</v>
      </c>
      <c r="G9" s="99">
        <v>7.2627679026197461E-2</v>
      </c>
    </row>
    <row r="10" spans="1:13" x14ac:dyDescent="0.3">
      <c r="B10" s="46" t="s">
        <v>347</v>
      </c>
      <c r="C10" s="12">
        <v>17558771049</v>
      </c>
      <c r="D10" s="12">
        <v>5574666976</v>
      </c>
      <c r="E10" s="99">
        <v>-68.251382967274992</v>
      </c>
      <c r="F10" s="101">
        <v>4.0820012901773891E-3</v>
      </c>
      <c r="G10" s="101">
        <v>1.2125766490689006E-3</v>
      </c>
    </row>
    <row r="11" spans="1:13" x14ac:dyDescent="0.3">
      <c r="B11" s="46" t="s">
        <v>348</v>
      </c>
      <c r="C11" s="12">
        <v>388997408236</v>
      </c>
      <c r="D11" s="12">
        <v>427410584000</v>
      </c>
      <c r="E11" s="99">
        <v>9.8749181744406833</v>
      </c>
      <c r="F11" s="99">
        <v>9.0432748275138836E-2</v>
      </c>
      <c r="G11" s="99">
        <v>9.2968440259219853E-2</v>
      </c>
    </row>
    <row r="12" spans="1:13" x14ac:dyDescent="0.3">
      <c r="B12" s="102" t="s">
        <v>349</v>
      </c>
      <c r="C12" s="24">
        <v>114102610846</v>
      </c>
      <c r="D12" s="24">
        <v>235508708965</v>
      </c>
      <c r="E12" s="103">
        <v>106.40080644855465</v>
      </c>
      <c r="F12" s="104">
        <v>2.6526173351551659E-2</v>
      </c>
      <c r="G12" s="104">
        <v>5.1226801954765352E-2</v>
      </c>
    </row>
    <row r="14" spans="1:13" ht="409.6" x14ac:dyDescent="0.3">
      <c r="B14" s="79" t="s">
        <v>442</v>
      </c>
    </row>
    <row r="15" spans="1:13" ht="409.6" x14ac:dyDescent="0.3">
      <c r="B15" s="79" t="s">
        <v>430</v>
      </c>
    </row>
  </sheetData>
  <mergeCells count="3">
    <mergeCell ref="B2:G2"/>
    <mergeCell ref="B3:G3"/>
    <mergeCell ref="B4:G4"/>
  </mergeCells>
  <hyperlinks>
    <hyperlink ref="A1" location="Índice!A1" display="Volver"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18"/>
  <sheetViews>
    <sheetView showGridLines="0" workbookViewId="0"/>
  </sheetViews>
  <sheetFormatPr baseColWidth="10" defaultColWidth="11.44140625" defaultRowHeight="11.4" x14ac:dyDescent="0.3"/>
  <cols>
    <col min="1" max="1" width="5.21875" style="45" customWidth="1"/>
    <col min="2" max="2" width="30.21875" style="45" customWidth="1"/>
    <col min="3" max="3" width="10.77734375" style="45" customWidth="1"/>
    <col min="4" max="4" width="10.5546875" style="45" customWidth="1"/>
    <col min="5" max="6" width="9.44140625" style="45" customWidth="1"/>
    <col min="7" max="7" width="8.77734375" style="45" customWidth="1"/>
    <col min="8" max="16384" width="11.44140625" style="45"/>
  </cols>
  <sheetData>
    <row r="1" spans="1:13" ht="12" x14ac:dyDescent="0.3">
      <c r="A1" s="145" t="s">
        <v>36</v>
      </c>
    </row>
    <row r="2" spans="1:13" s="89" customFormat="1" ht="13.8" x14ac:dyDescent="0.3">
      <c r="B2" s="843" t="s">
        <v>443</v>
      </c>
      <c r="C2" s="843"/>
      <c r="D2" s="843"/>
      <c r="E2" s="843"/>
      <c r="F2" s="843"/>
      <c r="G2" s="843"/>
      <c r="M2" s="45"/>
    </row>
    <row r="3" spans="1:13" ht="13.8" x14ac:dyDescent="0.3">
      <c r="A3" s="43"/>
      <c r="B3" s="843" t="s">
        <v>444</v>
      </c>
      <c r="C3" s="843"/>
      <c r="D3" s="843"/>
      <c r="E3" s="843"/>
      <c r="F3" s="843"/>
      <c r="G3" s="843"/>
    </row>
    <row r="4" spans="1:13" ht="13.8" x14ac:dyDescent="0.3">
      <c r="B4" s="843" t="s">
        <v>298</v>
      </c>
      <c r="C4" s="843"/>
      <c r="D4" s="843"/>
      <c r="E4" s="843"/>
      <c r="F4" s="843"/>
      <c r="G4" s="843"/>
    </row>
    <row r="5" spans="1:13" ht="24" x14ac:dyDescent="0.3">
      <c r="B5" s="2" t="s">
        <v>86</v>
      </c>
      <c r="C5" s="2">
        <v>2024</v>
      </c>
      <c r="D5" s="2">
        <v>2025</v>
      </c>
      <c r="E5" s="2" t="s">
        <v>299</v>
      </c>
      <c r="F5" s="2" t="s">
        <v>301</v>
      </c>
      <c r="G5" s="2" t="s">
        <v>428</v>
      </c>
    </row>
    <row r="6" spans="1:13" ht="12" x14ac:dyDescent="0.3">
      <c r="B6" s="80" t="s">
        <v>352</v>
      </c>
      <c r="C6" s="71">
        <v>27462468638829</v>
      </c>
      <c r="D6" s="71">
        <v>33329886794653.992</v>
      </c>
      <c r="E6" s="105">
        <v>21.365224783649239</v>
      </c>
      <c r="F6" s="105">
        <v>6.384378046864529</v>
      </c>
      <c r="G6" s="105">
        <v>7.2497680340909625</v>
      </c>
    </row>
    <row r="7" spans="1:13" ht="12" x14ac:dyDescent="0.3">
      <c r="B7" s="80" t="s">
        <v>413</v>
      </c>
      <c r="C7" s="71">
        <v>3884437974441</v>
      </c>
      <c r="D7" s="71">
        <v>4682397668365</v>
      </c>
      <c r="E7" s="105">
        <v>20.542474848985904</v>
      </c>
      <c r="F7" s="105">
        <v>0.90304046786835035</v>
      </c>
      <c r="G7" s="105">
        <v>1.0184942165618012</v>
      </c>
    </row>
    <row r="8" spans="1:13" x14ac:dyDescent="0.3">
      <c r="B8" s="46" t="s">
        <v>354</v>
      </c>
      <c r="C8" s="12">
        <v>1587689356063</v>
      </c>
      <c r="D8" s="12">
        <v>1741942902314</v>
      </c>
      <c r="E8" s="36">
        <v>9.7155999479333399</v>
      </c>
      <c r="F8" s="36">
        <v>0.3691004331546982</v>
      </c>
      <c r="G8" s="36">
        <v>0.37889963587974967</v>
      </c>
    </row>
    <row r="9" spans="1:13" x14ac:dyDescent="0.3">
      <c r="B9" s="46" t="s">
        <v>355</v>
      </c>
      <c r="C9" s="12">
        <v>466530526036</v>
      </c>
      <c r="D9" s="12">
        <v>582529554194</v>
      </c>
      <c r="E9" s="36">
        <v>24.864188233000828</v>
      </c>
      <c r="F9" s="36">
        <v>0.10845737460051599</v>
      </c>
      <c r="G9" s="36">
        <v>0.12670922547466645</v>
      </c>
    </row>
    <row r="10" spans="1:13" x14ac:dyDescent="0.3">
      <c r="B10" s="46" t="s">
        <v>322</v>
      </c>
      <c r="C10" s="12">
        <v>1830141975483</v>
      </c>
      <c r="D10" s="12">
        <v>2357645369482</v>
      </c>
      <c r="E10" s="36">
        <v>28.823085917134073</v>
      </c>
      <c r="F10" s="36">
        <v>0.42546496473367174</v>
      </c>
      <c r="G10" s="36">
        <v>0.51282448514450829</v>
      </c>
    </row>
    <row r="11" spans="1:13" ht="34.200000000000003" x14ac:dyDescent="0.3">
      <c r="B11" s="46" t="s">
        <v>356</v>
      </c>
      <c r="C11" s="12">
        <v>76116859</v>
      </c>
      <c r="D11" s="12">
        <v>279842375</v>
      </c>
      <c r="E11" s="36">
        <v>267.6483484427543</v>
      </c>
      <c r="F11" s="106">
        <v>1.7695379464495368E-5</v>
      </c>
      <c r="G11" s="107">
        <v>6.0870062876556417E-5</v>
      </c>
    </row>
    <row r="12" spans="1:13" ht="12" x14ac:dyDescent="0.3">
      <c r="B12" s="80" t="s">
        <v>368</v>
      </c>
      <c r="C12" s="71">
        <v>1129693672877</v>
      </c>
      <c r="D12" s="71">
        <v>1223622873943.991</v>
      </c>
      <c r="E12" s="105">
        <v>8.3145726423146762</v>
      </c>
      <c r="F12" s="105">
        <v>0.2626272087790435</v>
      </c>
      <c r="G12" s="105">
        <v>0.26615697952879153</v>
      </c>
    </row>
    <row r="13" spans="1:13" ht="12" x14ac:dyDescent="0.3">
      <c r="B13" s="80" t="s">
        <v>416</v>
      </c>
      <c r="C13" s="71">
        <v>22448336991511</v>
      </c>
      <c r="D13" s="71">
        <v>27423866252345</v>
      </c>
      <c r="E13" s="105">
        <v>22.164355705794737</v>
      </c>
      <c r="F13" s="105">
        <v>5.2187103702171358</v>
      </c>
      <c r="G13" s="105">
        <v>5.9651168380003705</v>
      </c>
    </row>
    <row r="14" spans="1:13" x14ac:dyDescent="0.3">
      <c r="B14" s="46" t="s">
        <v>364</v>
      </c>
      <c r="C14" s="12">
        <v>10535260457713</v>
      </c>
      <c r="D14" s="12">
        <v>12262697555255</v>
      </c>
      <c r="E14" s="36">
        <v>16.396719421182617</v>
      </c>
      <c r="F14" s="36">
        <v>2.4492002692402837</v>
      </c>
      <c r="G14" s="36">
        <v>2.6673271738226445</v>
      </c>
    </row>
    <row r="15" spans="1:13" x14ac:dyDescent="0.3">
      <c r="B15" s="102" t="s">
        <v>365</v>
      </c>
      <c r="C15" s="24">
        <v>11913076533798</v>
      </c>
      <c r="D15" s="24">
        <v>15161168697090</v>
      </c>
      <c r="E15" s="38">
        <v>27.264931557159056</v>
      </c>
      <c r="F15" s="38">
        <v>2.7695101009768521</v>
      </c>
      <c r="G15" s="38">
        <v>3.2977896641777265</v>
      </c>
    </row>
    <row r="17" spans="2:2" ht="409.6" x14ac:dyDescent="0.3">
      <c r="B17" s="79" t="s">
        <v>445</v>
      </c>
    </row>
    <row r="18" spans="2:2" ht="409.6" x14ac:dyDescent="0.3">
      <c r="B18" s="79" t="s">
        <v>430</v>
      </c>
    </row>
  </sheetData>
  <mergeCells count="3">
    <mergeCell ref="B2:G2"/>
    <mergeCell ref="B3:G3"/>
    <mergeCell ref="B4:G4"/>
  </mergeCells>
  <hyperlinks>
    <hyperlink ref="A1" location="Índice!A1" display="Volver"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17"/>
  <sheetViews>
    <sheetView showGridLines="0" workbookViewId="0"/>
  </sheetViews>
  <sheetFormatPr baseColWidth="10" defaultColWidth="11.44140625" defaultRowHeight="11.4" x14ac:dyDescent="0.3"/>
  <cols>
    <col min="1" max="1" width="5.21875" style="45" customWidth="1"/>
    <col min="2" max="2" width="32.77734375" style="45" customWidth="1"/>
    <col min="3" max="4" width="8.5546875" style="45" customWidth="1"/>
    <col min="5" max="6" width="11.5546875" style="45" customWidth="1"/>
    <col min="7" max="16384" width="11.44140625" style="45"/>
  </cols>
  <sheetData>
    <row r="1" spans="1:13" ht="12" x14ac:dyDescent="0.3">
      <c r="A1" s="145" t="s">
        <v>36</v>
      </c>
    </row>
    <row r="2" spans="1:13" s="89" customFormat="1" ht="13.8" x14ac:dyDescent="0.3">
      <c r="B2" s="843" t="s">
        <v>446</v>
      </c>
      <c r="C2" s="843"/>
      <c r="D2" s="843"/>
      <c r="E2" s="843"/>
      <c r="F2" s="843"/>
      <c r="G2" s="843"/>
      <c r="M2" s="45"/>
    </row>
    <row r="3" spans="1:13" ht="13.8" x14ac:dyDescent="0.3">
      <c r="A3" s="43"/>
      <c r="B3" s="843" t="s">
        <v>368</v>
      </c>
      <c r="C3" s="843"/>
      <c r="D3" s="843"/>
      <c r="E3" s="843"/>
      <c r="F3" s="843"/>
      <c r="G3" s="843"/>
    </row>
    <row r="4" spans="1:13" ht="13.8" x14ac:dyDescent="0.3">
      <c r="B4" s="843" t="s">
        <v>441</v>
      </c>
      <c r="C4" s="843"/>
      <c r="D4" s="843"/>
      <c r="E4" s="843"/>
      <c r="F4" s="843"/>
      <c r="G4" s="843"/>
    </row>
    <row r="5" spans="1:13" ht="12" x14ac:dyDescent="0.3">
      <c r="B5" s="2" t="s">
        <v>86</v>
      </c>
      <c r="C5" s="2">
        <v>2024</v>
      </c>
      <c r="D5" s="2">
        <v>2025</v>
      </c>
      <c r="E5" s="2" t="s">
        <v>299</v>
      </c>
      <c r="F5" s="2" t="s">
        <v>301</v>
      </c>
      <c r="G5" s="2" t="s">
        <v>428</v>
      </c>
    </row>
    <row r="6" spans="1:13" ht="12" x14ac:dyDescent="0.3">
      <c r="B6" s="80" t="s">
        <v>369</v>
      </c>
      <c r="C6" s="71">
        <v>1129693672877</v>
      </c>
      <c r="D6" s="71">
        <v>1223622873943.991</v>
      </c>
      <c r="E6" s="108">
        <v>8.3145726423146762</v>
      </c>
      <c r="F6" s="108">
        <v>0.2626272087790435</v>
      </c>
      <c r="G6" s="108">
        <v>0.26615697952879153</v>
      </c>
    </row>
    <row r="7" spans="1:13" ht="12" x14ac:dyDescent="0.3">
      <c r="B7" s="80" t="s">
        <v>447</v>
      </c>
      <c r="C7" s="71">
        <v>277272361203</v>
      </c>
      <c r="D7" s="71">
        <v>303280158246.12524</v>
      </c>
      <c r="E7" s="108">
        <v>9.3798736124600879</v>
      </c>
      <c r="F7" s="108">
        <v>6.4459302590293546E-2</v>
      </c>
      <c r="G7" s="108">
        <v>6.5968144751678962E-2</v>
      </c>
    </row>
    <row r="8" spans="1:13" x14ac:dyDescent="0.3">
      <c r="B8" s="50" t="s">
        <v>358</v>
      </c>
      <c r="C8" s="12">
        <v>276424104730</v>
      </c>
      <c r="D8" s="12">
        <v>232402574246.12524</v>
      </c>
      <c r="E8" s="109">
        <v>-15.925358798529244</v>
      </c>
      <c r="F8" s="109">
        <v>6.4262102911140345E-2</v>
      </c>
      <c r="G8" s="109">
        <v>5.0551169411120159E-2</v>
      </c>
    </row>
    <row r="9" spans="1:13" x14ac:dyDescent="0.3">
      <c r="B9" s="50" t="s">
        <v>361</v>
      </c>
      <c r="C9" s="12">
        <v>848256473</v>
      </c>
      <c r="D9" s="12">
        <v>70877584000</v>
      </c>
      <c r="E9" s="110">
        <v>8255.678530731353</v>
      </c>
      <c r="F9" s="109">
        <v>1.971996791532014E-4</v>
      </c>
      <c r="G9" s="109">
        <v>1.5416975340558803E-2</v>
      </c>
    </row>
    <row r="10" spans="1:13" ht="12" x14ac:dyDescent="0.3">
      <c r="B10" s="80" t="s">
        <v>448</v>
      </c>
      <c r="C10" s="71">
        <v>852421311674</v>
      </c>
      <c r="D10" s="71">
        <v>920342715697.86572</v>
      </c>
      <c r="E10" s="108">
        <v>7.9680555957101218</v>
      </c>
      <c r="F10" s="108">
        <v>0.19816790618874996</v>
      </c>
      <c r="G10" s="108">
        <v>0.20018883477711261</v>
      </c>
    </row>
    <row r="11" spans="1:13" x14ac:dyDescent="0.3">
      <c r="B11" s="50" t="s">
        <v>358</v>
      </c>
      <c r="C11" s="12">
        <v>723425501442</v>
      </c>
      <c r="D11" s="12">
        <v>741803585697.86572</v>
      </c>
      <c r="E11" s="109">
        <v>2.5404252710517827</v>
      </c>
      <c r="F11" s="109">
        <v>0.16817941426496635</v>
      </c>
      <c r="G11" s="109">
        <v>0.16135380105848551</v>
      </c>
    </row>
    <row r="12" spans="1:13" x14ac:dyDescent="0.3">
      <c r="B12" s="50" t="s">
        <v>361</v>
      </c>
      <c r="C12" s="12">
        <v>3736587232</v>
      </c>
      <c r="D12" s="12">
        <v>4252480000</v>
      </c>
      <c r="E12" s="109">
        <v>13.806522796575237</v>
      </c>
      <c r="F12" s="111">
        <v>8.6866864767013569E-4</v>
      </c>
      <c r="G12" s="112">
        <v>9.2498044651493066E-4</v>
      </c>
    </row>
    <row r="13" spans="1:13" ht="409.6" x14ac:dyDescent="0.3">
      <c r="B13" s="52" t="s">
        <v>449</v>
      </c>
      <c r="C13" s="24">
        <v>125259223000</v>
      </c>
      <c r="D13" s="24">
        <v>174286650000</v>
      </c>
      <c r="E13" s="113">
        <v>39.140772093085708</v>
      </c>
      <c r="F13" s="114">
        <v>2.9119823276113458E-2</v>
      </c>
      <c r="G13" s="114">
        <v>3.7910053272112137E-2</v>
      </c>
    </row>
    <row r="15" spans="1:13" ht="409.6" x14ac:dyDescent="0.3">
      <c r="B15" s="40" t="s">
        <v>450</v>
      </c>
    </row>
    <row r="16" spans="1:13" ht="409.6" x14ac:dyDescent="0.3">
      <c r="B16" s="40" t="s">
        <v>374</v>
      </c>
    </row>
    <row r="17" spans="2:2" ht="409.6" x14ac:dyDescent="0.3">
      <c r="B17" s="40" t="s">
        <v>341</v>
      </c>
    </row>
  </sheetData>
  <mergeCells count="3">
    <mergeCell ref="B2:G2"/>
    <mergeCell ref="B3:G3"/>
    <mergeCell ref="B4:G4"/>
  </mergeCells>
  <hyperlinks>
    <hyperlink ref="A1" location="Índice!A1" display="Volver"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19"/>
  <sheetViews>
    <sheetView showGridLines="0" workbookViewId="0"/>
  </sheetViews>
  <sheetFormatPr baseColWidth="10" defaultColWidth="11.44140625" defaultRowHeight="11.4" x14ac:dyDescent="0.3"/>
  <cols>
    <col min="1" max="1" width="5.21875" style="45" customWidth="1"/>
    <col min="2" max="2" width="43.77734375" style="45" customWidth="1"/>
    <col min="3" max="3" width="8.77734375" style="45" customWidth="1"/>
    <col min="4" max="4" width="11.77734375" style="45" customWidth="1"/>
    <col min="5" max="16384" width="11.44140625" style="45"/>
  </cols>
  <sheetData>
    <row r="1" spans="1:13" ht="12" x14ac:dyDescent="0.3">
      <c r="A1" s="145" t="s">
        <v>36</v>
      </c>
    </row>
    <row r="2" spans="1:13" s="89" customFormat="1" ht="13.8" x14ac:dyDescent="0.3">
      <c r="B2" s="843" t="s">
        <v>451</v>
      </c>
      <c r="C2" s="843"/>
      <c r="D2" s="843"/>
      <c r="E2" s="843"/>
      <c r="F2" s="843"/>
      <c r="G2" s="843"/>
      <c r="M2" s="45"/>
    </row>
    <row r="3" spans="1:13" ht="13.8" x14ac:dyDescent="0.3">
      <c r="A3" s="43"/>
      <c r="B3" s="843" t="s">
        <v>377</v>
      </c>
      <c r="C3" s="843"/>
      <c r="D3" s="843"/>
      <c r="E3" s="843"/>
      <c r="F3" s="843"/>
      <c r="G3" s="843"/>
    </row>
    <row r="4" spans="1:13" ht="13.8" x14ac:dyDescent="0.3">
      <c r="B4" s="843" t="s">
        <v>298</v>
      </c>
      <c r="C4" s="843"/>
      <c r="D4" s="843"/>
      <c r="E4" s="843"/>
      <c r="F4" s="843"/>
      <c r="G4" s="843"/>
    </row>
    <row r="5" spans="1:13" ht="12" x14ac:dyDescent="0.3">
      <c r="B5" s="2" t="s">
        <v>86</v>
      </c>
      <c r="C5" s="2">
        <v>2024</v>
      </c>
      <c r="D5" s="2">
        <v>2025</v>
      </c>
      <c r="E5" s="2" t="s">
        <v>299</v>
      </c>
      <c r="F5" s="2" t="s">
        <v>301</v>
      </c>
      <c r="G5" s="2" t="s">
        <v>428</v>
      </c>
    </row>
    <row r="6" spans="1:13" ht="12" x14ac:dyDescent="0.3">
      <c r="B6" s="80" t="s">
        <v>377</v>
      </c>
      <c r="C6" s="71">
        <v>22448336991511</v>
      </c>
      <c r="D6" s="71">
        <v>27423866252345</v>
      </c>
      <c r="E6" s="108">
        <v>22.164355705794737</v>
      </c>
      <c r="F6" s="108">
        <v>5.2187103702171358</v>
      </c>
      <c r="G6" s="108">
        <v>5.9651168380003705</v>
      </c>
    </row>
    <row r="7" spans="1:13" ht="12" x14ac:dyDescent="0.3">
      <c r="B7" s="70" t="s">
        <v>378</v>
      </c>
      <c r="C7" s="71">
        <v>10535260457713</v>
      </c>
      <c r="D7" s="71">
        <v>12262697555255</v>
      </c>
      <c r="E7" s="108">
        <v>16.396719421182617</v>
      </c>
      <c r="F7" s="108">
        <v>2.4492002692402837</v>
      </c>
      <c r="G7" s="108">
        <v>2.6673271738226445</v>
      </c>
    </row>
    <row r="8" spans="1:13" ht="12" x14ac:dyDescent="0.3">
      <c r="B8" s="70" t="s">
        <v>322</v>
      </c>
      <c r="C8" s="71">
        <v>11913076533798</v>
      </c>
      <c r="D8" s="71">
        <v>15161168697090</v>
      </c>
      <c r="E8" s="108">
        <v>27.264931557159056</v>
      </c>
      <c r="F8" s="108">
        <v>2.7695101009768521</v>
      </c>
      <c r="G8" s="108">
        <v>3.2977896641777265</v>
      </c>
    </row>
    <row r="9" spans="1:13" x14ac:dyDescent="0.3">
      <c r="B9" s="50" t="s">
        <v>379</v>
      </c>
      <c r="C9" s="12">
        <v>3694696320297</v>
      </c>
      <c r="D9" s="12">
        <v>4626878067050</v>
      </c>
      <c r="E9" s="115">
        <v>25.230267008198016</v>
      </c>
      <c r="F9" s="115">
        <v>0.8589299959648905</v>
      </c>
      <c r="G9" s="115">
        <v>1.0064178409845663</v>
      </c>
    </row>
    <row r="10" spans="1:13" x14ac:dyDescent="0.3">
      <c r="B10" s="50" t="s">
        <v>380</v>
      </c>
      <c r="C10" s="12">
        <v>7899852285213</v>
      </c>
      <c r="D10" s="12">
        <v>10226057335868</v>
      </c>
      <c r="E10" s="115">
        <v>29.446184139533948</v>
      </c>
      <c r="F10" s="115">
        <v>1.8365298533969319</v>
      </c>
      <c r="G10" s="115">
        <v>2.2243262944489954</v>
      </c>
    </row>
    <row r="11" spans="1:13" x14ac:dyDescent="0.3">
      <c r="B11" s="50" t="s">
        <v>381</v>
      </c>
      <c r="C11" s="12">
        <v>1286909755</v>
      </c>
      <c r="D11" s="12">
        <v>3508250000</v>
      </c>
      <c r="E11" s="115">
        <v>172.61041315208615</v>
      </c>
      <c r="F11" s="116">
        <v>2.991762501824434E-4</v>
      </c>
      <c r="G11" s="117">
        <v>7.6309886266037828E-4</v>
      </c>
    </row>
    <row r="12" spans="1:13" x14ac:dyDescent="0.3">
      <c r="B12" s="50" t="s">
        <v>335</v>
      </c>
      <c r="C12" s="12">
        <v>730260607824</v>
      </c>
      <c r="D12" s="12">
        <v>985436454134</v>
      </c>
      <c r="E12" s="115">
        <v>34.94312079496693</v>
      </c>
      <c r="F12" s="115">
        <v>0.16976841573847282</v>
      </c>
      <c r="G12" s="115">
        <v>0.21434773387692765</v>
      </c>
    </row>
    <row r="13" spans="1:13" x14ac:dyDescent="0.3">
      <c r="B13" s="50" t="s">
        <v>382</v>
      </c>
      <c r="C13" s="12">
        <v>72287354251</v>
      </c>
      <c r="D13" s="12">
        <v>82575231857</v>
      </c>
      <c r="E13" s="115">
        <v>14.231918864090499</v>
      </c>
      <c r="F13" s="115">
        <v>1.680510967952379E-2</v>
      </c>
      <c r="G13" s="115">
        <v>1.7961395429058287E-2</v>
      </c>
    </row>
    <row r="14" spans="1:13" x14ac:dyDescent="0.3">
      <c r="B14" s="50" t="s">
        <v>383</v>
      </c>
      <c r="C14" s="12">
        <v>7096017413383</v>
      </c>
      <c r="D14" s="12">
        <v>9154537399877</v>
      </c>
      <c r="E14" s="115">
        <v>29.009511484733075</v>
      </c>
      <c r="F14" s="115">
        <v>1.6496571517287526</v>
      </c>
      <c r="G14" s="115">
        <v>1.9912540662803493</v>
      </c>
    </row>
    <row r="15" spans="1:13" x14ac:dyDescent="0.3">
      <c r="B15" s="50" t="s">
        <v>384</v>
      </c>
      <c r="C15" s="12">
        <v>8911633000</v>
      </c>
      <c r="D15" s="12">
        <v>10185865000</v>
      </c>
      <c r="E15" s="115">
        <v>14.298524187430072</v>
      </c>
      <c r="F15" s="115">
        <v>2.0717450727087841E-3</v>
      </c>
      <c r="G15" s="115">
        <v>2.2155838371587409E-3</v>
      </c>
    </row>
    <row r="16" spans="1:13" x14ac:dyDescent="0.3">
      <c r="B16" s="52" t="s">
        <v>385</v>
      </c>
      <c r="C16" s="24">
        <v>309616295288</v>
      </c>
      <c r="D16" s="24">
        <v>298047429172</v>
      </c>
      <c r="E16" s="118">
        <v>-3.7365171963054555</v>
      </c>
      <c r="F16" s="118">
        <v>7.1978506542320797E-2</v>
      </c>
      <c r="G16" s="118">
        <v>6.4829944907005721E-2</v>
      </c>
    </row>
    <row r="17" spans="2:7" x14ac:dyDescent="0.3">
      <c r="B17" s="50"/>
      <c r="C17" s="12"/>
      <c r="D17" s="12"/>
      <c r="E17" s="55"/>
      <c r="F17" s="55"/>
      <c r="G17" s="55"/>
    </row>
    <row r="18" spans="2:7" ht="409.6" x14ac:dyDescent="0.3">
      <c r="B18" s="41" t="s">
        <v>374</v>
      </c>
    </row>
    <row r="19" spans="2:7" ht="409.6" x14ac:dyDescent="0.3">
      <c r="B19" s="41" t="s">
        <v>341</v>
      </c>
    </row>
  </sheetData>
  <mergeCells count="3">
    <mergeCell ref="B2:G2"/>
    <mergeCell ref="B3:G3"/>
    <mergeCell ref="B4:G4"/>
  </mergeCells>
  <hyperlinks>
    <hyperlink ref="A1" location="Índice!A1" display="Volver"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22"/>
  <sheetViews>
    <sheetView showGridLines="0" workbookViewId="0"/>
  </sheetViews>
  <sheetFormatPr baseColWidth="10" defaultColWidth="11.44140625" defaultRowHeight="11.4" x14ac:dyDescent="0.3"/>
  <cols>
    <col min="1" max="1" width="5.21875" style="44" customWidth="1"/>
    <col min="2" max="2" width="34.21875" style="44" customWidth="1"/>
    <col min="3" max="4" width="9.5546875" style="44" customWidth="1"/>
    <col min="5" max="7" width="8.21875" style="44" customWidth="1"/>
    <col min="8" max="16384" width="11.44140625" style="44"/>
  </cols>
  <sheetData>
    <row r="1" spans="1:13" ht="12" x14ac:dyDescent="0.3">
      <c r="A1" s="145" t="s">
        <v>36</v>
      </c>
    </row>
    <row r="2" spans="1:13" s="69" customFormat="1" ht="13.8" x14ac:dyDescent="0.3">
      <c r="B2" s="841" t="s">
        <v>452</v>
      </c>
      <c r="C2" s="841"/>
      <c r="D2" s="841"/>
      <c r="E2" s="841"/>
      <c r="F2" s="841"/>
      <c r="G2" s="841"/>
      <c r="M2" s="45"/>
    </row>
    <row r="3" spans="1:13" ht="13.8" x14ac:dyDescent="0.3">
      <c r="A3" s="43"/>
      <c r="B3" s="841" t="s">
        <v>411</v>
      </c>
      <c r="C3" s="841"/>
      <c r="D3" s="841"/>
      <c r="E3" s="841"/>
      <c r="F3" s="841"/>
      <c r="G3" s="841"/>
      <c r="M3" s="45"/>
    </row>
    <row r="4" spans="1:13" ht="13.8" x14ac:dyDescent="0.3">
      <c r="B4" s="841" t="s">
        <v>298</v>
      </c>
      <c r="C4" s="841"/>
      <c r="D4" s="841"/>
      <c r="E4" s="841"/>
      <c r="F4" s="841"/>
      <c r="G4" s="841"/>
      <c r="M4" s="45"/>
    </row>
    <row r="5" spans="1:13" ht="24" x14ac:dyDescent="0.3">
      <c r="B5" s="2" t="s">
        <v>86</v>
      </c>
      <c r="C5" s="2">
        <v>2024</v>
      </c>
      <c r="D5" s="2">
        <v>2025</v>
      </c>
      <c r="E5" s="2" t="s">
        <v>299</v>
      </c>
      <c r="F5" s="2" t="s">
        <v>301</v>
      </c>
      <c r="G5" s="2" t="s">
        <v>428</v>
      </c>
      <c r="M5" s="45"/>
    </row>
    <row r="6" spans="1:13" ht="12" x14ac:dyDescent="0.3">
      <c r="B6" s="80" t="s">
        <v>302</v>
      </c>
      <c r="C6" s="71">
        <v>24935583190163</v>
      </c>
      <c r="D6" s="71">
        <v>26447231630895.043</v>
      </c>
      <c r="E6" s="108">
        <v>6.0622141026498433</v>
      </c>
      <c r="F6" s="108">
        <v>5.7969366118802439</v>
      </c>
      <c r="G6" s="108">
        <v>5.7526836394360688</v>
      </c>
      <c r="M6" s="45"/>
    </row>
    <row r="7" spans="1:13" ht="12" x14ac:dyDescent="0.3">
      <c r="B7" s="73" t="s">
        <v>312</v>
      </c>
      <c r="C7" s="29">
        <v>22050684669295</v>
      </c>
      <c r="D7" s="29">
        <v>23879342813036.043</v>
      </c>
      <c r="E7" s="74">
        <v>8.2929767087341446</v>
      </c>
      <c r="F7" s="74">
        <v>5.1262655580034586</v>
      </c>
      <c r="G7" s="74">
        <v>5.1941279389168624</v>
      </c>
      <c r="M7" s="45"/>
    </row>
    <row r="8" spans="1:13" ht="12" x14ac:dyDescent="0.3">
      <c r="B8" s="75" t="s">
        <v>304</v>
      </c>
      <c r="C8" s="29">
        <v>14031891662421</v>
      </c>
      <c r="D8" s="29">
        <v>14899559939905.402</v>
      </c>
      <c r="E8" s="74">
        <v>6.1835445879910633</v>
      </c>
      <c r="F8" s="74">
        <v>3.2620847842818677</v>
      </c>
      <c r="G8" s="74">
        <v>3.2408856963676893</v>
      </c>
      <c r="M8" s="45"/>
    </row>
    <row r="9" spans="1:13" ht="12" x14ac:dyDescent="0.3">
      <c r="B9" s="75" t="s">
        <v>305</v>
      </c>
      <c r="C9" s="29">
        <v>8018793006874</v>
      </c>
      <c r="D9" s="29">
        <v>8979782873130.6406</v>
      </c>
      <c r="E9" s="74">
        <v>11.984220885024044</v>
      </c>
      <c r="F9" s="74">
        <v>1.864180773721591</v>
      </c>
      <c r="G9" s="74">
        <v>1.9532422425491729</v>
      </c>
      <c r="M9" s="45"/>
    </row>
    <row r="10" spans="1:13" ht="12" x14ac:dyDescent="0.3">
      <c r="B10" s="73" t="s">
        <v>343</v>
      </c>
      <c r="C10" s="29">
        <v>2884898520868</v>
      </c>
      <c r="D10" s="29">
        <v>2567888817859</v>
      </c>
      <c r="E10" s="74">
        <v>-10.988591131226999</v>
      </c>
      <c r="F10" s="74">
        <v>0.67067105387678538</v>
      </c>
      <c r="G10" s="74">
        <v>0.55855570051920655</v>
      </c>
      <c r="M10" s="45"/>
    </row>
    <row r="11" spans="1:13" ht="12" x14ac:dyDescent="0.3">
      <c r="B11" s="80" t="s">
        <v>412</v>
      </c>
      <c r="C11" s="71">
        <v>27462468638829</v>
      </c>
      <c r="D11" s="71">
        <v>33329886794653.992</v>
      </c>
      <c r="E11" s="108">
        <v>21.365224783649239</v>
      </c>
      <c r="F11" s="108">
        <v>6.384378046864529</v>
      </c>
      <c r="G11" s="108">
        <v>7.2497680340909625</v>
      </c>
    </row>
    <row r="12" spans="1:13" ht="12" x14ac:dyDescent="0.3">
      <c r="B12" s="75" t="s">
        <v>413</v>
      </c>
      <c r="C12" s="29">
        <v>3884437974441</v>
      </c>
      <c r="D12" s="29">
        <v>4682397668365</v>
      </c>
      <c r="E12" s="74">
        <v>20.542474848985904</v>
      </c>
      <c r="F12" s="119">
        <v>0.90304046786835035</v>
      </c>
      <c r="G12" s="74">
        <v>1.0184942165618012</v>
      </c>
    </row>
    <row r="13" spans="1:13" ht="12" x14ac:dyDescent="0.3">
      <c r="B13" s="75" t="s">
        <v>414</v>
      </c>
      <c r="C13" s="29">
        <v>1004434449877</v>
      </c>
      <c r="D13" s="29">
        <v>1049336223943.991</v>
      </c>
      <c r="E13" s="74">
        <v>4.4703538466337456</v>
      </c>
      <c r="F13" s="119">
        <v>0.23350738550293004</v>
      </c>
      <c r="G13" s="74">
        <v>0.22824692625667939</v>
      </c>
    </row>
    <row r="14" spans="1:13" ht="409.6" x14ac:dyDescent="0.3">
      <c r="B14" s="75" t="s">
        <v>453</v>
      </c>
      <c r="C14" s="31">
        <v>125259223000</v>
      </c>
      <c r="D14" s="31">
        <v>174286650000</v>
      </c>
      <c r="E14" s="76">
        <v>39.140772093085708</v>
      </c>
      <c r="F14" s="120">
        <v>2.9119823276113458E-2</v>
      </c>
      <c r="G14" s="120">
        <v>3.7910053272112137E-2</v>
      </c>
    </row>
    <row r="15" spans="1:13" ht="12" x14ac:dyDescent="0.3">
      <c r="B15" s="75" t="s">
        <v>416</v>
      </c>
      <c r="C15" s="29">
        <v>22448336991511</v>
      </c>
      <c r="D15" s="29">
        <v>27423866252345</v>
      </c>
      <c r="E15" s="76">
        <v>22.164355705794737</v>
      </c>
      <c r="F15" s="76">
        <v>5.2187103702171358</v>
      </c>
      <c r="G15" s="76">
        <v>5.9651168380003705</v>
      </c>
    </row>
    <row r="16" spans="1:13" ht="12" x14ac:dyDescent="0.3">
      <c r="B16" s="121" t="s">
        <v>417</v>
      </c>
      <c r="C16" s="122">
        <v>-2526885448666</v>
      </c>
      <c r="D16" s="122">
        <v>-6882655163758.9492</v>
      </c>
      <c r="E16" s="123"/>
      <c r="F16" s="123">
        <v>-0.58744143498428525</v>
      </c>
      <c r="G16" s="123">
        <v>-1.4970843946548944</v>
      </c>
    </row>
    <row r="17" spans="2:7" ht="12" x14ac:dyDescent="0.3">
      <c r="B17" s="121" t="s">
        <v>418</v>
      </c>
      <c r="C17" s="122">
        <v>-1522450998789</v>
      </c>
      <c r="D17" s="122">
        <v>-5833318939814.957</v>
      </c>
      <c r="E17" s="123"/>
      <c r="F17" s="123">
        <v>-0.35393404948135521</v>
      </c>
      <c r="G17" s="123">
        <v>-1.2688374683982149</v>
      </c>
    </row>
    <row r="18" spans="2:7" s="45" customFormat="1" ht="12" x14ac:dyDescent="0.3">
      <c r="B18" s="10"/>
      <c r="C18" s="11"/>
      <c r="D18" s="11"/>
      <c r="E18" s="34"/>
      <c r="F18" s="34"/>
      <c r="G18" s="34"/>
    </row>
    <row r="19" spans="2:7" ht="409.6" x14ac:dyDescent="0.3">
      <c r="B19" s="124" t="s">
        <v>454</v>
      </c>
    </row>
    <row r="20" spans="2:7" ht="409.6" x14ac:dyDescent="0.3">
      <c r="B20" s="125" t="s">
        <v>455</v>
      </c>
    </row>
    <row r="21" spans="2:7" ht="409.6" x14ac:dyDescent="0.3">
      <c r="B21" s="125" t="s">
        <v>456</v>
      </c>
    </row>
    <row r="22" spans="2:7" x14ac:dyDescent="0.3">
      <c r="B22" s="8"/>
    </row>
  </sheetData>
  <mergeCells count="3">
    <mergeCell ref="B2:G2"/>
    <mergeCell ref="B3:G3"/>
    <mergeCell ref="B4:G4"/>
  </mergeCells>
  <hyperlinks>
    <hyperlink ref="A1" location="Índice!A1" display="Volver"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27"/>
  <sheetViews>
    <sheetView showGridLines="0" workbookViewId="0"/>
  </sheetViews>
  <sheetFormatPr baseColWidth="10" defaultColWidth="11.44140625" defaultRowHeight="11.4" x14ac:dyDescent="0.3"/>
  <cols>
    <col min="1" max="1" width="5.21875" style="44" customWidth="1"/>
    <col min="2" max="2" width="12.44140625" style="44" customWidth="1"/>
    <col min="3" max="3" width="12.21875" style="44" customWidth="1"/>
    <col min="4" max="4" width="11.21875" style="44" customWidth="1"/>
    <col min="5" max="5" width="11.5546875" style="44" customWidth="1"/>
    <col min="6" max="6" width="9.5546875" style="44" customWidth="1"/>
    <col min="7" max="7" width="11.21875" style="44" customWidth="1"/>
    <col min="8" max="8" width="12.44140625" style="44" customWidth="1"/>
    <col min="9" max="16384" width="11.44140625" style="44"/>
  </cols>
  <sheetData>
    <row r="1" spans="1:13" ht="12" x14ac:dyDescent="0.3">
      <c r="A1" s="145" t="s">
        <v>36</v>
      </c>
    </row>
    <row r="2" spans="1:13" s="69" customFormat="1" ht="13.8" x14ac:dyDescent="0.3">
      <c r="B2" s="841" t="s">
        <v>457</v>
      </c>
      <c r="C2" s="841"/>
      <c r="D2" s="841"/>
      <c r="E2" s="841"/>
      <c r="F2" s="841"/>
      <c r="G2" s="841"/>
      <c r="H2" s="841"/>
      <c r="I2" s="841"/>
      <c r="M2" s="45"/>
    </row>
    <row r="3" spans="1:13" ht="13.8" x14ac:dyDescent="0.3">
      <c r="A3" s="43"/>
      <c r="B3" s="841" t="s">
        <v>458</v>
      </c>
      <c r="C3" s="841"/>
      <c r="D3" s="841"/>
      <c r="E3" s="841"/>
      <c r="F3" s="841"/>
      <c r="G3" s="841"/>
      <c r="H3" s="841"/>
      <c r="I3" s="841"/>
      <c r="M3" s="45"/>
    </row>
    <row r="4" spans="1:13" ht="13.8" x14ac:dyDescent="0.3">
      <c r="B4" s="841" t="s">
        <v>459</v>
      </c>
      <c r="C4" s="841"/>
      <c r="D4" s="841"/>
      <c r="E4" s="841"/>
      <c r="F4" s="841"/>
      <c r="G4" s="841"/>
      <c r="H4" s="841"/>
      <c r="I4" s="841"/>
      <c r="M4" s="45"/>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26" spans="2:2" ht="409.6" x14ac:dyDescent="0.3">
      <c r="B26" s="40" t="s">
        <v>425</v>
      </c>
    </row>
    <row r="27" spans="2:2" ht="409.6" x14ac:dyDescent="0.3">
      <c r="B27" s="40" t="s">
        <v>341</v>
      </c>
    </row>
  </sheetData>
  <mergeCells count="3">
    <mergeCell ref="B2:I2"/>
    <mergeCell ref="B3:I3"/>
    <mergeCell ref="B4:I4"/>
  </mergeCells>
  <hyperlinks>
    <hyperlink ref="A1" location="Índice!A1" display="Volver"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30"/>
  <sheetViews>
    <sheetView showGridLines="0" workbookViewId="0"/>
  </sheetViews>
  <sheetFormatPr baseColWidth="10" defaultColWidth="11.44140625" defaultRowHeight="11.4" x14ac:dyDescent="0.3"/>
  <cols>
    <col min="1" max="1" width="5.21875" style="44" customWidth="1"/>
    <col min="2" max="2" width="28.21875" style="44" customWidth="1"/>
    <col min="3" max="4" width="11.21875" style="44" customWidth="1"/>
    <col min="5" max="16384" width="11.44140625" style="44"/>
  </cols>
  <sheetData>
    <row r="1" spans="1:13" ht="12" x14ac:dyDescent="0.3">
      <c r="A1" s="145" t="s">
        <v>36</v>
      </c>
    </row>
    <row r="2" spans="1:13" s="126" customFormat="1" ht="13.8" x14ac:dyDescent="0.3">
      <c r="B2" s="841" t="s">
        <v>460</v>
      </c>
      <c r="C2" s="841"/>
      <c r="D2" s="841"/>
      <c r="M2" s="45"/>
    </row>
    <row r="3" spans="1:13" ht="13.8" x14ac:dyDescent="0.3">
      <c r="A3" s="43"/>
      <c r="B3" s="841" t="s">
        <v>461</v>
      </c>
      <c r="C3" s="841"/>
      <c r="D3" s="841"/>
      <c r="M3" s="45"/>
    </row>
    <row r="4" spans="1:13" ht="13.8" x14ac:dyDescent="0.3">
      <c r="B4" s="841" t="s">
        <v>462</v>
      </c>
      <c r="C4" s="841"/>
      <c r="D4" s="841"/>
      <c r="M4" s="45"/>
    </row>
    <row r="5" spans="1:13" ht="12" x14ac:dyDescent="0.3">
      <c r="B5" s="127"/>
      <c r="C5" s="1">
        <v>2025</v>
      </c>
      <c r="D5" s="1">
        <v>2026</v>
      </c>
      <c r="M5" s="45"/>
    </row>
    <row r="6" spans="1:13" ht="12" x14ac:dyDescent="0.3">
      <c r="B6" s="80" t="s">
        <v>39</v>
      </c>
      <c r="C6" s="128">
        <v>3.2</v>
      </c>
      <c r="D6" s="128">
        <v>3.1</v>
      </c>
      <c r="M6" s="45"/>
    </row>
    <row r="7" spans="1:13" ht="12" x14ac:dyDescent="0.3">
      <c r="B7" s="10" t="s">
        <v>40</v>
      </c>
      <c r="C7" s="129">
        <v>1.6</v>
      </c>
      <c r="D7" s="129">
        <v>1.6</v>
      </c>
      <c r="M7" s="45"/>
    </row>
    <row r="8" spans="1:13" x14ac:dyDescent="0.3">
      <c r="B8" s="130" t="s">
        <v>41</v>
      </c>
      <c r="C8" s="131">
        <v>2</v>
      </c>
      <c r="D8" s="131">
        <v>2.1</v>
      </c>
      <c r="M8" s="45"/>
    </row>
    <row r="9" spans="1:13" x14ac:dyDescent="0.3">
      <c r="B9" s="46" t="s">
        <v>42</v>
      </c>
      <c r="C9" s="132">
        <v>1.2</v>
      </c>
      <c r="D9" s="132">
        <v>1.3</v>
      </c>
      <c r="M9" s="45"/>
    </row>
    <row r="10" spans="1:13" x14ac:dyDescent="0.3">
      <c r="B10" s="130" t="s">
        <v>43</v>
      </c>
      <c r="C10" s="131">
        <v>0.2</v>
      </c>
      <c r="D10" s="131">
        <v>0.9</v>
      </c>
      <c r="M10" s="45"/>
    </row>
    <row r="11" spans="1:13" x14ac:dyDescent="0.3">
      <c r="B11" s="46" t="s">
        <v>44</v>
      </c>
      <c r="C11" s="132">
        <v>0.7</v>
      </c>
      <c r="D11" s="132">
        <v>0.6</v>
      </c>
    </row>
    <row r="12" spans="1:13" x14ac:dyDescent="0.3">
      <c r="B12" s="130" t="s">
        <v>45</v>
      </c>
      <c r="C12" s="131">
        <v>0.5</v>
      </c>
      <c r="D12" s="131">
        <v>0.8</v>
      </c>
    </row>
    <row r="13" spans="1:13" x14ac:dyDescent="0.3">
      <c r="B13" s="46" t="s">
        <v>46</v>
      </c>
      <c r="C13" s="132">
        <v>2.9</v>
      </c>
      <c r="D13" s="132">
        <v>2</v>
      </c>
    </row>
    <row r="14" spans="1:13" x14ac:dyDescent="0.3">
      <c r="B14" s="130" t="s">
        <v>47</v>
      </c>
      <c r="C14" s="131">
        <v>1.1000000000000001</v>
      </c>
      <c r="D14" s="131">
        <v>0.6</v>
      </c>
    </row>
    <row r="15" spans="1:13" x14ac:dyDescent="0.3">
      <c r="B15" s="46" t="s">
        <v>48</v>
      </c>
      <c r="C15" s="132">
        <v>1.3</v>
      </c>
      <c r="D15" s="132">
        <v>1.3</v>
      </c>
    </row>
    <row r="16" spans="1:13" x14ac:dyDescent="0.3">
      <c r="B16" s="130" t="s">
        <v>49</v>
      </c>
      <c r="C16" s="131">
        <v>1.2</v>
      </c>
      <c r="D16" s="131">
        <v>1.5</v>
      </c>
    </row>
    <row r="17" spans="2:4" ht="24" x14ac:dyDescent="0.3">
      <c r="B17" s="10" t="s">
        <v>50</v>
      </c>
      <c r="C17" s="129">
        <v>4.2</v>
      </c>
      <c r="D17" s="129">
        <v>4</v>
      </c>
    </row>
    <row r="18" spans="2:4" ht="12" x14ac:dyDescent="0.3">
      <c r="B18" s="80" t="s">
        <v>51</v>
      </c>
      <c r="C18" s="128">
        <v>5.2</v>
      </c>
      <c r="D18" s="128">
        <v>4.7</v>
      </c>
    </row>
    <row r="19" spans="2:4" x14ac:dyDescent="0.3">
      <c r="B19" s="46" t="s">
        <v>52</v>
      </c>
      <c r="C19" s="132">
        <v>4.8</v>
      </c>
      <c r="D19" s="132">
        <v>4.2</v>
      </c>
    </row>
    <row r="20" spans="2:4" x14ac:dyDescent="0.3">
      <c r="B20" s="130" t="s">
        <v>53</v>
      </c>
      <c r="C20" s="131">
        <v>6.6</v>
      </c>
      <c r="D20" s="131">
        <v>6.2</v>
      </c>
    </row>
    <row r="21" spans="2:4" ht="12" x14ac:dyDescent="0.3">
      <c r="B21" s="10" t="s">
        <v>54</v>
      </c>
      <c r="C21" s="129">
        <v>2.4</v>
      </c>
      <c r="D21" s="129">
        <v>2.2999999999999998</v>
      </c>
    </row>
    <row r="22" spans="2:4" x14ac:dyDescent="0.3">
      <c r="B22" s="130" t="s">
        <v>55</v>
      </c>
      <c r="C22" s="131">
        <v>2.4</v>
      </c>
      <c r="D22" s="131">
        <v>1.9</v>
      </c>
    </row>
    <row r="23" spans="2:4" x14ac:dyDescent="0.3">
      <c r="B23" s="46" t="s">
        <v>56</v>
      </c>
      <c r="C23" s="132">
        <v>1</v>
      </c>
      <c r="D23" s="132">
        <v>1.5</v>
      </c>
    </row>
    <row r="24" spans="2:4" ht="12" x14ac:dyDescent="0.3">
      <c r="B24" s="80" t="s">
        <v>57</v>
      </c>
      <c r="C24" s="128">
        <v>3.5</v>
      </c>
      <c r="D24" s="128">
        <v>3.8</v>
      </c>
    </row>
    <row r="25" spans="2:4" x14ac:dyDescent="0.3">
      <c r="B25" s="46" t="s">
        <v>58</v>
      </c>
      <c r="C25" s="132">
        <v>4</v>
      </c>
      <c r="D25" s="132">
        <v>4</v>
      </c>
    </row>
    <row r="26" spans="2:4" ht="12" x14ac:dyDescent="0.3">
      <c r="B26" s="80" t="s">
        <v>59</v>
      </c>
      <c r="C26" s="128">
        <v>4.0999999999999996</v>
      </c>
      <c r="D26" s="128">
        <v>4.4000000000000004</v>
      </c>
    </row>
    <row r="27" spans="2:4" x14ac:dyDescent="0.3">
      <c r="B27" s="46" t="s">
        <v>60</v>
      </c>
      <c r="C27" s="132">
        <v>3.9</v>
      </c>
      <c r="D27" s="132">
        <v>4.2</v>
      </c>
    </row>
    <row r="28" spans="2:4" x14ac:dyDescent="0.3">
      <c r="B28" s="133" t="s">
        <v>61</v>
      </c>
      <c r="C28" s="134">
        <v>1.1000000000000001</v>
      </c>
      <c r="D28" s="134">
        <v>1.2</v>
      </c>
    </row>
    <row r="29" spans="2:4" s="45" customFormat="1" x14ac:dyDescent="0.3">
      <c r="B29" s="46"/>
      <c r="C29" s="132"/>
      <c r="D29" s="132"/>
    </row>
    <row r="30" spans="2:4" ht="409.6" x14ac:dyDescent="0.3">
      <c r="B30" s="79" t="s">
        <v>463</v>
      </c>
    </row>
  </sheetData>
  <mergeCells count="3">
    <mergeCell ref="B2:D2"/>
    <mergeCell ref="B3:D3"/>
    <mergeCell ref="B4:D4"/>
  </mergeCells>
  <hyperlinks>
    <hyperlink ref="A1" location="Índice!A1" display="Volver" xr:uid="{00000000-0004-0000-37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19"/>
  <sheetViews>
    <sheetView showGridLines="0" workbookViewId="0"/>
  </sheetViews>
  <sheetFormatPr baseColWidth="10" defaultColWidth="11.44140625" defaultRowHeight="11.4" x14ac:dyDescent="0.3"/>
  <cols>
    <col min="1" max="1" width="5.21875" style="44" customWidth="1"/>
    <col min="2" max="2" width="35.77734375" style="44" customWidth="1"/>
    <col min="3" max="3" width="10.21875" style="44" customWidth="1"/>
    <col min="4" max="4" width="8.21875" style="44" customWidth="1"/>
    <col min="5" max="16384" width="11.44140625" style="44"/>
  </cols>
  <sheetData>
    <row r="1" spans="1:13" ht="12" x14ac:dyDescent="0.3">
      <c r="A1" s="145" t="s">
        <v>36</v>
      </c>
    </row>
    <row r="2" spans="1:13" s="126" customFormat="1" ht="13.8" x14ac:dyDescent="0.3">
      <c r="B2" s="813" t="s">
        <v>464</v>
      </c>
      <c r="C2" s="813"/>
      <c r="D2" s="813"/>
      <c r="E2" s="813"/>
      <c r="F2" s="67"/>
      <c r="G2" s="67"/>
      <c r="H2" s="67"/>
      <c r="I2" s="67"/>
      <c r="M2" s="45"/>
    </row>
    <row r="3" spans="1:13" ht="13.8" x14ac:dyDescent="0.3">
      <c r="A3" s="135"/>
      <c r="B3" s="813" t="s">
        <v>465</v>
      </c>
      <c r="C3" s="813"/>
      <c r="D3" s="813"/>
      <c r="E3" s="813"/>
      <c r="M3" s="45"/>
    </row>
    <row r="4" spans="1:13" ht="13.8" x14ac:dyDescent="0.3">
      <c r="B4" s="813" t="s">
        <v>274</v>
      </c>
      <c r="C4" s="813"/>
      <c r="D4" s="813"/>
      <c r="E4" s="813"/>
      <c r="M4" s="45"/>
    </row>
    <row r="5" spans="1:13" ht="24" x14ac:dyDescent="0.3">
      <c r="B5" s="1"/>
      <c r="C5" s="1">
        <v>2025</v>
      </c>
      <c r="D5" s="1">
        <v>2026</v>
      </c>
      <c r="E5" s="1" t="s">
        <v>466</v>
      </c>
      <c r="M5" s="45"/>
    </row>
    <row r="6" spans="1:13" ht="12" x14ac:dyDescent="0.3">
      <c r="B6" s="136" t="s">
        <v>467</v>
      </c>
      <c r="C6" s="137">
        <v>2.7E-2</v>
      </c>
      <c r="D6" s="137">
        <v>0.03</v>
      </c>
      <c r="E6" s="138">
        <v>45809</v>
      </c>
      <c r="M6" s="45"/>
    </row>
    <row r="7" spans="1:13" ht="12" x14ac:dyDescent="0.3">
      <c r="B7" s="139" t="s">
        <v>468</v>
      </c>
      <c r="C7" s="140">
        <v>2.7E-2</v>
      </c>
      <c r="D7" s="140">
        <v>2.9000000000000001E-2</v>
      </c>
      <c r="E7" s="141">
        <v>45839</v>
      </c>
      <c r="M7" s="45"/>
    </row>
    <row r="8" spans="1:13" ht="12" x14ac:dyDescent="0.3">
      <c r="B8" s="136" t="s">
        <v>469</v>
      </c>
      <c r="C8" s="137">
        <v>2.5999999999999999E-2</v>
      </c>
      <c r="D8" s="137">
        <v>2.7E-2</v>
      </c>
      <c r="E8" s="138">
        <v>45901</v>
      </c>
      <c r="M8" s="45"/>
    </row>
    <row r="9" spans="1:13" ht="12" x14ac:dyDescent="0.3">
      <c r="B9" s="139" t="s">
        <v>470</v>
      </c>
      <c r="C9" s="140">
        <v>2.5999999999999999E-2</v>
      </c>
      <c r="D9" s="140">
        <v>0.03</v>
      </c>
      <c r="E9" s="141">
        <v>45839</v>
      </c>
      <c r="M9" s="45"/>
    </row>
    <row r="10" spans="1:13" ht="12" x14ac:dyDescent="0.3">
      <c r="B10" s="136" t="s">
        <v>471</v>
      </c>
      <c r="C10" s="137">
        <v>2.5000000000000001E-2</v>
      </c>
      <c r="D10" s="137">
        <v>2.9000000000000001E-2</v>
      </c>
      <c r="E10" s="138">
        <v>45901</v>
      </c>
      <c r="M10" s="45"/>
    </row>
    <row r="11" spans="1:13" ht="12" x14ac:dyDescent="0.3">
      <c r="B11" s="139" t="s">
        <v>472</v>
      </c>
      <c r="C11" s="140">
        <v>2.5000000000000001E-2</v>
      </c>
      <c r="D11" s="140">
        <v>2.7E-2</v>
      </c>
      <c r="E11" s="141">
        <v>45809</v>
      </c>
    </row>
    <row r="12" spans="1:13" ht="12" x14ac:dyDescent="0.3">
      <c r="B12" s="136" t="s">
        <v>473</v>
      </c>
      <c r="C12" s="137">
        <v>2.5000000000000001E-2</v>
      </c>
      <c r="D12" s="137">
        <v>2.5999999999999999E-2</v>
      </c>
      <c r="E12" s="138">
        <v>45809</v>
      </c>
    </row>
    <row r="13" spans="1:13" ht="12" x14ac:dyDescent="0.3">
      <c r="B13" s="142" t="s">
        <v>474</v>
      </c>
      <c r="C13" s="140">
        <v>2.5000000000000001E-2</v>
      </c>
      <c r="D13" s="140">
        <v>2.3E-2</v>
      </c>
      <c r="E13" s="141">
        <v>45931</v>
      </c>
    </row>
    <row r="14" spans="1:13" ht="12" x14ac:dyDescent="0.3">
      <c r="B14" s="136" t="s">
        <v>475</v>
      </c>
      <c r="C14" s="137">
        <v>2.7E-2</v>
      </c>
      <c r="D14" s="137">
        <v>2.7E-2</v>
      </c>
      <c r="E14" s="138">
        <v>45809</v>
      </c>
    </row>
    <row r="15" spans="1:13" ht="12" x14ac:dyDescent="0.3">
      <c r="B15" s="143" t="s">
        <v>476</v>
      </c>
      <c r="C15" s="144">
        <v>2.5000000000000001E-2</v>
      </c>
      <c r="D15" s="144">
        <v>2.8000000000000001E-2</v>
      </c>
      <c r="E15" s="1"/>
    </row>
    <row r="17" spans="2:5" x14ac:dyDescent="0.3">
      <c r="B17" s="845" t="s">
        <v>477</v>
      </c>
      <c r="C17" s="845"/>
      <c r="D17" s="845"/>
      <c r="E17" s="845"/>
    </row>
    <row r="18" spans="2:5" x14ac:dyDescent="0.3">
      <c r="B18" s="845"/>
      <c r="C18" s="845"/>
      <c r="D18" s="845"/>
      <c r="E18" s="845"/>
    </row>
    <row r="19" spans="2:5" x14ac:dyDescent="0.3">
      <c r="B19" s="845"/>
      <c r="C19" s="845"/>
      <c r="D19" s="845"/>
      <c r="E19" s="845"/>
    </row>
  </sheetData>
  <mergeCells count="4">
    <mergeCell ref="B2:E2"/>
    <mergeCell ref="B3:E3"/>
    <mergeCell ref="B4:E4"/>
    <mergeCell ref="B17:E19"/>
  </mergeCells>
  <hyperlinks>
    <hyperlink ref="A1" location="Índice!A1" display="Volver"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3"/>
  <sheetViews>
    <sheetView showGridLines="0" workbookViewId="0"/>
  </sheetViews>
  <sheetFormatPr baseColWidth="10" defaultColWidth="11.44140625" defaultRowHeight="11.4" x14ac:dyDescent="0.3"/>
  <cols>
    <col min="1" max="1" width="5.21875" style="45" customWidth="1"/>
    <col min="2" max="2" width="20.21875" style="45" customWidth="1"/>
    <col min="3" max="5" width="10.44140625" style="45" customWidth="1"/>
    <col min="6" max="6" width="8.77734375" style="45" customWidth="1"/>
    <col min="7" max="7" width="8.21875" style="45" customWidth="1"/>
    <col min="8" max="16384" width="11.44140625" style="45"/>
  </cols>
  <sheetData>
    <row r="1" spans="1:13" ht="12" x14ac:dyDescent="0.3">
      <c r="A1" s="145" t="s">
        <v>36</v>
      </c>
    </row>
    <row r="2" spans="1:13" s="68" customFormat="1" ht="13.8" x14ac:dyDescent="0.3">
      <c r="B2" s="843" t="s">
        <v>478</v>
      </c>
      <c r="C2" s="843"/>
      <c r="D2" s="843"/>
      <c r="E2" s="843"/>
      <c r="F2" s="843"/>
      <c r="G2" s="843"/>
      <c r="M2" s="45"/>
    </row>
    <row r="3" spans="1:13" ht="13.8" x14ac:dyDescent="0.3">
      <c r="A3" s="145"/>
      <c r="B3" s="843" t="s">
        <v>479</v>
      </c>
      <c r="C3" s="843"/>
      <c r="D3" s="843"/>
      <c r="E3" s="843"/>
      <c r="F3" s="843"/>
      <c r="G3" s="843"/>
    </row>
    <row r="4" spans="1:13" ht="13.8" x14ac:dyDescent="0.3">
      <c r="B4" s="843" t="s">
        <v>298</v>
      </c>
      <c r="C4" s="843"/>
      <c r="D4" s="843"/>
      <c r="E4" s="843"/>
      <c r="F4" s="843"/>
      <c r="G4" s="843"/>
    </row>
    <row r="5" spans="1:13" ht="24" x14ac:dyDescent="0.3">
      <c r="B5" s="2" t="s">
        <v>86</v>
      </c>
      <c r="C5" s="2">
        <v>2025</v>
      </c>
      <c r="D5" s="2">
        <v>2026</v>
      </c>
      <c r="E5" s="2" t="s">
        <v>480</v>
      </c>
      <c r="F5" s="2" t="s">
        <v>428</v>
      </c>
      <c r="G5" s="2" t="s">
        <v>481</v>
      </c>
    </row>
    <row r="6" spans="1:13" ht="12" x14ac:dyDescent="0.3">
      <c r="B6" s="146" t="s">
        <v>302</v>
      </c>
      <c r="C6" s="147">
        <v>26447</v>
      </c>
      <c r="D6" s="147">
        <v>28609</v>
      </c>
      <c r="E6" s="148">
        <v>8.1999999999999993</v>
      </c>
      <c r="F6" s="148">
        <v>5.8</v>
      </c>
      <c r="G6" s="148">
        <v>5.8</v>
      </c>
    </row>
    <row r="7" spans="1:13" ht="12" x14ac:dyDescent="0.3">
      <c r="B7" s="146" t="s">
        <v>312</v>
      </c>
      <c r="C7" s="149">
        <v>23879</v>
      </c>
      <c r="D7" s="149">
        <v>25890</v>
      </c>
      <c r="E7" s="150">
        <v>8.4</v>
      </c>
      <c r="F7" s="150">
        <v>5.2</v>
      </c>
      <c r="G7" s="150">
        <v>5.3</v>
      </c>
    </row>
    <row r="8" spans="1:13" x14ac:dyDescent="0.3">
      <c r="B8" s="151" t="s">
        <v>304</v>
      </c>
      <c r="C8" s="149">
        <v>14900</v>
      </c>
      <c r="D8" s="149">
        <v>16066</v>
      </c>
      <c r="E8" s="150">
        <v>7.8</v>
      </c>
      <c r="F8" s="150">
        <v>3.2</v>
      </c>
      <c r="G8" s="150">
        <v>3.3</v>
      </c>
    </row>
    <row r="9" spans="1:13" x14ac:dyDescent="0.3">
      <c r="B9" s="151" t="s">
        <v>305</v>
      </c>
      <c r="C9" s="149">
        <v>8980</v>
      </c>
      <c r="D9" s="149">
        <v>9825</v>
      </c>
      <c r="E9" s="150">
        <v>9.4</v>
      </c>
      <c r="F9" s="150">
        <v>2</v>
      </c>
      <c r="G9" s="150">
        <v>2</v>
      </c>
    </row>
    <row r="10" spans="1:13" ht="12" x14ac:dyDescent="0.3">
      <c r="B10" s="152" t="s">
        <v>343</v>
      </c>
      <c r="C10" s="153">
        <v>2568</v>
      </c>
      <c r="D10" s="153">
        <v>2719</v>
      </c>
      <c r="E10" s="154">
        <v>5.9</v>
      </c>
      <c r="F10" s="154">
        <v>0.6</v>
      </c>
      <c r="G10" s="154">
        <v>0.6</v>
      </c>
    </row>
    <row r="11" spans="1:13" ht="12" x14ac:dyDescent="0.3">
      <c r="B11" s="146"/>
      <c r="C11" s="147"/>
      <c r="D11" s="147"/>
      <c r="E11" s="148"/>
      <c r="F11" s="148"/>
      <c r="G11" s="148"/>
    </row>
    <row r="12" spans="1:13" x14ac:dyDescent="0.3">
      <c r="B12" s="844" t="s">
        <v>436</v>
      </c>
      <c r="C12" s="844"/>
      <c r="D12" s="844"/>
      <c r="E12" s="844"/>
      <c r="F12" s="844"/>
      <c r="G12" s="844"/>
    </row>
    <row r="13" spans="1:13" ht="409.6" x14ac:dyDescent="0.3">
      <c r="B13" s="41" t="s">
        <v>341</v>
      </c>
    </row>
  </sheetData>
  <mergeCells count="4">
    <mergeCell ref="B2:G2"/>
    <mergeCell ref="B3:G3"/>
    <mergeCell ref="B4:G4"/>
    <mergeCell ref="B12:G12"/>
  </mergeCells>
  <hyperlinks>
    <hyperlink ref="A1" location="Índice!A1" display="Volver" xr:uid="{00000000-0004-0000-39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3"/>
  <sheetViews>
    <sheetView showGridLines="0" workbookViewId="0"/>
  </sheetViews>
  <sheetFormatPr baseColWidth="10" defaultColWidth="11.44140625" defaultRowHeight="11.4" x14ac:dyDescent="0.3"/>
  <cols>
    <col min="1" max="1" width="5.21875" style="45" customWidth="1"/>
    <col min="2" max="2" width="50" style="45" customWidth="1"/>
    <col min="3" max="3" width="9.77734375" style="45" customWidth="1"/>
    <col min="4" max="4" width="9" style="45" customWidth="1"/>
    <col min="5" max="5" width="11.44140625" style="45"/>
    <col min="6" max="6" width="8.77734375" style="45" customWidth="1"/>
    <col min="7" max="7" width="8.21875" style="45" customWidth="1"/>
    <col min="8" max="16384" width="11.44140625" style="45"/>
  </cols>
  <sheetData>
    <row r="1" spans="1:13" ht="12" x14ac:dyDescent="0.3">
      <c r="A1" s="145" t="s">
        <v>36</v>
      </c>
    </row>
    <row r="2" spans="1:13" s="68" customFormat="1" ht="13.8" x14ac:dyDescent="0.3">
      <c r="B2" s="843" t="s">
        <v>482</v>
      </c>
      <c r="C2" s="843"/>
      <c r="D2" s="843"/>
      <c r="E2" s="843"/>
      <c r="F2" s="843"/>
      <c r="G2" s="843"/>
      <c r="M2" s="45"/>
    </row>
    <row r="3" spans="1:13" ht="13.8" x14ac:dyDescent="0.3">
      <c r="A3" s="145"/>
      <c r="B3" s="843" t="s">
        <v>312</v>
      </c>
      <c r="C3" s="843"/>
      <c r="D3" s="843"/>
      <c r="E3" s="843"/>
      <c r="F3" s="843"/>
      <c r="G3" s="843"/>
    </row>
    <row r="4" spans="1:13" ht="13.8" x14ac:dyDescent="0.3">
      <c r="B4" s="843" t="s">
        <v>298</v>
      </c>
      <c r="C4" s="843"/>
      <c r="D4" s="843"/>
      <c r="E4" s="843"/>
      <c r="F4" s="843"/>
      <c r="G4" s="843"/>
    </row>
    <row r="5" spans="1:13" ht="24" x14ac:dyDescent="0.3">
      <c r="B5" s="2" t="s">
        <v>86</v>
      </c>
      <c r="C5" s="2">
        <v>2025</v>
      </c>
      <c r="D5" s="2">
        <v>2026</v>
      </c>
      <c r="E5" s="2" t="s">
        <v>299</v>
      </c>
      <c r="F5" s="2" t="s">
        <v>428</v>
      </c>
      <c r="G5" s="2" t="s">
        <v>481</v>
      </c>
    </row>
    <row r="6" spans="1:13" ht="12" x14ac:dyDescent="0.3">
      <c r="B6" s="10" t="s">
        <v>312</v>
      </c>
      <c r="C6" s="11">
        <v>23879342813036.043</v>
      </c>
      <c r="D6" s="11">
        <v>25890349740978.27</v>
      </c>
      <c r="E6" s="49">
        <v>8.421533807221838</v>
      </c>
      <c r="F6" s="49">
        <v>5.1941279389168624</v>
      </c>
      <c r="G6" s="49">
        <v>5.2738455607790735</v>
      </c>
    </row>
    <row r="7" spans="1:13" ht="12" x14ac:dyDescent="0.3">
      <c r="B7" s="10" t="s">
        <v>313</v>
      </c>
      <c r="C7" s="11">
        <v>14899559939905.402</v>
      </c>
      <c r="D7" s="11">
        <v>16065758885332.682</v>
      </c>
      <c r="E7" s="49">
        <v>7.8270697264276601</v>
      </c>
      <c r="F7" s="49">
        <v>3.2408856963676893</v>
      </c>
      <c r="G7" s="49">
        <v>3.2725834925224637</v>
      </c>
    </row>
    <row r="8" spans="1:13" x14ac:dyDescent="0.3">
      <c r="B8" s="46" t="s">
        <v>314</v>
      </c>
      <c r="C8" s="12">
        <v>7182051949910.6748</v>
      </c>
      <c r="D8" s="12">
        <v>7712533498000</v>
      </c>
      <c r="E8" s="51">
        <v>7.386211514328056</v>
      </c>
      <c r="F8" s="51">
        <v>1.5622078456622497</v>
      </c>
      <c r="G8" s="51">
        <v>1.5710375084817336</v>
      </c>
    </row>
    <row r="9" spans="1:13" x14ac:dyDescent="0.3">
      <c r="B9" s="46" t="s">
        <v>433</v>
      </c>
      <c r="C9" s="12">
        <v>4715497111812.7666</v>
      </c>
      <c r="D9" s="12">
        <v>5205390395435.9619</v>
      </c>
      <c r="E9" s="51">
        <v>10.389006121877721</v>
      </c>
      <c r="F9" s="51">
        <v>1.0256938595888607</v>
      </c>
      <c r="G9" s="51">
        <v>1.0603342675453051</v>
      </c>
    </row>
    <row r="10" spans="1:13" x14ac:dyDescent="0.3">
      <c r="B10" s="46" t="s">
        <v>316</v>
      </c>
      <c r="C10" s="12">
        <v>1312060258529</v>
      </c>
      <c r="D10" s="12">
        <v>1415255332812.8372</v>
      </c>
      <c r="E10" s="51">
        <v>7.8651169878076299</v>
      </c>
      <c r="F10" s="51">
        <v>0.28539348422300631</v>
      </c>
      <c r="G10" s="51">
        <v>0.28828649010138357</v>
      </c>
    </row>
    <row r="11" spans="1:13" x14ac:dyDescent="0.3">
      <c r="B11" s="46" t="s">
        <v>317</v>
      </c>
      <c r="C11" s="12">
        <v>465838584277.20001</v>
      </c>
      <c r="D11" s="12">
        <v>471108072935</v>
      </c>
      <c r="E11" s="51">
        <v>1.1311833831832985</v>
      </c>
      <c r="F11" s="51">
        <v>0.10132712715606131</v>
      </c>
      <c r="G11" s="51">
        <v>9.5964374523801035E-2</v>
      </c>
    </row>
    <row r="12" spans="1:13" x14ac:dyDescent="0.3">
      <c r="B12" s="46" t="s">
        <v>318</v>
      </c>
      <c r="C12" s="12">
        <v>420636654749.87482</v>
      </c>
      <c r="D12" s="12">
        <v>440863354835.21509</v>
      </c>
      <c r="E12" s="51">
        <v>4.8085918944386297</v>
      </c>
      <c r="F12" s="51">
        <v>9.1495005439434382E-2</v>
      </c>
      <c r="G12" s="51">
        <v>8.9803547270274009E-2</v>
      </c>
    </row>
    <row r="13" spans="1:13" x14ac:dyDescent="0.3">
      <c r="B13" s="46" t="s">
        <v>319</v>
      </c>
      <c r="C13" s="12">
        <v>290819197000</v>
      </c>
      <c r="D13" s="12">
        <v>319370364174.67908</v>
      </c>
      <c r="E13" s="51">
        <v>9.8174974242429602</v>
      </c>
      <c r="F13" s="51">
        <v>6.3257692145800459E-2</v>
      </c>
      <c r="G13" s="51">
        <v>6.5055512737287005E-2</v>
      </c>
    </row>
    <row r="14" spans="1:13" x14ac:dyDescent="0.3">
      <c r="B14" s="46" t="s">
        <v>434</v>
      </c>
      <c r="C14" s="12">
        <v>512656183625.88672</v>
      </c>
      <c r="D14" s="12">
        <v>501237867138.98828</v>
      </c>
      <c r="E14" s="51">
        <v>-2.2272854305861678</v>
      </c>
      <c r="F14" s="51">
        <v>0.11151068215227654</v>
      </c>
      <c r="G14" s="51">
        <v>0.10210179186267886</v>
      </c>
    </row>
    <row r="15" spans="1:13" ht="12" x14ac:dyDescent="0.3">
      <c r="B15" s="10" t="s">
        <v>321</v>
      </c>
      <c r="C15" s="11">
        <v>8979782873130.6406</v>
      </c>
      <c r="D15" s="11">
        <v>9824590855645.5879</v>
      </c>
      <c r="E15" s="49">
        <v>9.4078887479872808</v>
      </c>
      <c r="F15" s="49">
        <v>1.9532422425491729</v>
      </c>
      <c r="G15" s="49">
        <v>2.0012620682566098</v>
      </c>
    </row>
    <row r="16" spans="1:13" x14ac:dyDescent="0.3">
      <c r="B16" s="46" t="s">
        <v>322</v>
      </c>
      <c r="C16" s="12">
        <v>6850333052579.5068</v>
      </c>
      <c r="D16" s="12">
        <v>7589943934453.0215</v>
      </c>
      <c r="E16" s="51">
        <v>10.796714206399249</v>
      </c>
      <c r="F16" s="51">
        <v>1.4900538334691711</v>
      </c>
      <c r="G16" s="51">
        <v>1.5460661028430223</v>
      </c>
    </row>
    <row r="17" spans="2:7" x14ac:dyDescent="0.3">
      <c r="B17" s="46" t="s">
        <v>323</v>
      </c>
      <c r="C17" s="12">
        <v>832939361814.83643</v>
      </c>
      <c r="D17" s="12">
        <v>846547992248.72473</v>
      </c>
      <c r="E17" s="51">
        <v>1.6338080606777217</v>
      </c>
      <c r="F17" s="51">
        <v>0.18117724782041275</v>
      </c>
      <c r="G17" s="51">
        <v>0.17244121518532565</v>
      </c>
    </row>
    <row r="18" spans="2:7" x14ac:dyDescent="0.3">
      <c r="B18" s="46" t="s">
        <v>324</v>
      </c>
      <c r="C18" s="12">
        <v>908184827414.21606</v>
      </c>
      <c r="D18" s="12">
        <v>966923176901.37817</v>
      </c>
      <c r="E18" s="51">
        <v>6.4676646993103715</v>
      </c>
      <c r="F18" s="51">
        <v>0.19754430524768765</v>
      </c>
      <c r="G18" s="51">
        <v>0.19696155344107186</v>
      </c>
    </row>
    <row r="19" spans="2:7" x14ac:dyDescent="0.3">
      <c r="B19" s="46" t="s">
        <v>325</v>
      </c>
      <c r="C19" s="12">
        <v>378808396940.3667</v>
      </c>
      <c r="D19" s="12">
        <v>411228338666.69519</v>
      </c>
      <c r="E19" s="51">
        <v>8.5584010249466935</v>
      </c>
      <c r="F19" s="51">
        <v>8.2396709718918243E-2</v>
      </c>
      <c r="G19" s="51">
        <v>8.3766915860208735E-2</v>
      </c>
    </row>
    <row r="20" spans="2:7" x14ac:dyDescent="0.3">
      <c r="B20" s="102" t="s">
        <v>326</v>
      </c>
      <c r="C20" s="24">
        <v>9517234381.7142849</v>
      </c>
      <c r="D20" s="24">
        <v>9947413375.7677708</v>
      </c>
      <c r="E20" s="53">
        <v>4.5200000000000129</v>
      </c>
      <c r="F20" s="53">
        <v>2.0701462929832307E-3</v>
      </c>
      <c r="G20" s="53">
        <v>2.0262809269815983E-3</v>
      </c>
    </row>
    <row r="22" spans="2:7" ht="409.6" x14ac:dyDescent="0.3">
      <c r="B22" s="125" t="s">
        <v>483</v>
      </c>
    </row>
    <row r="23" spans="2:7" ht="409.6" x14ac:dyDescent="0.3">
      <c r="B23" s="125" t="s">
        <v>484</v>
      </c>
    </row>
  </sheetData>
  <mergeCells count="3">
    <mergeCell ref="B2:G2"/>
    <mergeCell ref="B3:G3"/>
    <mergeCell ref="B4:G4"/>
  </mergeCells>
  <hyperlinks>
    <hyperlink ref="A1" location="Índice!A1" display="Volver"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0"/>
  <sheetViews>
    <sheetView showGridLines="0" workbookViewId="0"/>
  </sheetViews>
  <sheetFormatPr baseColWidth="10" defaultColWidth="11.44140625" defaultRowHeight="13.8" x14ac:dyDescent="0.3"/>
  <cols>
    <col min="1" max="1" width="5.21875" style="89" customWidth="1"/>
    <col min="2" max="2" width="45.5546875" style="89" customWidth="1"/>
    <col min="3" max="4" width="12.5546875" style="89" customWidth="1"/>
    <col min="5" max="16384" width="11.44140625" style="89"/>
  </cols>
  <sheetData>
    <row r="1" spans="1:4" x14ac:dyDescent="0.3">
      <c r="A1" s="145" t="s">
        <v>36</v>
      </c>
    </row>
    <row r="2" spans="1:4" x14ac:dyDescent="0.3">
      <c r="B2" s="814" t="s">
        <v>123</v>
      </c>
      <c r="C2" s="814"/>
      <c r="D2" s="814"/>
    </row>
    <row r="3" spans="1:4" x14ac:dyDescent="0.3">
      <c r="B3" s="815" t="s">
        <v>102</v>
      </c>
      <c r="C3" s="1" t="s">
        <v>104</v>
      </c>
      <c r="D3" s="1" t="s">
        <v>105</v>
      </c>
    </row>
    <row r="4" spans="1:4" x14ac:dyDescent="0.3">
      <c r="B4" s="818"/>
      <c r="C4" s="1" t="s">
        <v>106</v>
      </c>
      <c r="D4" s="1" t="s">
        <v>107</v>
      </c>
    </row>
    <row r="5" spans="1:4" x14ac:dyDescent="0.3">
      <c r="B5" s="634" t="s">
        <v>119</v>
      </c>
      <c r="C5" s="594">
        <v>10.8</v>
      </c>
      <c r="D5" s="594">
        <v>0.3</v>
      </c>
    </row>
    <row r="6" spans="1:4" x14ac:dyDescent="0.3">
      <c r="B6" s="634" t="s">
        <v>108</v>
      </c>
      <c r="C6" s="594">
        <v>8.4</v>
      </c>
      <c r="D6" s="594">
        <v>0.5</v>
      </c>
    </row>
    <row r="7" spans="1:4" x14ac:dyDescent="0.3">
      <c r="B7" s="634" t="s">
        <v>120</v>
      </c>
      <c r="C7" s="594">
        <v>5.4</v>
      </c>
      <c r="D7" s="594">
        <v>0</v>
      </c>
    </row>
    <row r="8" spans="1:4" x14ac:dyDescent="0.3">
      <c r="B8" s="634" t="s">
        <v>109</v>
      </c>
      <c r="C8" s="594">
        <v>4</v>
      </c>
      <c r="D8" s="594">
        <v>0</v>
      </c>
    </row>
    <row r="9" spans="1:4" x14ac:dyDescent="0.3">
      <c r="B9" s="634" t="s">
        <v>124</v>
      </c>
      <c r="C9" s="594">
        <v>4</v>
      </c>
      <c r="D9" s="594">
        <v>0.6</v>
      </c>
    </row>
    <row r="10" spans="1:4" x14ac:dyDescent="0.3">
      <c r="B10" s="635" t="s">
        <v>113</v>
      </c>
      <c r="C10" s="595">
        <v>1.9</v>
      </c>
      <c r="D10" s="595">
        <v>1.9</v>
      </c>
    </row>
    <row r="11" spans="1:4" x14ac:dyDescent="0.3">
      <c r="B11" s="634" t="s">
        <v>125</v>
      </c>
      <c r="C11" s="594">
        <v>1.8</v>
      </c>
      <c r="D11" s="594">
        <v>0.3</v>
      </c>
    </row>
    <row r="12" spans="1:4" x14ac:dyDescent="0.3">
      <c r="B12" s="634" t="s">
        <v>114</v>
      </c>
      <c r="C12" s="594">
        <v>1.6</v>
      </c>
      <c r="D12" s="594">
        <v>0.2</v>
      </c>
    </row>
    <row r="13" spans="1:4" x14ac:dyDescent="0.3">
      <c r="B13" s="634" t="s">
        <v>116</v>
      </c>
      <c r="C13" s="594">
        <v>0.3</v>
      </c>
      <c r="D13" s="594">
        <v>0</v>
      </c>
    </row>
    <row r="14" spans="1:4" x14ac:dyDescent="0.3">
      <c r="B14" s="634" t="s">
        <v>111</v>
      </c>
      <c r="C14" s="594">
        <v>0.1</v>
      </c>
      <c r="D14" s="594">
        <v>0</v>
      </c>
    </row>
    <row r="15" spans="1:4" x14ac:dyDescent="0.3">
      <c r="B15" s="634" t="s">
        <v>115</v>
      </c>
      <c r="C15" s="594">
        <v>-0.2</v>
      </c>
      <c r="D15" s="594">
        <v>0</v>
      </c>
    </row>
    <row r="16" spans="1:4" x14ac:dyDescent="0.3">
      <c r="B16" s="634" t="s">
        <v>118</v>
      </c>
      <c r="C16" s="594">
        <v>-2</v>
      </c>
      <c r="D16" s="594">
        <v>0</v>
      </c>
    </row>
    <row r="17" spans="2:4" x14ac:dyDescent="0.3">
      <c r="B17" s="636" t="s">
        <v>117</v>
      </c>
      <c r="C17" s="596">
        <v>-2.4</v>
      </c>
      <c r="D17" s="596">
        <v>-0.2</v>
      </c>
    </row>
    <row r="18" spans="2:4" x14ac:dyDescent="0.3">
      <c r="B18" s="164" t="s">
        <v>121</v>
      </c>
    </row>
    <row r="19" spans="2:4" x14ac:dyDescent="0.3">
      <c r="B19" s="164" t="s">
        <v>122</v>
      </c>
    </row>
    <row r="20" spans="2:4" x14ac:dyDescent="0.3">
      <c r="B20" s="436"/>
    </row>
  </sheetData>
  <mergeCells count="2">
    <mergeCell ref="B2:D2"/>
    <mergeCell ref="B3:B4"/>
  </mergeCells>
  <conditionalFormatting sqref="C5:C17">
    <cfRule type="dataBar" priority="1">
      <dataBar>
        <cfvo type="min"/>
        <cfvo type="max"/>
        <color theme="0" tint="-0.249977111117893"/>
      </dataBar>
      <extLst>
        <ext xmlns:x14="http://schemas.microsoft.com/office/spreadsheetml/2009/9/main" uri="{B025F937-C7B1-47D3-B67F-A62EFF666E3E}">
          <x14:id>{7969ADEE-A76A-4E9D-887D-85EEA2C2B999}</x14:id>
        </ext>
      </extLst>
    </cfRule>
    <cfRule type="dataBar" priority="2">
      <dataBar>
        <cfvo type="min"/>
        <cfvo type="max"/>
        <color theme="0" tint="-0.249977111117893"/>
      </dataBar>
      <extLst>
        <ext xmlns:x14="http://schemas.microsoft.com/office/spreadsheetml/2009/9/main" uri="{B025F937-C7B1-47D3-B67F-A62EFF666E3E}">
          <x14:id>{5E655BEA-2A54-4BEC-9EDF-AA94E198F595}</x14:id>
        </ext>
      </extLst>
    </cfRule>
    <cfRule type="dataBar" priority="5">
      <dataBar>
        <cfvo type="min"/>
        <cfvo type="max"/>
        <color theme="0" tint="-0.249977111117893"/>
      </dataBar>
      <extLst>
        <ext xmlns:x14="http://schemas.microsoft.com/office/spreadsheetml/2009/9/main" uri="{B025F937-C7B1-47D3-B67F-A62EFF666E3E}">
          <x14:id>{7969ADEE-A76A-4E9D-887D-85EEA2C2B999}</x14:id>
        </ext>
      </extLst>
    </cfRule>
    <cfRule type="dataBar" priority="5">
      <dataBar>
        <cfvo type="min"/>
        <cfvo type="max"/>
        <color theme="0" tint="-0.249977111117893"/>
      </dataBar>
      <extLst>
        <ext xmlns:x14="http://schemas.microsoft.com/office/spreadsheetml/2009/9/main" uri="{B025F937-C7B1-47D3-B67F-A62EFF666E3E}">
          <x14:id>{5E655BEA-2A54-4BEC-9EDF-AA94E198F595}</x14:id>
        </ext>
      </extLst>
    </cfRule>
  </conditionalFormatting>
  <conditionalFormatting sqref="D5:D9 D11:D17">
    <cfRule type="dataBar" priority="3">
      <dataBar>
        <cfvo type="min"/>
        <cfvo type="max"/>
        <color theme="0" tint="-0.249977111117893"/>
      </dataBar>
      <extLst>
        <ext xmlns:x14="http://schemas.microsoft.com/office/spreadsheetml/2009/9/main" uri="{B025F937-C7B1-47D3-B67F-A62EFF666E3E}">
          <x14:id>{CCD8240C-C5A1-4BE6-8BE3-98AEB1195DC1}</x14:id>
        </ext>
      </extLst>
    </cfRule>
    <cfRule type="dataBar" priority="4">
      <dataBar>
        <cfvo type="min"/>
        <cfvo type="max"/>
        <color theme="0" tint="-0.249977111117893"/>
      </dataBar>
      <extLst>
        <ext xmlns:x14="http://schemas.microsoft.com/office/spreadsheetml/2009/9/main" uri="{B025F937-C7B1-47D3-B67F-A62EFF666E3E}">
          <x14:id>{F008F03C-A25B-4112-9235-A9EF584AB044}</x14:id>
        </ext>
      </extLst>
    </cfRule>
    <cfRule type="dataBar" priority="6">
      <dataBar>
        <cfvo type="min"/>
        <cfvo type="max"/>
        <color theme="0" tint="-0.249977111117893"/>
      </dataBar>
      <extLst>
        <ext xmlns:x14="http://schemas.microsoft.com/office/spreadsheetml/2009/9/main" uri="{B025F937-C7B1-47D3-B67F-A62EFF666E3E}">
          <x14:id>{CCD8240C-C5A1-4BE6-8BE3-98AEB1195DC1}</x14:id>
        </ext>
      </extLst>
    </cfRule>
    <cfRule type="dataBar" priority="6">
      <dataBar>
        <cfvo type="min"/>
        <cfvo type="max"/>
        <color theme="0" tint="-0.249977111117893"/>
      </dataBar>
      <extLst>
        <ext xmlns:x14="http://schemas.microsoft.com/office/spreadsheetml/2009/9/main" uri="{B025F937-C7B1-47D3-B67F-A62EFF666E3E}">
          <x14:id>{F008F03C-A25B-4112-9235-A9EF584AB044}</x14:id>
        </ext>
      </extLst>
    </cfRule>
  </conditionalFormatting>
  <hyperlinks>
    <hyperlink ref="A1" location="Índice!A1" display="Volver" xr:uid="{00000000-0004-0000-05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7969ADEE-A76A-4E9D-887D-85EEA2C2B999}">
            <x14:dataBar minLength="0" maxLength="100" negativeBarColorSameAsPositive="1" axisPosition="none">
              <x14:cfvo type="min"/>
              <x14:cfvo type="max"/>
            </x14:dataBar>
          </x14:cfRule>
          <x14:cfRule type="dataBar" id="{5E655BEA-2A54-4BEC-9EDF-AA94E198F595}">
            <x14:dataBar minLength="0" maxLength="100" negativeBarColorSameAsPositive="1" axisPosition="none">
              <x14:cfvo type="min"/>
              <x14:cfvo type="max"/>
            </x14:dataBar>
          </x14:cfRule>
          <x14:cfRule type="dataBar" id="{5E655BEA-2A54-4BEC-9EDF-AA94E198F595}">
            <x14:dataBar minLength="0" maxLength="100" border="1" negativeBarBorderColorSameAsPositive="0">
              <x14:cfvo type="autoMin"/>
              <x14:cfvo type="autoMax"/>
              <x14:borderColor theme="0" tint="-0.249977111117893"/>
              <x14:negativeFillColor theme="0" tint="-0.14999847407452621"/>
              <x14:negativeBorderColor theme="0" tint="-0.249977111117893"/>
              <x14:axisColor rgb="FF000000"/>
            </x14:dataBar>
          </x14:cfRule>
          <x14:cfRule type="dataBar" id="{7969ADEE-A76A-4E9D-887D-85EEA2C2B999}">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C5:C17</xm:sqref>
        </x14:conditionalFormatting>
        <x14:conditionalFormatting xmlns:xm="http://schemas.microsoft.com/office/excel/2006/main">
          <x14:cfRule type="dataBar" id="{CCD8240C-C5A1-4BE6-8BE3-98AEB1195DC1}">
            <x14:dataBar minLength="0" maxLength="100" negativeBarColorSameAsPositive="1" axisPosition="none">
              <x14:cfvo type="min"/>
              <x14:cfvo type="max"/>
            </x14:dataBar>
          </x14:cfRule>
          <x14:cfRule type="dataBar" id="{F008F03C-A25B-4112-9235-A9EF584AB044}">
            <x14:dataBar minLength="0" maxLength="100" negativeBarColorSameAsPositive="1" axisPosition="none">
              <x14:cfvo type="min"/>
              <x14:cfvo type="max"/>
            </x14:dataBar>
          </x14:cfRule>
          <x14:cfRule type="dataBar" id="{F008F03C-A25B-4112-9235-A9EF584AB044}">
            <x14:dataBar minLength="0" maxLength="100" border="1" negativeBarBorderColorSameAsPositive="0">
              <x14:cfvo type="autoMin"/>
              <x14:cfvo type="autoMax"/>
              <x14:borderColor theme="0" tint="-0.249977111117893"/>
              <x14:negativeFillColor theme="0" tint="-0.14999847407452621"/>
              <x14:negativeBorderColor theme="0" tint="-0.249977111117893"/>
              <x14:axisColor rgb="FF000000"/>
            </x14:dataBar>
          </x14:cfRule>
          <x14:cfRule type="dataBar" id="{CCD8240C-C5A1-4BE6-8BE3-98AEB1195DC1}">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D5:D9 D11:D17</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20"/>
  <sheetViews>
    <sheetView showGridLines="0" workbookViewId="0"/>
  </sheetViews>
  <sheetFormatPr baseColWidth="10" defaultColWidth="11.44140625" defaultRowHeight="11.4" x14ac:dyDescent="0.3"/>
  <cols>
    <col min="1" max="1" width="5.21875" style="45" customWidth="1"/>
    <col min="2" max="2" width="25.77734375" style="45" customWidth="1"/>
    <col min="3" max="4" width="11.21875" style="45" customWidth="1"/>
    <col min="5" max="6" width="11.5546875" style="45" customWidth="1"/>
    <col min="7" max="16384" width="11.44140625" style="45"/>
  </cols>
  <sheetData>
    <row r="1" spans="1:13" ht="12" x14ac:dyDescent="0.3">
      <c r="A1" s="145" t="s">
        <v>36</v>
      </c>
    </row>
    <row r="2" spans="1:13" s="68" customFormat="1" ht="13.8" x14ac:dyDescent="0.3">
      <c r="B2" s="843" t="s">
        <v>485</v>
      </c>
      <c r="C2" s="843"/>
      <c r="D2" s="843"/>
      <c r="E2" s="843"/>
      <c r="F2" s="843"/>
      <c r="G2" s="843"/>
      <c r="M2" s="45"/>
    </row>
    <row r="3" spans="1:13" ht="13.8" x14ac:dyDescent="0.3">
      <c r="A3" s="145"/>
      <c r="B3" s="843" t="s">
        <v>486</v>
      </c>
      <c r="C3" s="843"/>
      <c r="D3" s="843"/>
      <c r="E3" s="843"/>
      <c r="F3" s="843"/>
      <c r="G3" s="843"/>
    </row>
    <row r="4" spans="1:13" ht="13.8" x14ac:dyDescent="0.3">
      <c r="B4" s="843" t="s">
        <v>298</v>
      </c>
      <c r="C4" s="843"/>
      <c r="D4" s="843"/>
      <c r="E4" s="843"/>
      <c r="F4" s="843"/>
      <c r="G4" s="843"/>
    </row>
    <row r="5" spans="1:13" ht="12" x14ac:dyDescent="0.3">
      <c r="B5" s="2" t="s">
        <v>86</v>
      </c>
      <c r="C5" s="2">
        <v>2025</v>
      </c>
      <c r="D5" s="2">
        <v>2026</v>
      </c>
      <c r="E5" s="2" t="s">
        <v>299</v>
      </c>
      <c r="F5" s="2" t="s">
        <v>428</v>
      </c>
      <c r="G5" s="2" t="s">
        <v>481</v>
      </c>
    </row>
    <row r="6" spans="1:13" ht="12" x14ac:dyDescent="0.3">
      <c r="B6" s="10" t="s">
        <v>322</v>
      </c>
      <c r="C6" s="11">
        <v>6850333052579.5068</v>
      </c>
      <c r="D6" s="11">
        <v>7589943934453.0215</v>
      </c>
      <c r="E6" s="155">
        <v>10.796714206399249</v>
      </c>
      <c r="F6" s="156">
        <v>1.4900538334691711</v>
      </c>
      <c r="G6" s="156">
        <v>1.5460661028430223</v>
      </c>
    </row>
    <row r="7" spans="1:13" ht="12" x14ac:dyDescent="0.3">
      <c r="B7" s="10" t="s">
        <v>331</v>
      </c>
      <c r="C7" s="11">
        <v>6179373708692</v>
      </c>
      <c r="D7" s="11">
        <v>6673152734272.3965</v>
      </c>
      <c r="E7" s="155">
        <v>7.990761667089985</v>
      </c>
      <c r="F7" s="156">
        <v>1.3441097553071499</v>
      </c>
      <c r="G7" s="156">
        <v>1.3593163968867048</v>
      </c>
    </row>
    <row r="8" spans="1:13" x14ac:dyDescent="0.3">
      <c r="B8" s="46" t="s">
        <v>186</v>
      </c>
      <c r="C8" s="12">
        <v>4268299000000</v>
      </c>
      <c r="D8" s="12">
        <v>4636102812136.2002</v>
      </c>
      <c r="E8" s="155">
        <v>8.6171051310182314</v>
      </c>
      <c r="F8" s="156">
        <v>0.92842132470446237</v>
      </c>
      <c r="G8" s="156">
        <v>0.94437079760267573</v>
      </c>
    </row>
    <row r="9" spans="1:13" x14ac:dyDescent="0.3">
      <c r="B9" s="46" t="s">
        <v>189</v>
      </c>
      <c r="C9" s="12">
        <v>1300168702211</v>
      </c>
      <c r="D9" s="12">
        <v>1389381800000</v>
      </c>
      <c r="E9" s="155">
        <v>6.8616555403378632</v>
      </c>
      <c r="F9" s="156">
        <v>0.28280688603259008</v>
      </c>
      <c r="G9" s="156">
        <v>0.28301607013673247</v>
      </c>
    </row>
    <row r="10" spans="1:13" x14ac:dyDescent="0.3">
      <c r="B10" s="46" t="s">
        <v>332</v>
      </c>
      <c r="C10" s="12">
        <v>407871539510</v>
      </c>
      <c r="D10" s="12">
        <v>432343831880.60004</v>
      </c>
      <c r="E10" s="155">
        <v>6.0000000000000053</v>
      </c>
      <c r="F10" s="156">
        <v>8.8718394616010415E-2</v>
      </c>
      <c r="G10" s="156">
        <v>8.8068126591771642E-2</v>
      </c>
    </row>
    <row r="11" spans="1:13" x14ac:dyDescent="0.3">
      <c r="B11" s="46" t="s">
        <v>333</v>
      </c>
      <c r="C11" s="12">
        <v>13469408292</v>
      </c>
      <c r="D11" s="12">
        <v>14385328055.856001</v>
      </c>
      <c r="E11" s="155">
        <v>6.800000000000006</v>
      </c>
      <c r="F11" s="157">
        <v>2.9298055008432889E-3</v>
      </c>
      <c r="G11" s="157">
        <v>2.9302809450908645E-3</v>
      </c>
    </row>
    <row r="12" spans="1:13" ht="22.8" x14ac:dyDescent="0.3">
      <c r="B12" s="46" t="s">
        <v>334</v>
      </c>
      <c r="C12" s="12">
        <v>189565058679</v>
      </c>
      <c r="D12" s="12">
        <v>200938962199.74002</v>
      </c>
      <c r="E12" s="155">
        <v>6.0000000000000053</v>
      </c>
      <c r="F12" s="158">
        <v>4.1233344453243864E-2</v>
      </c>
      <c r="G12" s="158">
        <v>4.0931121610434114E-2</v>
      </c>
    </row>
    <row r="13" spans="1:13" ht="24" x14ac:dyDescent="0.3">
      <c r="B13" s="10" t="s">
        <v>335</v>
      </c>
      <c r="C13" s="11">
        <v>388844375737.50653</v>
      </c>
      <c r="D13" s="11">
        <v>407014056180.62512</v>
      </c>
      <c r="E13" s="155">
        <v>4.6727383953173662</v>
      </c>
      <c r="F13" s="156">
        <v>8.4579690979028288E-2</v>
      </c>
      <c r="G13" s="156">
        <v>8.2908469558656772E-2</v>
      </c>
    </row>
    <row r="14" spans="1:13" x14ac:dyDescent="0.3">
      <c r="B14" s="46" t="s">
        <v>336</v>
      </c>
      <c r="C14" s="12">
        <v>338220233456.08783</v>
      </c>
      <c r="D14" s="12">
        <v>348823889154.05078</v>
      </c>
      <c r="E14" s="155">
        <v>3.1351334571589673</v>
      </c>
      <c r="F14" s="156">
        <v>7.3568153774408396E-2</v>
      </c>
      <c r="G14" s="156">
        <v>7.1055174523079703E-2</v>
      </c>
    </row>
    <row r="15" spans="1:13" x14ac:dyDescent="0.3">
      <c r="B15" s="46" t="s">
        <v>337</v>
      </c>
      <c r="C15" s="12">
        <v>50570947652.089996</v>
      </c>
      <c r="D15" s="12">
        <v>58134568000</v>
      </c>
      <c r="E15" s="155">
        <v>14.956453653874547</v>
      </c>
      <c r="F15" s="158">
        <v>1.0999966546559511E-2</v>
      </c>
      <c r="G15" s="158">
        <v>1.1841969553981951E-2</v>
      </c>
    </row>
    <row r="16" spans="1:13" ht="34.200000000000003" x14ac:dyDescent="0.3">
      <c r="B16" s="46" t="s">
        <v>338</v>
      </c>
      <c r="C16" s="159">
        <v>53194629.328666992</v>
      </c>
      <c r="D16" s="160">
        <v>55599026.574322738</v>
      </c>
      <c r="E16" s="155">
        <v>4.5199999999999907</v>
      </c>
      <c r="F16" s="161">
        <v>1.1570658060385144E-5</v>
      </c>
      <c r="G16" s="161">
        <v>1.1325481595118472E-5</v>
      </c>
    </row>
    <row r="17" spans="2:7" ht="36" x14ac:dyDescent="0.3">
      <c r="B17" s="14" t="s">
        <v>439</v>
      </c>
      <c r="C17" s="15">
        <v>282114968150</v>
      </c>
      <c r="D17" s="15">
        <v>509777144000</v>
      </c>
      <c r="E17" s="162">
        <v>80.698368237218972</v>
      </c>
      <c r="F17" s="163">
        <v>6.1364387182992614E-2</v>
      </c>
      <c r="G17" s="163">
        <v>0.10384123639766056</v>
      </c>
    </row>
    <row r="19" spans="2:7" ht="409.6" x14ac:dyDescent="0.3">
      <c r="B19" s="164" t="s">
        <v>487</v>
      </c>
    </row>
    <row r="20" spans="2:7" ht="409.6" x14ac:dyDescent="0.3">
      <c r="B20" s="164" t="s">
        <v>488</v>
      </c>
    </row>
  </sheetData>
  <mergeCells count="3">
    <mergeCell ref="B2:G2"/>
    <mergeCell ref="B3:G3"/>
    <mergeCell ref="B4:G4"/>
  </mergeCells>
  <hyperlinks>
    <hyperlink ref="A1" location="Índice!A1" display="Volver"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15"/>
  <sheetViews>
    <sheetView showGridLines="0" workbookViewId="0"/>
  </sheetViews>
  <sheetFormatPr baseColWidth="10" defaultColWidth="11.44140625" defaultRowHeight="11.4" x14ac:dyDescent="0.3"/>
  <cols>
    <col min="1" max="1" width="5.21875" style="45" customWidth="1"/>
    <col min="2" max="2" width="32.21875" style="45" customWidth="1"/>
    <col min="3" max="4" width="10" style="45" customWidth="1"/>
    <col min="5" max="6" width="11.5546875" style="45" customWidth="1"/>
    <col min="7" max="16384" width="11.44140625" style="45"/>
  </cols>
  <sheetData>
    <row r="1" spans="1:13" ht="12" x14ac:dyDescent="0.3">
      <c r="A1" s="145" t="s">
        <v>36</v>
      </c>
    </row>
    <row r="2" spans="1:13" s="68" customFormat="1" ht="13.8" x14ac:dyDescent="0.3">
      <c r="B2" s="843" t="s">
        <v>489</v>
      </c>
      <c r="C2" s="843"/>
      <c r="D2" s="843"/>
      <c r="E2" s="843"/>
      <c r="F2" s="843"/>
      <c r="G2" s="843"/>
      <c r="M2" s="45"/>
    </row>
    <row r="3" spans="1:13" ht="13.8" x14ac:dyDescent="0.3">
      <c r="A3" s="145"/>
      <c r="B3" s="843" t="s">
        <v>490</v>
      </c>
      <c r="C3" s="843"/>
      <c r="D3" s="843"/>
      <c r="E3" s="843"/>
      <c r="F3" s="843"/>
      <c r="G3" s="843"/>
    </row>
    <row r="4" spans="1:13" ht="13.8" x14ac:dyDescent="0.3">
      <c r="B4" s="843" t="s">
        <v>298</v>
      </c>
      <c r="C4" s="843"/>
      <c r="D4" s="843"/>
      <c r="E4" s="843"/>
      <c r="F4" s="843"/>
      <c r="G4" s="843"/>
    </row>
    <row r="5" spans="1:13" ht="12" x14ac:dyDescent="0.3">
      <c r="B5" s="2" t="s">
        <v>86</v>
      </c>
      <c r="C5" s="2">
        <v>2025</v>
      </c>
      <c r="D5" s="2">
        <v>2026</v>
      </c>
      <c r="E5" s="2" t="s">
        <v>299</v>
      </c>
      <c r="F5" s="2" t="s">
        <v>428</v>
      </c>
      <c r="G5" s="2" t="s">
        <v>481</v>
      </c>
    </row>
    <row r="6" spans="1:13" ht="12" x14ac:dyDescent="0.3">
      <c r="B6" s="10" t="s">
        <v>343</v>
      </c>
      <c r="C6" s="11">
        <v>2567888817859</v>
      </c>
      <c r="D6" s="11">
        <v>2719020889000</v>
      </c>
      <c r="E6" s="155">
        <v>5.8854600748255104</v>
      </c>
      <c r="F6" s="156">
        <v>0.55855570051920655</v>
      </c>
      <c r="G6" s="156">
        <v>0.55386259315075559</v>
      </c>
    </row>
    <row r="7" spans="1:13" x14ac:dyDescent="0.3">
      <c r="B7" s="46" t="s">
        <v>344</v>
      </c>
      <c r="C7" s="12">
        <v>100332421000</v>
      </c>
      <c r="D7" s="12">
        <v>238090000000</v>
      </c>
      <c r="E7" s="155">
        <v>137.30116110723571</v>
      </c>
      <c r="F7" s="158">
        <v>2.1823859859776883E-2</v>
      </c>
      <c r="G7" s="158">
        <v>4.8498761203619213E-2</v>
      </c>
    </row>
    <row r="8" spans="1:13" ht="22.8" x14ac:dyDescent="0.3">
      <c r="B8" s="46" t="s">
        <v>345</v>
      </c>
      <c r="C8" s="12">
        <v>1465165916544</v>
      </c>
      <c r="D8" s="12">
        <v>1595314000000</v>
      </c>
      <c r="E8" s="155">
        <v>8.8828222105377996</v>
      </c>
      <c r="F8" s="156">
        <v>0.31869634277017805</v>
      </c>
      <c r="G8" s="156">
        <v>0.32496431068415549</v>
      </c>
    </row>
    <row r="9" spans="1:13" x14ac:dyDescent="0.3">
      <c r="B9" s="46" t="s">
        <v>346</v>
      </c>
      <c r="C9" s="12">
        <v>333896520374</v>
      </c>
      <c r="D9" s="12">
        <v>298800877000</v>
      </c>
      <c r="E9" s="155">
        <v>-10.510934146510154</v>
      </c>
      <c r="F9" s="156">
        <v>7.2627679026197461E-2</v>
      </c>
      <c r="G9" s="156">
        <v>6.0865523041937902E-2</v>
      </c>
    </row>
    <row r="10" spans="1:13" x14ac:dyDescent="0.3">
      <c r="B10" s="46" t="s">
        <v>347</v>
      </c>
      <c r="C10" s="12">
        <v>5574666976</v>
      </c>
      <c r="D10" s="12">
        <v>5780396000</v>
      </c>
      <c r="E10" s="155">
        <v>3.6904271570965985</v>
      </c>
      <c r="F10" s="157">
        <v>1.2125766490689006E-3</v>
      </c>
      <c r="G10" s="157">
        <v>1.1774624942935683E-3</v>
      </c>
    </row>
    <row r="11" spans="1:13" x14ac:dyDescent="0.3">
      <c r="B11" s="46" t="s">
        <v>348</v>
      </c>
      <c r="C11" s="12">
        <v>427410584000</v>
      </c>
      <c r="D11" s="12">
        <v>188409543000</v>
      </c>
      <c r="E11" s="155">
        <v>-55.918372157110639</v>
      </c>
      <c r="F11" s="156">
        <v>9.2968440259219853E-2</v>
      </c>
      <c r="G11" s="158">
        <v>3.8378887960183232E-2</v>
      </c>
    </row>
    <row r="12" spans="1:13" x14ac:dyDescent="0.3">
      <c r="B12" s="102" t="s">
        <v>349</v>
      </c>
      <c r="C12" s="24">
        <v>235508708965</v>
      </c>
      <c r="D12" s="24">
        <v>392626073000</v>
      </c>
      <c r="E12" s="162">
        <v>66.714035640333762</v>
      </c>
      <c r="F12" s="165">
        <v>5.1226801954765352E-2</v>
      </c>
      <c r="G12" s="165">
        <v>7.9977647766566282E-2</v>
      </c>
    </row>
    <row r="13" spans="1:13" x14ac:dyDescent="0.3">
      <c r="B13" s="50"/>
      <c r="C13" s="12"/>
      <c r="D13" s="12"/>
      <c r="E13" s="155"/>
      <c r="F13" s="158"/>
      <c r="G13" s="158"/>
    </row>
    <row r="14" spans="1:13" ht="409.6" x14ac:dyDescent="0.3">
      <c r="B14" s="164" t="s">
        <v>491</v>
      </c>
    </row>
    <row r="15" spans="1:13" ht="409.6" x14ac:dyDescent="0.3">
      <c r="B15" s="164" t="s">
        <v>492</v>
      </c>
    </row>
  </sheetData>
  <mergeCells count="3">
    <mergeCell ref="B2:G2"/>
    <mergeCell ref="B3:G3"/>
    <mergeCell ref="B4:G4"/>
  </mergeCells>
  <hyperlinks>
    <hyperlink ref="A1" location="Índice!A1" display="Volver"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18"/>
  <sheetViews>
    <sheetView showGridLines="0" workbookViewId="0"/>
  </sheetViews>
  <sheetFormatPr baseColWidth="10" defaultColWidth="11.44140625" defaultRowHeight="11.4" x14ac:dyDescent="0.3"/>
  <cols>
    <col min="1" max="1" width="5.21875" style="45" customWidth="1"/>
    <col min="2" max="2" width="34.77734375" style="45" customWidth="1"/>
    <col min="3" max="4" width="10.77734375" style="45" customWidth="1"/>
    <col min="5" max="5" width="10" style="45" customWidth="1"/>
    <col min="6" max="7" width="10.5546875" style="45" customWidth="1"/>
    <col min="8" max="16384" width="11.44140625" style="45"/>
  </cols>
  <sheetData>
    <row r="1" spans="1:13" ht="12" x14ac:dyDescent="0.3">
      <c r="A1" s="145" t="s">
        <v>36</v>
      </c>
    </row>
    <row r="2" spans="1:13" s="68" customFormat="1" ht="13.8" x14ac:dyDescent="0.3">
      <c r="B2" s="843" t="s">
        <v>493</v>
      </c>
      <c r="C2" s="843"/>
      <c r="D2" s="843"/>
      <c r="E2" s="843"/>
      <c r="F2" s="843"/>
      <c r="G2" s="843"/>
      <c r="M2" s="45"/>
    </row>
    <row r="3" spans="1:13" ht="13.8" x14ac:dyDescent="0.3">
      <c r="A3" s="145"/>
      <c r="B3" s="843" t="s">
        <v>494</v>
      </c>
      <c r="C3" s="843"/>
      <c r="D3" s="843"/>
      <c r="E3" s="843"/>
      <c r="F3" s="843"/>
      <c r="G3" s="843"/>
    </row>
    <row r="4" spans="1:13" ht="13.8" x14ac:dyDescent="0.3">
      <c r="B4" s="843" t="s">
        <v>298</v>
      </c>
      <c r="C4" s="843"/>
      <c r="D4" s="843"/>
      <c r="E4" s="843"/>
      <c r="F4" s="843"/>
      <c r="G4" s="843"/>
    </row>
    <row r="5" spans="1:13" ht="12" x14ac:dyDescent="0.3">
      <c r="B5" s="2" t="s">
        <v>86</v>
      </c>
      <c r="C5" s="2">
        <v>2025</v>
      </c>
      <c r="D5" s="2">
        <v>2026</v>
      </c>
      <c r="E5" s="2" t="s">
        <v>299</v>
      </c>
      <c r="F5" s="2" t="s">
        <v>428</v>
      </c>
      <c r="G5" s="2" t="s">
        <v>481</v>
      </c>
    </row>
    <row r="6" spans="1:13" ht="12" x14ac:dyDescent="0.3">
      <c r="B6" s="10" t="s">
        <v>352</v>
      </c>
      <c r="C6" s="11">
        <v>33329886794653.992</v>
      </c>
      <c r="D6" s="11">
        <v>34863047151000</v>
      </c>
      <c r="E6" s="166">
        <v>4.5999566868973663</v>
      </c>
      <c r="F6" s="166">
        <v>7.2497680340909625</v>
      </c>
      <c r="G6" s="166">
        <v>7.1015775488549124</v>
      </c>
    </row>
    <row r="7" spans="1:13" ht="12" x14ac:dyDescent="0.3">
      <c r="B7" s="10" t="s">
        <v>413</v>
      </c>
      <c r="C7" s="11">
        <v>4682397668365</v>
      </c>
      <c r="D7" s="11">
        <v>4670375509000</v>
      </c>
      <c r="E7" s="166">
        <v>-0.25675220723399006</v>
      </c>
      <c r="F7" s="166">
        <v>1.0184942165618012</v>
      </c>
      <c r="G7" s="166">
        <v>0.95135212122400159</v>
      </c>
    </row>
    <row r="8" spans="1:13" x14ac:dyDescent="0.3">
      <c r="B8" s="46" t="s">
        <v>354</v>
      </c>
      <c r="C8" s="12">
        <v>1741942902314</v>
      </c>
      <c r="D8" s="12">
        <v>1938639686000</v>
      </c>
      <c r="E8" s="155">
        <v>11.291804307977472</v>
      </c>
      <c r="F8" s="155">
        <v>0.37889963587974967</v>
      </c>
      <c r="G8" s="155">
        <v>0.3948995051920422</v>
      </c>
    </row>
    <row r="9" spans="1:13" x14ac:dyDescent="0.3">
      <c r="B9" s="46" t="s">
        <v>355</v>
      </c>
      <c r="C9" s="12">
        <v>582529554194</v>
      </c>
      <c r="D9" s="12">
        <v>566962472000</v>
      </c>
      <c r="E9" s="155">
        <v>-2.6723248772397401</v>
      </c>
      <c r="F9" s="155">
        <v>0.12670922547466645</v>
      </c>
      <c r="G9" s="155">
        <v>0.11548984644857677</v>
      </c>
    </row>
    <row r="10" spans="1:13" x14ac:dyDescent="0.3">
      <c r="B10" s="46" t="s">
        <v>322</v>
      </c>
      <c r="C10" s="12">
        <v>2357645369482</v>
      </c>
      <c r="D10" s="12">
        <v>2164622162000</v>
      </c>
      <c r="E10" s="155">
        <v>-8.1871179601709638</v>
      </c>
      <c r="F10" s="155">
        <v>0.51282448514450829</v>
      </c>
      <c r="G10" s="155">
        <v>0.44093197249317456</v>
      </c>
    </row>
    <row r="11" spans="1:13" ht="22.8" x14ac:dyDescent="0.3">
      <c r="B11" s="46" t="s">
        <v>356</v>
      </c>
      <c r="C11" s="160">
        <v>279842375</v>
      </c>
      <c r="D11" s="160">
        <v>151189000</v>
      </c>
      <c r="E11" s="155">
        <v>-45.973514554398712</v>
      </c>
      <c r="F11" s="167">
        <v>6.0870062876556417E-5</v>
      </c>
      <c r="G11" s="168">
        <v>3.0797090207963315E-5</v>
      </c>
    </row>
    <row r="12" spans="1:13" ht="12" x14ac:dyDescent="0.3">
      <c r="B12" s="10" t="s">
        <v>368</v>
      </c>
      <c r="C12" s="11">
        <v>1223622873943.991</v>
      </c>
      <c r="D12" s="11">
        <v>1823586831000</v>
      </c>
      <c r="E12" s="166">
        <v>49.031770313528099</v>
      </c>
      <c r="F12" s="166">
        <v>0.26615697952879153</v>
      </c>
      <c r="G12" s="166">
        <v>0.37146332164615775</v>
      </c>
    </row>
    <row r="13" spans="1:13" ht="12" x14ac:dyDescent="0.3">
      <c r="B13" s="10" t="s">
        <v>416</v>
      </c>
      <c r="C13" s="11">
        <v>27423866252345</v>
      </c>
      <c r="D13" s="11">
        <v>28369084811000</v>
      </c>
      <c r="E13" s="166">
        <v>3.4467005853858312</v>
      </c>
      <c r="F13" s="166">
        <v>5.9651168380003705</v>
      </c>
      <c r="G13" s="166">
        <v>5.7787621059847529</v>
      </c>
    </row>
    <row r="14" spans="1:13" x14ac:dyDescent="0.3">
      <c r="B14" s="46" t="s">
        <v>364</v>
      </c>
      <c r="C14" s="12">
        <v>12262697555255</v>
      </c>
      <c r="D14" s="12">
        <v>13061710013000</v>
      </c>
      <c r="E14" s="155">
        <v>6.5157968232087304</v>
      </c>
      <c r="F14" s="155">
        <v>2.6673271738226445</v>
      </c>
      <c r="G14" s="155">
        <v>2.6606609048318237</v>
      </c>
    </row>
    <row r="15" spans="1:13" x14ac:dyDescent="0.3">
      <c r="B15" s="102" t="s">
        <v>365</v>
      </c>
      <c r="C15" s="24">
        <v>15161168697090</v>
      </c>
      <c r="D15" s="24">
        <v>15307374798000</v>
      </c>
      <c r="E15" s="162">
        <v>0.96434584847051585</v>
      </c>
      <c r="F15" s="162">
        <v>3.2977896641777265</v>
      </c>
      <c r="G15" s="162">
        <v>3.1181012011529288</v>
      </c>
    </row>
    <row r="17" spans="2:2" ht="409.6" x14ac:dyDescent="0.3">
      <c r="B17" s="164" t="s">
        <v>495</v>
      </c>
    </row>
    <row r="18" spans="2:2" ht="409.6" x14ac:dyDescent="0.3">
      <c r="B18" s="164" t="s">
        <v>488</v>
      </c>
    </row>
  </sheetData>
  <mergeCells count="3">
    <mergeCell ref="B2:G2"/>
    <mergeCell ref="B3:G3"/>
    <mergeCell ref="B4:G4"/>
  </mergeCells>
  <hyperlinks>
    <hyperlink ref="A1" location="Índice!A1" display="Volver"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17"/>
  <sheetViews>
    <sheetView showGridLines="0" workbookViewId="0"/>
  </sheetViews>
  <sheetFormatPr baseColWidth="10" defaultColWidth="11.44140625" defaultRowHeight="11.4" x14ac:dyDescent="0.3"/>
  <cols>
    <col min="1" max="1" width="5.21875" style="44" customWidth="1"/>
    <col min="2" max="2" width="32.77734375" style="44" customWidth="1"/>
    <col min="3" max="4" width="11.44140625" style="44" customWidth="1"/>
    <col min="5" max="5" width="11.5546875" style="44" customWidth="1"/>
    <col min="6" max="6" width="8.5546875" style="44" customWidth="1"/>
    <col min="7" max="7" width="8.77734375" style="44" customWidth="1"/>
    <col min="8" max="16384" width="11.44140625" style="44"/>
  </cols>
  <sheetData>
    <row r="1" spans="1:13" ht="12" x14ac:dyDescent="0.3">
      <c r="A1" s="145" t="s">
        <v>36</v>
      </c>
    </row>
    <row r="2" spans="1:13" s="126" customFormat="1" ht="13.8" x14ac:dyDescent="0.3">
      <c r="B2" s="841" t="s">
        <v>496</v>
      </c>
      <c r="C2" s="841"/>
      <c r="D2" s="841"/>
      <c r="E2" s="841"/>
      <c r="F2" s="841"/>
      <c r="G2" s="841"/>
      <c r="M2" s="45"/>
    </row>
    <row r="3" spans="1:13" ht="13.8" x14ac:dyDescent="0.3">
      <c r="A3" s="135"/>
      <c r="B3" s="841" t="s">
        <v>368</v>
      </c>
      <c r="C3" s="841"/>
      <c r="D3" s="841"/>
      <c r="E3" s="841"/>
      <c r="F3" s="841"/>
      <c r="G3" s="841"/>
      <c r="M3" s="45"/>
    </row>
    <row r="4" spans="1:13" ht="13.8" x14ac:dyDescent="0.3">
      <c r="B4" s="841" t="s">
        <v>298</v>
      </c>
      <c r="C4" s="841"/>
      <c r="D4" s="841"/>
      <c r="E4" s="841"/>
      <c r="F4" s="841"/>
      <c r="G4" s="841"/>
      <c r="M4" s="45"/>
    </row>
    <row r="5" spans="1:13" ht="24" x14ac:dyDescent="0.3">
      <c r="B5" s="2" t="s">
        <v>86</v>
      </c>
      <c r="C5" s="2">
        <v>2025</v>
      </c>
      <c r="D5" s="2">
        <v>2026</v>
      </c>
      <c r="E5" s="2" t="s">
        <v>299</v>
      </c>
      <c r="F5" s="2" t="s">
        <v>428</v>
      </c>
      <c r="G5" s="2" t="s">
        <v>481</v>
      </c>
      <c r="M5" s="45"/>
    </row>
    <row r="6" spans="1:13" ht="12" x14ac:dyDescent="0.3">
      <c r="B6" s="28" t="s">
        <v>369</v>
      </c>
      <c r="C6" s="29">
        <v>1223622873943.991</v>
      </c>
      <c r="D6" s="29">
        <v>1823586831000</v>
      </c>
      <c r="E6" s="169">
        <v>49.031770313528099</v>
      </c>
      <c r="F6" s="170">
        <v>0.26615697952879153</v>
      </c>
      <c r="G6" s="170">
        <v>0.37146332164615775</v>
      </c>
      <c r="M6" s="45"/>
    </row>
    <row r="7" spans="1:13" ht="12" x14ac:dyDescent="0.3">
      <c r="B7" s="28" t="s">
        <v>447</v>
      </c>
      <c r="C7" s="29">
        <v>303280158246.12524</v>
      </c>
      <c r="D7" s="29">
        <v>787439585000</v>
      </c>
      <c r="E7" s="169">
        <v>159.64098329207479</v>
      </c>
      <c r="F7" s="170">
        <v>6.5968144751678962E-2</v>
      </c>
      <c r="G7" s="170">
        <v>0.1604008752790626</v>
      </c>
      <c r="M7" s="45"/>
    </row>
    <row r="8" spans="1:13" x14ac:dyDescent="0.3">
      <c r="B8" s="82" t="s">
        <v>358</v>
      </c>
      <c r="C8" s="31">
        <v>232402574246.12524</v>
      </c>
      <c r="D8" s="31">
        <v>673298347000</v>
      </c>
      <c r="E8" s="171">
        <v>189.71208653091142</v>
      </c>
      <c r="F8" s="172">
        <v>5.0551169411120159E-2</v>
      </c>
      <c r="G8" s="172">
        <v>0.13715038745829117</v>
      </c>
      <c r="M8" s="45"/>
    </row>
    <row r="9" spans="1:13" x14ac:dyDescent="0.3">
      <c r="B9" s="82" t="s">
        <v>361</v>
      </c>
      <c r="C9" s="31">
        <v>70877584000</v>
      </c>
      <c r="D9" s="31">
        <v>114141238000</v>
      </c>
      <c r="E9" s="171">
        <v>61.039967163666311</v>
      </c>
      <c r="F9" s="173">
        <v>1.5416975340558803E-2</v>
      </c>
      <c r="G9" s="173">
        <v>2.3250487820771416E-2</v>
      </c>
      <c r="M9" s="45"/>
    </row>
    <row r="10" spans="1:13" ht="12" x14ac:dyDescent="0.3">
      <c r="B10" s="28" t="s">
        <v>448</v>
      </c>
      <c r="C10" s="29">
        <v>920342715697.86572</v>
      </c>
      <c r="D10" s="29">
        <v>1036147246000</v>
      </c>
      <c r="E10" s="169">
        <v>12.582761652470253</v>
      </c>
      <c r="F10" s="170">
        <v>0.20018883477711261</v>
      </c>
      <c r="G10" s="170">
        <v>0.21106244636709517</v>
      </c>
      <c r="M10" s="45"/>
    </row>
    <row r="11" spans="1:13" x14ac:dyDescent="0.3">
      <c r="B11" s="82" t="s">
        <v>358</v>
      </c>
      <c r="C11" s="31">
        <v>741803585697.86572</v>
      </c>
      <c r="D11" s="31">
        <v>849013045000</v>
      </c>
      <c r="E11" s="171">
        <v>14.452539913415885</v>
      </c>
      <c r="F11" s="172">
        <v>0.16135380105848551</v>
      </c>
      <c r="G11" s="172">
        <v>0.17294334465207531</v>
      </c>
    </row>
    <row r="12" spans="1:13" x14ac:dyDescent="0.3">
      <c r="B12" s="82" t="s">
        <v>361</v>
      </c>
      <c r="C12" s="31">
        <v>4252480000</v>
      </c>
      <c r="D12" s="31">
        <v>8045061000</v>
      </c>
      <c r="E12" s="171">
        <v>89.185157837309049</v>
      </c>
      <c r="F12" s="174">
        <v>9.2498044651493066E-4</v>
      </c>
      <c r="G12" s="174">
        <v>1.6387731207003651E-3</v>
      </c>
    </row>
    <row r="13" spans="1:13" ht="409.6" x14ac:dyDescent="0.3">
      <c r="B13" s="84" t="s">
        <v>449</v>
      </c>
      <c r="C13" s="85">
        <v>174286650000</v>
      </c>
      <c r="D13" s="85">
        <v>179089140000</v>
      </c>
      <c r="E13" s="175">
        <v>2.7555122552415767</v>
      </c>
      <c r="F13" s="176">
        <v>3.7910053272112137E-2</v>
      </c>
      <c r="G13" s="176">
        <v>3.6480328594319496E-2</v>
      </c>
    </row>
    <row r="15" spans="1:13" x14ac:dyDescent="0.3">
      <c r="B15" s="58" t="s">
        <v>497</v>
      </c>
    </row>
    <row r="16" spans="1:13" ht="409.6" x14ac:dyDescent="0.3">
      <c r="B16" s="58" t="s">
        <v>498</v>
      </c>
    </row>
    <row r="17" spans="2:2" ht="409.6" x14ac:dyDescent="0.3">
      <c r="B17" s="58" t="s">
        <v>499</v>
      </c>
    </row>
  </sheetData>
  <mergeCells count="3">
    <mergeCell ref="B2:G2"/>
    <mergeCell ref="B3:G3"/>
    <mergeCell ref="B4:G4"/>
  </mergeCells>
  <hyperlinks>
    <hyperlink ref="A1" location="Índice!A1" display="Volver"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19"/>
  <sheetViews>
    <sheetView showGridLines="0" workbookViewId="0"/>
  </sheetViews>
  <sheetFormatPr baseColWidth="10" defaultColWidth="11.44140625" defaultRowHeight="11.4" x14ac:dyDescent="0.3"/>
  <cols>
    <col min="1" max="1" width="5.21875" style="44" customWidth="1"/>
    <col min="2" max="2" width="39" style="44" customWidth="1"/>
    <col min="3" max="4" width="10.5546875" style="44" customWidth="1"/>
    <col min="5" max="5" width="11.21875" style="44" customWidth="1"/>
    <col min="6" max="6" width="8.21875" style="44" customWidth="1"/>
    <col min="7" max="7" width="6.77734375" style="44" customWidth="1"/>
    <col min="8" max="16384" width="11.44140625" style="44"/>
  </cols>
  <sheetData>
    <row r="1" spans="1:13" ht="12" x14ac:dyDescent="0.3">
      <c r="A1" s="145" t="s">
        <v>36</v>
      </c>
    </row>
    <row r="2" spans="1:13" s="126" customFormat="1" ht="13.8" x14ac:dyDescent="0.3">
      <c r="B2" s="841" t="s">
        <v>500</v>
      </c>
      <c r="C2" s="841"/>
      <c r="D2" s="841"/>
      <c r="E2" s="841"/>
      <c r="F2" s="841"/>
      <c r="G2" s="841"/>
      <c r="M2" s="45"/>
    </row>
    <row r="3" spans="1:13" ht="13.8" x14ac:dyDescent="0.3">
      <c r="A3" s="135"/>
      <c r="B3" s="841" t="s">
        <v>377</v>
      </c>
      <c r="C3" s="841"/>
      <c r="D3" s="841"/>
      <c r="E3" s="841"/>
      <c r="F3" s="841"/>
      <c r="G3" s="841"/>
      <c r="M3" s="45"/>
    </row>
    <row r="4" spans="1:13" ht="13.8" x14ac:dyDescent="0.3">
      <c r="B4" s="841" t="s">
        <v>298</v>
      </c>
      <c r="C4" s="841"/>
      <c r="D4" s="841"/>
      <c r="E4" s="841"/>
      <c r="F4" s="841"/>
      <c r="G4" s="841"/>
      <c r="M4" s="45"/>
    </row>
    <row r="5" spans="1:13" ht="24" x14ac:dyDescent="0.3">
      <c r="B5" s="2" t="s">
        <v>86</v>
      </c>
      <c r="C5" s="2">
        <v>2025</v>
      </c>
      <c r="D5" s="2">
        <v>2026</v>
      </c>
      <c r="E5" s="2" t="s">
        <v>299</v>
      </c>
      <c r="F5" s="2" t="s">
        <v>428</v>
      </c>
      <c r="G5" s="2" t="s">
        <v>481</v>
      </c>
      <c r="M5" s="45"/>
    </row>
    <row r="6" spans="1:13" ht="12" x14ac:dyDescent="0.3">
      <c r="B6" s="28" t="s">
        <v>377</v>
      </c>
      <c r="C6" s="29">
        <v>27423866252345</v>
      </c>
      <c r="D6" s="29">
        <v>28369084811000</v>
      </c>
      <c r="E6" s="169">
        <v>3.4467005853858312</v>
      </c>
      <c r="F6" s="169">
        <v>5.9651168380003705</v>
      </c>
      <c r="G6" s="169">
        <v>5.7787621059847529</v>
      </c>
      <c r="H6" s="169"/>
      <c r="I6" s="170"/>
      <c r="J6" s="170"/>
      <c r="K6" s="170"/>
      <c r="L6" s="172"/>
      <c r="M6" s="45"/>
    </row>
    <row r="7" spans="1:13" ht="12" x14ac:dyDescent="0.3">
      <c r="B7" s="177" t="s">
        <v>378</v>
      </c>
      <c r="C7" s="29">
        <v>12262697555255</v>
      </c>
      <c r="D7" s="29">
        <v>13061710013000</v>
      </c>
      <c r="E7" s="169">
        <v>6.5157968232087304</v>
      </c>
      <c r="F7" s="169">
        <v>2.6673271738226445</v>
      </c>
      <c r="G7" s="169">
        <v>2.6606609048318237</v>
      </c>
      <c r="H7" s="169"/>
      <c r="I7" s="170"/>
      <c r="J7" s="170"/>
      <c r="K7" s="170"/>
      <c r="L7" s="172"/>
      <c r="M7" s="45"/>
    </row>
    <row r="8" spans="1:13" ht="12" x14ac:dyDescent="0.3">
      <c r="B8" s="177" t="s">
        <v>322</v>
      </c>
      <c r="C8" s="29">
        <v>15161168697090</v>
      </c>
      <c r="D8" s="29">
        <v>15307374798000</v>
      </c>
      <c r="E8" s="169">
        <v>0.96434584847051585</v>
      </c>
      <c r="F8" s="169">
        <v>3.2977896641777265</v>
      </c>
      <c r="G8" s="169">
        <v>3.1181012011529288</v>
      </c>
      <c r="H8" s="169"/>
      <c r="I8" s="170"/>
      <c r="J8" s="170"/>
      <c r="K8" s="170"/>
      <c r="L8" s="172"/>
      <c r="M8" s="45"/>
    </row>
    <row r="9" spans="1:13" x14ac:dyDescent="0.3">
      <c r="B9" s="82" t="s">
        <v>379</v>
      </c>
      <c r="C9" s="31">
        <v>4626878067050</v>
      </c>
      <c r="D9" s="31">
        <v>5058913649000</v>
      </c>
      <c r="E9" s="171">
        <v>9.3375182075082552</v>
      </c>
      <c r="F9" s="171">
        <v>1.0064178409845663</v>
      </c>
      <c r="G9" s="171">
        <v>1.0304970599881593</v>
      </c>
      <c r="H9" s="171"/>
      <c r="I9" s="172"/>
      <c r="J9" s="172"/>
      <c r="K9" s="172"/>
      <c r="L9" s="172"/>
      <c r="M9" s="45"/>
    </row>
    <row r="10" spans="1:13" x14ac:dyDescent="0.3">
      <c r="B10" s="82" t="s">
        <v>380</v>
      </c>
      <c r="C10" s="31">
        <v>10226057335868</v>
      </c>
      <c r="D10" s="31">
        <v>10103240289000</v>
      </c>
      <c r="E10" s="171">
        <v>-1.2010205187997336</v>
      </c>
      <c r="F10" s="171">
        <v>2.2243262944489954</v>
      </c>
      <c r="G10" s="171">
        <v>2.0580227567684308</v>
      </c>
      <c r="H10" s="171"/>
      <c r="I10" s="172"/>
      <c r="J10" s="172"/>
      <c r="K10" s="172"/>
      <c r="L10" s="172"/>
      <c r="M10" s="45"/>
    </row>
    <row r="11" spans="1:13" x14ac:dyDescent="0.3">
      <c r="B11" s="82" t="s">
        <v>381</v>
      </c>
      <c r="C11" s="31">
        <v>3508250000</v>
      </c>
      <c r="D11" s="31">
        <v>7927766000</v>
      </c>
      <c r="E11" s="171">
        <v>125.97494477303499</v>
      </c>
      <c r="F11" s="171">
        <v>7.6309886266037828E-4</v>
      </c>
      <c r="G11" s="171">
        <v>1.6148802138358244E-3</v>
      </c>
      <c r="H11" s="171"/>
      <c r="I11" s="172"/>
      <c r="J11" s="172"/>
      <c r="K11" s="178"/>
      <c r="L11" s="174"/>
      <c r="M11" s="174"/>
    </row>
    <row r="12" spans="1:13" x14ac:dyDescent="0.3">
      <c r="B12" s="82" t="s">
        <v>335</v>
      </c>
      <c r="C12" s="31">
        <v>985436454134</v>
      </c>
      <c r="D12" s="31">
        <v>972759110000</v>
      </c>
      <c r="E12" s="171">
        <v>-1.2864699779287947</v>
      </c>
      <c r="F12" s="171">
        <v>0.21434773387692765</v>
      </c>
      <c r="G12" s="171">
        <v>0.19815032880228128</v>
      </c>
      <c r="H12" s="171"/>
      <c r="I12" s="172"/>
      <c r="J12" s="172"/>
      <c r="K12" s="172"/>
      <c r="L12" s="172"/>
      <c r="M12" s="172"/>
    </row>
    <row r="13" spans="1:13" x14ac:dyDescent="0.3">
      <c r="B13" s="82" t="s">
        <v>382</v>
      </c>
      <c r="C13" s="31">
        <v>82575231857</v>
      </c>
      <c r="D13" s="31">
        <v>81826181000</v>
      </c>
      <c r="E13" s="171">
        <v>-0.90711323499178542</v>
      </c>
      <c r="F13" s="171">
        <v>1.7961395429058287E-2</v>
      </c>
      <c r="G13" s="171">
        <v>1.6667934027145715E-2</v>
      </c>
      <c r="H13" s="171"/>
      <c r="I13" s="172"/>
      <c r="J13" s="172"/>
      <c r="K13" s="172"/>
      <c r="L13" s="172"/>
      <c r="M13" s="172"/>
    </row>
    <row r="14" spans="1:13" x14ac:dyDescent="0.3">
      <c r="B14" s="82" t="s">
        <v>383</v>
      </c>
      <c r="C14" s="31">
        <v>9154537399877</v>
      </c>
      <c r="D14" s="31">
        <v>9040727232000</v>
      </c>
      <c r="E14" s="171">
        <v>-1.2432104748245298</v>
      </c>
      <c r="F14" s="171">
        <v>1.9912540662803493</v>
      </c>
      <c r="G14" s="171">
        <v>1.8415896137251684</v>
      </c>
      <c r="H14" s="171"/>
      <c r="I14" s="172"/>
      <c r="J14" s="172"/>
      <c r="K14" s="172"/>
      <c r="L14" s="172"/>
      <c r="M14" s="172"/>
    </row>
    <row r="15" spans="1:13" x14ac:dyDescent="0.3">
      <c r="B15" s="82" t="s">
        <v>384</v>
      </c>
      <c r="C15" s="31">
        <v>10185865000</v>
      </c>
      <c r="D15" s="31">
        <v>10655520000</v>
      </c>
      <c r="E15" s="171">
        <v>4.6108504285104823</v>
      </c>
      <c r="F15" s="171">
        <v>2.2155838371587409E-3</v>
      </c>
      <c r="G15" s="171">
        <v>2.1705217353958106E-3</v>
      </c>
      <c r="H15" s="171"/>
      <c r="I15" s="172"/>
      <c r="J15" s="172"/>
      <c r="K15" s="172"/>
      <c r="L15" s="174"/>
      <c r="M15" s="174"/>
    </row>
    <row r="16" spans="1:13" x14ac:dyDescent="0.3">
      <c r="B16" s="84" t="s">
        <v>385</v>
      </c>
      <c r="C16" s="85">
        <v>298047429172</v>
      </c>
      <c r="D16" s="85">
        <v>134565340000</v>
      </c>
      <c r="E16" s="175">
        <v>-54.851031470449698</v>
      </c>
      <c r="F16" s="175">
        <v>6.4829944907005721E-2</v>
      </c>
      <c r="G16" s="175">
        <v>2.7410862660942621E-2</v>
      </c>
      <c r="H16" s="171"/>
      <c r="I16" s="172"/>
      <c r="J16" s="172"/>
      <c r="K16" s="172"/>
      <c r="L16" s="172"/>
      <c r="M16" s="173"/>
    </row>
    <row r="18" spans="2:2" ht="409.6" x14ac:dyDescent="0.3">
      <c r="B18" s="125" t="s">
        <v>445</v>
      </c>
    </row>
    <row r="19" spans="2:2" ht="409.6" x14ac:dyDescent="0.3">
      <c r="B19" s="125" t="s">
        <v>430</v>
      </c>
    </row>
  </sheetData>
  <mergeCells count="3">
    <mergeCell ref="B2:G2"/>
    <mergeCell ref="B3:G3"/>
    <mergeCell ref="B4:G4"/>
  </mergeCells>
  <hyperlinks>
    <hyperlink ref="A1" location="Índice!A1" display="Volver" xr:uid="{00000000-0004-0000-3F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1"/>
  <sheetViews>
    <sheetView showGridLines="0" workbookViewId="0"/>
  </sheetViews>
  <sheetFormatPr baseColWidth="10" defaultColWidth="11.44140625" defaultRowHeight="11.4" x14ac:dyDescent="0.3"/>
  <cols>
    <col min="1" max="1" width="5.21875" style="44" customWidth="1"/>
    <col min="2" max="2" width="33.77734375" style="44" customWidth="1"/>
    <col min="3" max="7" width="10.44140625" style="44" customWidth="1"/>
    <col min="8" max="16384" width="11.44140625" style="44"/>
  </cols>
  <sheetData>
    <row r="1" spans="1:13" ht="12" x14ac:dyDescent="0.3">
      <c r="A1" s="145" t="s">
        <v>36</v>
      </c>
    </row>
    <row r="2" spans="1:13" s="126" customFormat="1" ht="13.8" x14ac:dyDescent="0.3">
      <c r="B2" s="841" t="s">
        <v>501</v>
      </c>
      <c r="C2" s="841"/>
      <c r="D2" s="841"/>
      <c r="E2" s="841"/>
      <c r="F2" s="841"/>
      <c r="G2" s="841"/>
      <c r="M2" s="45"/>
    </row>
    <row r="3" spans="1:13" ht="13.8" x14ac:dyDescent="0.3">
      <c r="A3" s="135"/>
      <c r="B3" s="841" t="s">
        <v>411</v>
      </c>
      <c r="C3" s="841"/>
      <c r="D3" s="841"/>
      <c r="E3" s="841"/>
      <c r="F3" s="841"/>
      <c r="G3" s="841"/>
      <c r="M3" s="45"/>
    </row>
    <row r="4" spans="1:13" ht="13.8" x14ac:dyDescent="0.3">
      <c r="B4" s="841" t="s">
        <v>298</v>
      </c>
      <c r="C4" s="841"/>
      <c r="D4" s="841"/>
      <c r="E4" s="841"/>
      <c r="F4" s="841"/>
      <c r="G4" s="841"/>
      <c r="M4" s="45"/>
    </row>
    <row r="5" spans="1:13" ht="12" x14ac:dyDescent="0.3">
      <c r="A5" s="179"/>
      <c r="B5" s="2" t="s">
        <v>86</v>
      </c>
      <c r="C5" s="2">
        <v>2025</v>
      </c>
      <c r="D5" s="2">
        <v>2026</v>
      </c>
      <c r="E5" s="2" t="s">
        <v>299</v>
      </c>
      <c r="F5" s="2" t="s">
        <v>428</v>
      </c>
      <c r="G5" s="2" t="s">
        <v>481</v>
      </c>
      <c r="M5" s="45"/>
    </row>
    <row r="6" spans="1:13" ht="12" x14ac:dyDescent="0.3">
      <c r="A6" s="179"/>
      <c r="B6" s="180" t="s">
        <v>302</v>
      </c>
      <c r="C6" s="181">
        <v>26447231630895.043</v>
      </c>
      <c r="D6" s="181">
        <v>28609370629978.266</v>
      </c>
      <c r="E6" s="182">
        <v>8.1752942208040515</v>
      </c>
      <c r="F6" s="182">
        <v>5.7526836394360688</v>
      </c>
      <c r="G6" s="182">
        <v>5.8277081539298283</v>
      </c>
      <c r="M6" s="45"/>
    </row>
    <row r="7" spans="1:13" ht="12" x14ac:dyDescent="0.3">
      <c r="A7" s="179"/>
      <c r="B7" s="73" t="s">
        <v>312</v>
      </c>
      <c r="C7" s="29">
        <v>23879342813036.043</v>
      </c>
      <c r="D7" s="29">
        <v>25890349740978.266</v>
      </c>
      <c r="E7" s="74">
        <v>8.4215338072218149</v>
      </c>
      <c r="F7" s="74">
        <v>5.1941279389168624</v>
      </c>
      <c r="G7" s="74">
        <v>5.2738455607790726</v>
      </c>
      <c r="M7" s="45"/>
    </row>
    <row r="8" spans="1:13" ht="12" x14ac:dyDescent="0.3">
      <c r="A8" s="179"/>
      <c r="B8" s="75" t="s">
        <v>304</v>
      </c>
      <c r="C8" s="29">
        <v>14899559939905.402</v>
      </c>
      <c r="D8" s="29">
        <v>16065758885332.682</v>
      </c>
      <c r="E8" s="74">
        <v>7.8270697264276601</v>
      </c>
      <c r="F8" s="74">
        <v>3.2408856963676893</v>
      </c>
      <c r="G8" s="74">
        <v>3.2725834925224637</v>
      </c>
      <c r="M8" s="45"/>
    </row>
    <row r="9" spans="1:13" ht="12" x14ac:dyDescent="0.3">
      <c r="A9" s="179"/>
      <c r="B9" s="75" t="s">
        <v>305</v>
      </c>
      <c r="C9" s="29">
        <v>8979782873130.6406</v>
      </c>
      <c r="D9" s="29">
        <v>9824590855645.5859</v>
      </c>
      <c r="E9" s="74">
        <v>9.4078887479872577</v>
      </c>
      <c r="F9" s="74">
        <v>1.9532422425491729</v>
      </c>
      <c r="G9" s="74">
        <v>2.0012620682566098</v>
      </c>
      <c r="M9" s="45"/>
    </row>
    <row r="10" spans="1:13" ht="12" x14ac:dyDescent="0.3">
      <c r="A10" s="179"/>
      <c r="B10" s="73" t="s">
        <v>343</v>
      </c>
      <c r="C10" s="29">
        <v>2567888817859</v>
      </c>
      <c r="D10" s="29">
        <v>2719020889000</v>
      </c>
      <c r="E10" s="74">
        <v>5.8854600748255104</v>
      </c>
      <c r="F10" s="74">
        <v>0.55855570051920655</v>
      </c>
      <c r="G10" s="74">
        <v>0.55386259315075559</v>
      </c>
      <c r="M10" s="45"/>
    </row>
    <row r="11" spans="1:13" ht="12" x14ac:dyDescent="0.3">
      <c r="A11" s="179"/>
      <c r="B11" s="180" t="s">
        <v>412</v>
      </c>
      <c r="C11" s="181">
        <v>33329886794653.992</v>
      </c>
      <c r="D11" s="181">
        <v>34863047151000</v>
      </c>
      <c r="E11" s="182">
        <v>4.5999566868973663</v>
      </c>
      <c r="F11" s="182">
        <v>7.2497680340909625</v>
      </c>
      <c r="G11" s="182">
        <v>7.1015775488549124</v>
      </c>
    </row>
    <row r="12" spans="1:13" ht="12" x14ac:dyDescent="0.3">
      <c r="A12" s="179"/>
      <c r="B12" s="73" t="s">
        <v>413</v>
      </c>
      <c r="C12" s="29">
        <v>4682397668365</v>
      </c>
      <c r="D12" s="29">
        <v>4670375509000</v>
      </c>
      <c r="E12" s="74">
        <v>-0.25675220723399006</v>
      </c>
      <c r="F12" s="74">
        <v>1.0184942165618012</v>
      </c>
      <c r="G12" s="74">
        <v>0.95135212122400159</v>
      </c>
    </row>
    <row r="13" spans="1:13" ht="12" x14ac:dyDescent="0.3">
      <c r="A13" s="179"/>
      <c r="B13" s="73" t="s">
        <v>414</v>
      </c>
      <c r="C13" s="29">
        <v>1049336223943.991</v>
      </c>
      <c r="D13" s="29">
        <v>1644497691000</v>
      </c>
      <c r="E13" s="74">
        <v>56.717899704163479</v>
      </c>
      <c r="F13" s="74">
        <v>0.22824692625667939</v>
      </c>
      <c r="G13" s="74">
        <v>0.33498299305183826</v>
      </c>
    </row>
    <row r="14" spans="1:13" ht="409.6" x14ac:dyDescent="0.3">
      <c r="A14" s="179"/>
      <c r="B14" s="73" t="s">
        <v>502</v>
      </c>
      <c r="C14" s="31">
        <v>174286650000</v>
      </c>
      <c r="D14" s="31">
        <v>179089140000</v>
      </c>
      <c r="E14" s="76">
        <v>2.7555122552415767</v>
      </c>
      <c r="F14" s="76">
        <v>3.7910053272112137E-2</v>
      </c>
      <c r="G14" s="76">
        <v>3.6480328594319496E-2</v>
      </c>
    </row>
    <row r="15" spans="1:13" ht="12" x14ac:dyDescent="0.3">
      <c r="A15" s="179"/>
      <c r="B15" s="73" t="s">
        <v>416</v>
      </c>
      <c r="C15" s="29">
        <v>27423866252345</v>
      </c>
      <c r="D15" s="29">
        <v>28369084811000</v>
      </c>
      <c r="E15" s="76">
        <v>3.4467005853858312</v>
      </c>
      <c r="F15" s="76">
        <v>5.9651168380003705</v>
      </c>
      <c r="G15" s="76">
        <v>5.7787621059847529</v>
      </c>
    </row>
    <row r="16" spans="1:13" ht="12" x14ac:dyDescent="0.3">
      <c r="A16" s="179"/>
      <c r="B16" s="121" t="s">
        <v>417</v>
      </c>
      <c r="C16" s="122">
        <v>-6882655163758.9492</v>
      </c>
      <c r="D16" s="122">
        <v>-6253676521021.7344</v>
      </c>
      <c r="E16" s="123"/>
      <c r="F16" s="123">
        <v>-1.4970843946548944</v>
      </c>
      <c r="G16" s="123">
        <v>-1.2738693949250841</v>
      </c>
    </row>
    <row r="17" spans="2:7" ht="12" x14ac:dyDescent="0.3">
      <c r="B17" s="121" t="s">
        <v>418</v>
      </c>
      <c r="C17" s="122">
        <v>-5833318939814.957</v>
      </c>
      <c r="D17" s="122">
        <v>-4609178830021.7344</v>
      </c>
      <c r="E17" s="123"/>
      <c r="F17" s="123">
        <v>-1.2688374683982149</v>
      </c>
      <c r="G17" s="123">
        <v>-0.93888640187324568</v>
      </c>
    </row>
    <row r="18" spans="2:7" s="45" customFormat="1" ht="12" x14ac:dyDescent="0.3">
      <c r="B18" s="10"/>
      <c r="C18" s="11"/>
      <c r="D18" s="11"/>
      <c r="E18" s="34"/>
      <c r="F18" s="34"/>
      <c r="G18" s="34"/>
    </row>
    <row r="19" spans="2:7" ht="409.6" x14ac:dyDescent="0.3">
      <c r="B19" s="183" t="s">
        <v>503</v>
      </c>
    </row>
    <row r="20" spans="2:7" ht="409.6" x14ac:dyDescent="0.3">
      <c r="B20" s="125" t="s">
        <v>504</v>
      </c>
    </row>
    <row r="21" spans="2:7" ht="409.6" x14ac:dyDescent="0.3">
      <c r="B21" s="125" t="s">
        <v>505</v>
      </c>
    </row>
  </sheetData>
  <mergeCells count="3">
    <mergeCell ref="B2:G2"/>
    <mergeCell ref="B3:G3"/>
    <mergeCell ref="B4:G4"/>
  </mergeCells>
  <hyperlinks>
    <hyperlink ref="A1" location="Índice!A1" display="Volver"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19"/>
  <sheetViews>
    <sheetView showGridLines="0" workbookViewId="0"/>
  </sheetViews>
  <sheetFormatPr baseColWidth="10" defaultColWidth="11.44140625" defaultRowHeight="11.4" x14ac:dyDescent="0.3"/>
  <cols>
    <col min="1" max="1" width="5.21875" style="44" customWidth="1"/>
    <col min="2" max="2" width="12.44140625" style="44" customWidth="1"/>
    <col min="3" max="3" width="12.21875" style="44" customWidth="1"/>
    <col min="4" max="4" width="11.21875" style="44" customWidth="1"/>
    <col min="5" max="5" width="11.5546875" style="44" customWidth="1"/>
    <col min="6" max="6" width="9.5546875" style="44" customWidth="1"/>
    <col min="7" max="7" width="11.21875" style="44" customWidth="1"/>
    <col min="8" max="8" width="9.5546875" style="44" customWidth="1"/>
    <col min="9" max="16384" width="11.44140625" style="44"/>
  </cols>
  <sheetData>
    <row r="1" spans="1:13" ht="12" x14ac:dyDescent="0.3">
      <c r="A1" s="145" t="s">
        <v>36</v>
      </c>
    </row>
    <row r="2" spans="1:13" s="126" customFormat="1" ht="13.8" x14ac:dyDescent="0.3">
      <c r="B2" s="841" t="s">
        <v>506</v>
      </c>
      <c r="C2" s="841"/>
      <c r="D2" s="841"/>
      <c r="E2" s="841"/>
      <c r="F2" s="841"/>
      <c r="G2" s="841"/>
      <c r="H2" s="841"/>
      <c r="M2" s="45"/>
    </row>
    <row r="3" spans="1:13" ht="13.8" x14ac:dyDescent="0.3">
      <c r="A3" s="135"/>
      <c r="B3" s="841" t="s">
        <v>507</v>
      </c>
      <c r="C3" s="841"/>
      <c r="D3" s="841"/>
      <c r="E3" s="841"/>
      <c r="F3" s="841"/>
      <c r="G3" s="841"/>
      <c r="H3" s="841"/>
      <c r="M3" s="45"/>
    </row>
    <row r="4" spans="1:13" ht="13.8" x14ac:dyDescent="0.3">
      <c r="B4" s="841" t="s">
        <v>160</v>
      </c>
      <c r="C4" s="841"/>
      <c r="D4" s="841"/>
      <c r="E4" s="841"/>
      <c r="F4" s="841"/>
      <c r="G4" s="841"/>
      <c r="H4" s="841"/>
      <c r="M4" s="45"/>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9" spans="2:2" ht="409.6" x14ac:dyDescent="0.3">
      <c r="B19" s="79" t="s">
        <v>508</v>
      </c>
    </row>
  </sheetData>
  <mergeCells count="3">
    <mergeCell ref="B2:H2"/>
    <mergeCell ref="B3:H3"/>
    <mergeCell ref="B4:H4"/>
  </mergeCells>
  <hyperlinks>
    <hyperlink ref="A1" location="Índice!A1" display="Volver" xr:uid="{00000000-0004-0000-4100-000000000000}"/>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24"/>
  <sheetViews>
    <sheetView showGridLines="0" workbookViewId="0"/>
  </sheetViews>
  <sheetFormatPr baseColWidth="10" defaultColWidth="11.44140625" defaultRowHeight="11.4" x14ac:dyDescent="0.3"/>
  <cols>
    <col min="1" max="1" width="5.21875" style="44" customWidth="1"/>
    <col min="2" max="2" width="12.44140625" style="44" customWidth="1"/>
    <col min="3" max="3" width="12.21875" style="44" customWidth="1"/>
    <col min="4" max="4" width="11.21875" style="44" customWidth="1"/>
    <col min="5" max="5" width="11.5546875" style="44" customWidth="1"/>
    <col min="6" max="6" width="9.5546875" style="44" customWidth="1"/>
    <col min="7" max="7" width="11.21875" style="44" customWidth="1"/>
    <col min="8" max="8" width="9.5546875" style="44" customWidth="1"/>
    <col min="9" max="16384" width="11.44140625" style="44"/>
  </cols>
  <sheetData>
    <row r="1" spans="1:13" ht="12" x14ac:dyDescent="0.3">
      <c r="A1" s="145" t="s">
        <v>36</v>
      </c>
    </row>
    <row r="2" spans="1:13" s="126" customFormat="1" ht="13.8" x14ac:dyDescent="0.3">
      <c r="B2" s="841" t="s">
        <v>509</v>
      </c>
      <c r="C2" s="841"/>
      <c r="D2" s="841"/>
      <c r="E2" s="841"/>
      <c r="F2" s="841"/>
      <c r="G2" s="841"/>
      <c r="H2" s="841"/>
      <c r="M2" s="45"/>
    </row>
    <row r="3" spans="1:13" ht="13.8" x14ac:dyDescent="0.3">
      <c r="A3" s="135"/>
      <c r="B3" s="841" t="s">
        <v>510</v>
      </c>
      <c r="C3" s="841"/>
      <c r="D3" s="841"/>
      <c r="E3" s="841"/>
      <c r="F3" s="841"/>
      <c r="G3" s="841"/>
      <c r="H3" s="841"/>
      <c r="M3" s="45"/>
    </row>
    <row r="4" spans="1:13" ht="13.8" x14ac:dyDescent="0.3">
      <c r="B4" s="841" t="s">
        <v>459</v>
      </c>
      <c r="C4" s="841"/>
      <c r="D4" s="841"/>
      <c r="E4" s="841"/>
      <c r="F4" s="841"/>
      <c r="G4" s="841"/>
      <c r="H4" s="841"/>
      <c r="M4" s="45"/>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6" spans="1:13" ht="12" x14ac:dyDescent="0.3">
      <c r="B16" s="25"/>
    </row>
    <row r="23" spans="2:2" s="58" customFormat="1" ht="409.6" x14ac:dyDescent="0.3">
      <c r="B23" s="125" t="s">
        <v>504</v>
      </c>
    </row>
    <row r="24" spans="2:2" s="58" customFormat="1" ht="409.6" x14ac:dyDescent="0.3">
      <c r="B24" s="125" t="s">
        <v>505</v>
      </c>
    </row>
  </sheetData>
  <mergeCells count="3">
    <mergeCell ref="B2:H2"/>
    <mergeCell ref="B3:H3"/>
    <mergeCell ref="B4:H4"/>
  </mergeCells>
  <hyperlinks>
    <hyperlink ref="A1" location="Índice!A1" display="Volver" xr:uid="{00000000-0004-0000-4200-000000000000}"/>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M21"/>
  <sheetViews>
    <sheetView showGridLines="0" workbookViewId="0"/>
  </sheetViews>
  <sheetFormatPr baseColWidth="10" defaultColWidth="11.44140625" defaultRowHeight="11.4" x14ac:dyDescent="0.3"/>
  <cols>
    <col min="1" max="1" width="5.21875" style="44" customWidth="1"/>
    <col min="2" max="2" width="39.5546875" style="44" customWidth="1"/>
    <col min="3" max="12" width="5.5546875" style="44" customWidth="1"/>
    <col min="13" max="16384" width="11.44140625" style="44"/>
  </cols>
  <sheetData>
    <row r="1" spans="1:13" ht="12" x14ac:dyDescent="0.3">
      <c r="A1" s="145" t="s">
        <v>36</v>
      </c>
    </row>
    <row r="2" spans="1:13" s="126" customFormat="1" ht="13.8" x14ac:dyDescent="0.3">
      <c r="B2" s="841" t="s">
        <v>511</v>
      </c>
      <c r="C2" s="841"/>
      <c r="D2" s="841"/>
      <c r="E2" s="841"/>
      <c r="F2" s="841"/>
      <c r="G2" s="841"/>
      <c r="H2" s="841"/>
      <c r="I2" s="841"/>
      <c r="J2" s="841"/>
      <c r="K2" s="841"/>
      <c r="L2" s="841"/>
      <c r="M2" s="45"/>
    </row>
    <row r="3" spans="1:13" ht="13.8" x14ac:dyDescent="0.3">
      <c r="A3" s="135"/>
      <c r="B3" s="841" t="s">
        <v>512</v>
      </c>
      <c r="C3" s="841"/>
      <c r="D3" s="841"/>
      <c r="E3" s="841"/>
      <c r="F3" s="841"/>
      <c r="G3" s="841"/>
      <c r="H3" s="841"/>
      <c r="I3" s="841"/>
      <c r="J3" s="841"/>
      <c r="K3" s="841"/>
      <c r="L3" s="841"/>
    </row>
    <row r="4" spans="1:13" ht="13.8" x14ac:dyDescent="0.3">
      <c r="B4" s="841" t="s">
        <v>513</v>
      </c>
      <c r="C4" s="841"/>
      <c r="D4" s="841"/>
      <c r="E4" s="841"/>
      <c r="F4" s="841"/>
      <c r="G4" s="841"/>
      <c r="H4" s="841"/>
      <c r="I4" s="841"/>
      <c r="J4" s="841"/>
      <c r="K4" s="841"/>
      <c r="L4" s="841"/>
    </row>
    <row r="5" spans="1:13" ht="12" x14ac:dyDescent="0.3">
      <c r="B5" s="184" t="s">
        <v>86</v>
      </c>
      <c r="C5" s="184">
        <v>2027</v>
      </c>
      <c r="D5" s="184">
        <v>2028</v>
      </c>
      <c r="E5" s="184">
        <v>2029</v>
      </c>
      <c r="F5" s="184">
        <v>2030</v>
      </c>
      <c r="G5" s="184">
        <v>2031</v>
      </c>
      <c r="H5" s="184">
        <v>2032</v>
      </c>
      <c r="I5" s="184">
        <v>2033</v>
      </c>
      <c r="J5" s="184">
        <v>2034</v>
      </c>
      <c r="K5" s="184">
        <v>2035</v>
      </c>
      <c r="L5" s="184">
        <v>2036</v>
      </c>
      <c r="M5" s="45"/>
    </row>
    <row r="6" spans="1:13" ht="12" x14ac:dyDescent="0.3">
      <c r="B6" s="185" t="s">
        <v>302</v>
      </c>
      <c r="C6" s="186">
        <v>5.6957214221534347</v>
      </c>
      <c r="D6" s="186">
        <v>5.7001460808776727</v>
      </c>
      <c r="E6" s="186">
        <v>5.6656310586372021</v>
      </c>
      <c r="F6" s="186">
        <v>5.6509908705732244</v>
      </c>
      <c r="G6" s="186">
        <v>5.6106272654496196</v>
      </c>
      <c r="H6" s="186">
        <v>5.5656404940656472</v>
      </c>
      <c r="I6" s="186">
        <v>5.5276494228103141</v>
      </c>
      <c r="J6" s="186">
        <v>5.5020564444232667</v>
      </c>
      <c r="K6" s="186">
        <v>5.4972011201257409</v>
      </c>
      <c r="L6" s="186">
        <v>5.4591598289032666</v>
      </c>
      <c r="M6" s="45"/>
    </row>
    <row r="7" spans="1:13" ht="12" x14ac:dyDescent="0.3">
      <c r="B7" s="187" t="s">
        <v>312</v>
      </c>
      <c r="C7" s="188">
        <v>5.2456850620746494</v>
      </c>
      <c r="D7" s="188">
        <v>5.2143230772443285</v>
      </c>
      <c r="E7" s="188">
        <v>5.1904342659687526</v>
      </c>
      <c r="F7" s="188">
        <v>5.1653721871059819</v>
      </c>
      <c r="G7" s="188">
        <v>5.1333365346017628</v>
      </c>
      <c r="H7" s="188">
        <v>5.1079513528498035</v>
      </c>
      <c r="I7" s="188">
        <v>5.0886848611119575</v>
      </c>
      <c r="J7" s="188">
        <v>5.065431856506093</v>
      </c>
      <c r="K7" s="188">
        <v>5.046103626211961</v>
      </c>
      <c r="L7" s="188">
        <v>5.0276129534534721</v>
      </c>
      <c r="M7" s="45"/>
    </row>
    <row r="8" spans="1:13" x14ac:dyDescent="0.3">
      <c r="B8" s="189" t="s">
        <v>304</v>
      </c>
      <c r="C8" s="190">
        <v>3.2932528212367647</v>
      </c>
      <c r="D8" s="190">
        <v>3.2804403360371368</v>
      </c>
      <c r="E8" s="190">
        <v>3.270007759119363</v>
      </c>
      <c r="F8" s="190">
        <v>3.2593138332975653</v>
      </c>
      <c r="G8" s="190">
        <v>3.2424706784128379</v>
      </c>
      <c r="H8" s="190">
        <v>3.2304530421201592</v>
      </c>
      <c r="I8" s="190">
        <v>3.220768131768402</v>
      </c>
      <c r="J8" s="190">
        <v>3.2094420680518647</v>
      </c>
      <c r="K8" s="190">
        <v>3.2011330924579919</v>
      </c>
      <c r="L8" s="190">
        <v>3.1929092645491193</v>
      </c>
      <c r="M8" s="45"/>
    </row>
    <row r="9" spans="1:13" x14ac:dyDescent="0.3">
      <c r="B9" s="189" t="s">
        <v>305</v>
      </c>
      <c r="C9" s="190">
        <v>1.9524322408378856</v>
      </c>
      <c r="D9" s="190">
        <v>1.9338827412071917</v>
      </c>
      <c r="E9" s="190">
        <v>1.9204265068493895</v>
      </c>
      <c r="F9" s="190">
        <v>1.9060583538084164</v>
      </c>
      <c r="G9" s="190">
        <v>1.8908658561889249</v>
      </c>
      <c r="H9" s="190">
        <v>1.8774983107296443</v>
      </c>
      <c r="I9" s="190">
        <v>1.8679167293435561</v>
      </c>
      <c r="J9" s="190">
        <v>1.8559897884542278</v>
      </c>
      <c r="K9" s="190">
        <v>1.844970533753969</v>
      </c>
      <c r="L9" s="190">
        <v>1.8347036889043533</v>
      </c>
      <c r="M9" s="45"/>
    </row>
    <row r="10" spans="1:13" ht="12" x14ac:dyDescent="0.3">
      <c r="B10" s="187" t="s">
        <v>343</v>
      </c>
      <c r="C10" s="188">
        <v>0.45003636007878522</v>
      </c>
      <c r="D10" s="188">
        <v>0.48582300363334369</v>
      </c>
      <c r="E10" s="188">
        <v>0.47519679266844977</v>
      </c>
      <c r="F10" s="188">
        <v>0.48561868346724241</v>
      </c>
      <c r="G10" s="188">
        <v>0.47729073084785689</v>
      </c>
      <c r="H10" s="188">
        <v>0.45768914121584409</v>
      </c>
      <c r="I10" s="188">
        <v>0.43896456169835685</v>
      </c>
      <c r="J10" s="188">
        <v>0.43662458791717357</v>
      </c>
      <c r="K10" s="188">
        <v>0.45109749391377979</v>
      </c>
      <c r="L10" s="188">
        <v>0.43154687544979403</v>
      </c>
      <c r="M10" s="45"/>
    </row>
    <row r="11" spans="1:13" ht="12" x14ac:dyDescent="0.3">
      <c r="B11" s="185" t="s">
        <v>412</v>
      </c>
      <c r="C11" s="186">
        <v>6.4236916924056224</v>
      </c>
      <c r="D11" s="186">
        <v>5.7299240522449537</v>
      </c>
      <c r="E11" s="186">
        <v>5.6776470188374004</v>
      </c>
      <c r="F11" s="186">
        <v>5.5605824440701213</v>
      </c>
      <c r="G11" s="186">
        <v>5.5184174130243626</v>
      </c>
      <c r="H11" s="186">
        <v>5.468597275558353</v>
      </c>
      <c r="I11" s="186">
        <v>5.3016317269802835</v>
      </c>
      <c r="J11" s="186">
        <v>5.2629777354113321</v>
      </c>
      <c r="K11" s="186">
        <v>5.1727725457988019</v>
      </c>
      <c r="L11" s="186">
        <v>5.162995170079844</v>
      </c>
      <c r="M11" s="45"/>
    </row>
    <row r="12" spans="1:13" ht="12" x14ac:dyDescent="0.3">
      <c r="B12" s="187" t="s">
        <v>413</v>
      </c>
      <c r="C12" s="188">
        <v>0.91163366228791154</v>
      </c>
      <c r="D12" s="188">
        <v>0.88816642457994133</v>
      </c>
      <c r="E12" s="188">
        <v>0.86106514182492244</v>
      </c>
      <c r="F12" s="188">
        <v>0.83537207391373591</v>
      </c>
      <c r="G12" s="188">
        <v>0.80993093348602985</v>
      </c>
      <c r="H12" s="188">
        <v>0.78766846048030859</v>
      </c>
      <c r="I12" s="188">
        <v>0.76538170435877673</v>
      </c>
      <c r="J12" s="188">
        <v>0.74366117655585562</v>
      </c>
      <c r="K12" s="188">
        <v>0.72257685971449859</v>
      </c>
      <c r="L12" s="188">
        <v>0.70397884112394948</v>
      </c>
      <c r="M12" s="45"/>
    </row>
    <row r="13" spans="1:13" ht="12" x14ac:dyDescent="0.3">
      <c r="B13" s="187" t="s">
        <v>414</v>
      </c>
      <c r="C13" s="190">
        <v>0.31107626652115167</v>
      </c>
      <c r="D13" s="190">
        <v>0.31786108730560042</v>
      </c>
      <c r="E13" s="190">
        <v>0.32576084895770391</v>
      </c>
      <c r="F13" s="190">
        <v>0.28843746921228558</v>
      </c>
      <c r="G13" s="190">
        <v>0.26763184014586339</v>
      </c>
      <c r="H13" s="190">
        <v>0.2438234909038941</v>
      </c>
      <c r="I13" s="190">
        <v>0.2259239471072321</v>
      </c>
      <c r="J13" s="190">
        <v>0.21133987005075971</v>
      </c>
      <c r="K13" s="190">
        <v>0.14930901613816006</v>
      </c>
      <c r="L13" s="190">
        <v>0.10266886930068435</v>
      </c>
    </row>
    <row r="14" spans="1:13" ht="409.6" x14ac:dyDescent="0.3">
      <c r="B14" s="187" t="s">
        <v>514</v>
      </c>
      <c r="C14" s="191">
        <v>3.5202756876729656E-2</v>
      </c>
      <c r="D14" s="191">
        <v>3.4015724571244306E-2</v>
      </c>
      <c r="E14" s="191">
        <v>3.2850168504809124E-2</v>
      </c>
      <c r="F14" s="191">
        <v>3.174564055659481E-2</v>
      </c>
      <c r="G14" s="191">
        <v>3.0657807875282068E-2</v>
      </c>
      <c r="H14" s="191">
        <v>2.9696963872411376E-2</v>
      </c>
      <c r="I14" s="191">
        <v>2.8741455251467603E-2</v>
      </c>
      <c r="J14" s="191">
        <v>2.781343026318242E-2</v>
      </c>
      <c r="K14" s="191">
        <v>2.691528795208626E-2</v>
      </c>
      <c r="L14" s="191">
        <v>2.6110098957170171E-2</v>
      </c>
    </row>
    <row r="15" spans="1:13" ht="12" x14ac:dyDescent="0.3">
      <c r="B15" s="187" t="s">
        <v>416</v>
      </c>
      <c r="C15" s="190">
        <v>5.1657790067198288</v>
      </c>
      <c r="D15" s="190">
        <v>4.489880815788168</v>
      </c>
      <c r="E15" s="190">
        <v>4.457970859549965</v>
      </c>
      <c r="F15" s="190">
        <v>4.4050272603875049</v>
      </c>
      <c r="G15" s="190">
        <v>4.4101968315171876</v>
      </c>
      <c r="H15" s="190">
        <v>4.4074083603017389</v>
      </c>
      <c r="I15" s="190">
        <v>4.281584620262807</v>
      </c>
      <c r="J15" s="190">
        <v>4.2801632585415348</v>
      </c>
      <c r="K15" s="190">
        <v>4.2739713819940572</v>
      </c>
      <c r="L15" s="190">
        <v>4.3302373606980398</v>
      </c>
    </row>
    <row r="16" spans="1:13" ht="12" x14ac:dyDescent="0.3">
      <c r="B16" s="192" t="s">
        <v>417</v>
      </c>
      <c r="C16" s="193">
        <v>-0.72797027025218763</v>
      </c>
      <c r="D16" s="194">
        <v>-2.9777971367281473E-2</v>
      </c>
      <c r="E16" s="194">
        <v>-1.201596020019834E-2</v>
      </c>
      <c r="F16" s="193">
        <v>9.0408426503102088E-2</v>
      </c>
      <c r="G16" s="193">
        <v>9.2209852425257491E-2</v>
      </c>
      <c r="H16" s="193">
        <v>9.7043218507294221E-2</v>
      </c>
      <c r="I16" s="193">
        <v>0.22601769583003059</v>
      </c>
      <c r="J16" s="193">
        <v>0.23907870901193401</v>
      </c>
      <c r="K16" s="193">
        <v>0.32442857432693872</v>
      </c>
      <c r="L16" s="193">
        <v>0.29616465882342197</v>
      </c>
    </row>
    <row r="17" spans="2:12" ht="12" x14ac:dyDescent="0.3">
      <c r="B17" s="192" t="s">
        <v>418</v>
      </c>
      <c r="C17" s="193">
        <v>-0.41689400373103624</v>
      </c>
      <c r="D17" s="193">
        <v>0.28808311593831915</v>
      </c>
      <c r="E17" s="193">
        <v>0.31374488875750584</v>
      </c>
      <c r="F17" s="193">
        <v>0.3788458957153879</v>
      </c>
      <c r="G17" s="193">
        <v>0.35984169257112059</v>
      </c>
      <c r="H17" s="193">
        <v>0.3408667094111888</v>
      </c>
      <c r="I17" s="193">
        <v>0.45194164293726269</v>
      </c>
      <c r="J17" s="193">
        <v>0.45041857906269389</v>
      </c>
      <c r="K17" s="193">
        <v>0.47373759046509845</v>
      </c>
      <c r="L17" s="193">
        <v>0.39883352812410616</v>
      </c>
    </row>
    <row r="19" spans="2:12" x14ac:dyDescent="0.3">
      <c r="B19" s="58" t="s">
        <v>515</v>
      </c>
      <c r="C19" s="58"/>
      <c r="D19" s="58"/>
      <c r="E19" s="58"/>
      <c r="F19" s="58"/>
      <c r="G19" s="58"/>
      <c r="H19" s="58"/>
      <c r="I19" s="58"/>
      <c r="J19" s="58"/>
      <c r="K19" s="58"/>
      <c r="L19" s="58"/>
    </row>
    <row r="20" spans="2:12" x14ac:dyDescent="0.3">
      <c r="B20" s="845" t="s">
        <v>516</v>
      </c>
      <c r="C20" s="845"/>
      <c r="D20" s="845"/>
      <c r="E20" s="845"/>
      <c r="F20" s="845"/>
      <c r="G20" s="845"/>
      <c r="H20" s="845"/>
      <c r="I20" s="845"/>
      <c r="J20" s="845"/>
      <c r="K20" s="845"/>
      <c r="L20" s="845"/>
    </row>
    <row r="21" spans="2:12" ht="409.6" x14ac:dyDescent="0.3">
      <c r="B21" s="58" t="s">
        <v>517</v>
      </c>
      <c r="C21" s="58"/>
      <c r="D21" s="58"/>
      <c r="E21" s="58"/>
      <c r="F21" s="58"/>
      <c r="G21" s="58"/>
      <c r="H21" s="58"/>
      <c r="I21" s="58"/>
      <c r="J21" s="58"/>
      <c r="K21" s="58"/>
      <c r="L21" s="58"/>
    </row>
  </sheetData>
  <mergeCells count="4">
    <mergeCell ref="B2:L2"/>
    <mergeCell ref="B3:L3"/>
    <mergeCell ref="B4:L4"/>
    <mergeCell ref="B20:L20"/>
  </mergeCells>
  <hyperlinks>
    <hyperlink ref="A1" location="Índice!A1" display="Volver" xr:uid="{00000000-0004-0000-43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M14"/>
  <sheetViews>
    <sheetView showGridLines="0" workbookViewId="0"/>
  </sheetViews>
  <sheetFormatPr baseColWidth="10" defaultColWidth="11.44140625" defaultRowHeight="11.4" x14ac:dyDescent="0.3"/>
  <cols>
    <col min="1" max="1" width="5.21875" style="45" customWidth="1"/>
    <col min="2" max="2" width="12.21875" style="45" customWidth="1"/>
    <col min="3" max="4" width="10.44140625" style="45" customWidth="1"/>
    <col min="5" max="5" width="12.5546875" style="45" customWidth="1"/>
    <col min="6" max="6" width="8.77734375" style="45" customWidth="1"/>
    <col min="7" max="7" width="12.77734375" style="45" customWidth="1"/>
    <col min="8" max="16384" width="11.44140625" style="45"/>
  </cols>
  <sheetData>
    <row r="1" spans="1:13" ht="12" x14ac:dyDescent="0.3">
      <c r="A1" s="145" t="s">
        <v>36</v>
      </c>
    </row>
    <row r="2" spans="1:13" s="68" customFormat="1" ht="13.8" x14ac:dyDescent="0.3">
      <c r="A2" s="195"/>
      <c r="B2" s="843" t="s">
        <v>518</v>
      </c>
      <c r="C2" s="843"/>
      <c r="D2" s="843"/>
      <c r="E2" s="843"/>
      <c r="F2" s="843"/>
      <c r="G2" s="843"/>
      <c r="H2" s="89"/>
      <c r="I2" s="89"/>
      <c r="J2" s="89"/>
      <c r="K2" s="89"/>
      <c r="L2" s="89"/>
      <c r="M2" s="45"/>
    </row>
    <row r="3" spans="1:13" ht="13.8" x14ac:dyDescent="0.3">
      <c r="A3" s="135"/>
      <c r="B3" s="843" t="s">
        <v>519</v>
      </c>
      <c r="C3" s="843"/>
      <c r="D3" s="843"/>
      <c r="E3" s="843"/>
      <c r="F3" s="843"/>
      <c r="G3" s="843"/>
    </row>
    <row r="4" spans="1:13" ht="13.8" x14ac:dyDescent="0.3">
      <c r="B4" s="843" t="s">
        <v>298</v>
      </c>
      <c r="C4" s="843"/>
      <c r="D4" s="843"/>
      <c r="E4" s="843"/>
      <c r="F4" s="843"/>
      <c r="G4" s="843"/>
    </row>
    <row r="5" spans="1:13" ht="24" x14ac:dyDescent="0.3">
      <c r="B5" s="1" t="s">
        <v>86</v>
      </c>
      <c r="C5" s="1" t="s">
        <v>520</v>
      </c>
      <c r="D5" s="1" t="s">
        <v>521</v>
      </c>
      <c r="E5" s="1" t="s">
        <v>522</v>
      </c>
      <c r="F5" s="1" t="s">
        <v>523</v>
      </c>
      <c r="G5" s="1" t="s">
        <v>524</v>
      </c>
    </row>
    <row r="6" spans="1:13" x14ac:dyDescent="0.3">
      <c r="B6" s="196" t="s">
        <v>525</v>
      </c>
      <c r="C6" s="197">
        <v>11782817000000</v>
      </c>
      <c r="D6" s="197">
        <v>12102951060379.199</v>
      </c>
      <c r="E6" s="198">
        <f>C6/D6*100</f>
        <v>97.354909073149884</v>
      </c>
      <c r="F6" s="197">
        <v>14462534000000</v>
      </c>
      <c r="G6" s="198">
        <f>C6/F6*100</f>
        <v>81.471317543661442</v>
      </c>
    </row>
    <row r="7" spans="1:13" x14ac:dyDescent="0.3">
      <c r="B7" s="199" t="s">
        <v>526</v>
      </c>
      <c r="C7" s="200">
        <f>812661000000+142893000000</f>
        <v>955554000000</v>
      </c>
      <c r="D7" s="200">
        <f>232987635412.28+884354989969</f>
        <v>1117342625381.28</v>
      </c>
      <c r="E7" s="201">
        <f>C7/D7*100</f>
        <v>85.520231511254522</v>
      </c>
      <c r="F7" s="202">
        <f>1475905000000+334786000000</f>
        <v>1810691000000</v>
      </c>
      <c r="G7" s="201">
        <f>C7/F7*100</f>
        <v>52.772891675056655</v>
      </c>
    </row>
    <row r="8" spans="1:13" ht="12" x14ac:dyDescent="0.3">
      <c r="B8" s="1" t="s">
        <v>133</v>
      </c>
      <c r="C8" s="203">
        <f>SUM(C6:C7)</f>
        <v>12738371000000</v>
      </c>
      <c r="D8" s="203">
        <f>SUM(D6:D7)</f>
        <v>13220293685760.479</v>
      </c>
      <c r="E8" s="204">
        <f>C8/D8*100</f>
        <v>96.354674886840414</v>
      </c>
      <c r="F8" s="203">
        <f>SUM(F6:F7)</f>
        <v>16273225000000</v>
      </c>
      <c r="G8" s="204">
        <f>C8/F8*100</f>
        <v>78.278097918513396</v>
      </c>
    </row>
    <row r="9" spans="1:13" ht="12" x14ac:dyDescent="0.3">
      <c r="B9" s="205"/>
      <c r="C9" s="206"/>
      <c r="D9" s="206"/>
      <c r="E9" s="207"/>
      <c r="F9" s="206"/>
      <c r="G9" s="207"/>
    </row>
    <row r="10" spans="1:13" ht="409.6" x14ac:dyDescent="0.3">
      <c r="B10" s="846" t="s">
        <v>527</v>
      </c>
      <c r="C10" s="846"/>
      <c r="D10" s="846"/>
      <c r="E10" s="846"/>
      <c r="F10" s="846"/>
      <c r="G10" s="846"/>
    </row>
    <row r="11" spans="1:13" x14ac:dyDescent="0.3">
      <c r="B11" s="847" t="s">
        <v>528</v>
      </c>
      <c r="C11" s="847"/>
      <c r="D11" s="847"/>
      <c r="E11" s="847"/>
      <c r="F11" s="847"/>
      <c r="G11" s="847"/>
    </row>
    <row r="12" spans="1:13" x14ac:dyDescent="0.3">
      <c r="B12" s="208"/>
    </row>
    <row r="13" spans="1:13" x14ac:dyDescent="0.3">
      <c r="B13" s="208"/>
    </row>
    <row r="14" spans="1:13" x14ac:dyDescent="0.3">
      <c r="B14" s="208"/>
    </row>
  </sheetData>
  <mergeCells count="5">
    <mergeCell ref="B2:G2"/>
    <mergeCell ref="B3:G3"/>
    <mergeCell ref="B4:G4"/>
    <mergeCell ref="B10:G10"/>
    <mergeCell ref="B11:G11"/>
  </mergeCells>
  <hyperlinks>
    <hyperlink ref="A1" location="Índice!A1" display="Volver"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21"/>
  <sheetViews>
    <sheetView showGridLines="0" workbookViewId="0"/>
  </sheetViews>
  <sheetFormatPr baseColWidth="10" defaultColWidth="11.44140625" defaultRowHeight="13.8" x14ac:dyDescent="0.25"/>
  <cols>
    <col min="1" max="1" width="5.21875" style="539" customWidth="1"/>
    <col min="2" max="2" width="48.5546875" style="542" customWidth="1"/>
    <col min="3" max="6" width="18.5546875" style="542" customWidth="1"/>
    <col min="7" max="7" width="12.44140625" style="542" customWidth="1"/>
    <col min="8" max="16384" width="11.44140625" style="542"/>
  </cols>
  <sheetData>
    <row r="1" spans="1:14" x14ac:dyDescent="0.25">
      <c r="A1" s="145" t="s">
        <v>36</v>
      </c>
    </row>
    <row r="2" spans="1:14" s="539" customFormat="1" x14ac:dyDescent="0.25">
      <c r="B2" s="814" t="s">
        <v>126</v>
      </c>
      <c r="C2" s="814"/>
      <c r="D2" s="814"/>
      <c r="E2" s="814"/>
      <c r="F2" s="814"/>
      <c r="G2" s="642"/>
    </row>
    <row r="3" spans="1:14" s="539" customFormat="1" x14ac:dyDescent="0.25">
      <c r="B3" s="815" t="s">
        <v>127</v>
      </c>
      <c r="C3" s="815">
        <v>2024</v>
      </c>
      <c r="D3" s="815"/>
      <c r="E3" s="815" t="s">
        <v>128</v>
      </c>
      <c r="F3" s="815"/>
      <c r="G3" s="650"/>
    </row>
    <row r="4" spans="1:14" s="89" customFormat="1" ht="24" x14ac:dyDescent="0.3">
      <c r="B4" s="815"/>
      <c r="C4" s="1" t="s">
        <v>129</v>
      </c>
      <c r="D4" s="1" t="s">
        <v>130</v>
      </c>
      <c r="E4" s="1" t="s">
        <v>129</v>
      </c>
      <c r="F4" s="1" t="s">
        <v>130</v>
      </c>
      <c r="G4" s="45"/>
    </row>
    <row r="5" spans="1:14" s="539" customFormat="1" x14ac:dyDescent="0.25">
      <c r="B5" s="275" t="s">
        <v>131</v>
      </c>
      <c r="C5" s="651">
        <v>5</v>
      </c>
      <c r="D5" s="651">
        <v>1.9</v>
      </c>
      <c r="E5" s="651">
        <v>27.1</v>
      </c>
      <c r="F5" s="651">
        <v>9.9</v>
      </c>
      <c r="G5" s="519"/>
    </row>
    <row r="6" spans="1:14" s="539" customFormat="1" x14ac:dyDescent="0.25">
      <c r="B6" s="275" t="s">
        <v>132</v>
      </c>
      <c r="C6" s="651">
        <v>3.2</v>
      </c>
      <c r="D6" s="651">
        <v>0.2</v>
      </c>
      <c r="E6" s="651">
        <v>22.6</v>
      </c>
      <c r="F6" s="651">
        <v>1.7</v>
      </c>
      <c r="G6" s="519"/>
    </row>
    <row r="7" spans="1:14" s="539" customFormat="1" x14ac:dyDescent="0.25">
      <c r="B7" s="250" t="s">
        <v>133</v>
      </c>
      <c r="C7" s="652">
        <v>3.1</v>
      </c>
      <c r="D7" s="652">
        <v>3.1</v>
      </c>
      <c r="E7" s="652">
        <v>18.7</v>
      </c>
      <c r="F7" s="652">
        <v>18.7</v>
      </c>
      <c r="G7" s="519"/>
    </row>
    <row r="8" spans="1:14" s="539" customFormat="1" x14ac:dyDescent="0.25">
      <c r="B8" s="275" t="s">
        <v>134</v>
      </c>
      <c r="C8" s="651">
        <v>5</v>
      </c>
      <c r="D8" s="651">
        <v>2</v>
      </c>
      <c r="E8" s="651">
        <v>14.4</v>
      </c>
      <c r="F8" s="651">
        <v>5.9</v>
      </c>
      <c r="G8" s="519"/>
    </row>
    <row r="9" spans="1:14" s="539" customFormat="1" ht="14.4" x14ac:dyDescent="0.3">
      <c r="B9" s="275" t="s">
        <v>135</v>
      </c>
      <c r="C9" s="651">
        <v>-2.7</v>
      </c>
      <c r="D9" s="651">
        <v>-0.1</v>
      </c>
      <c r="E9" s="651">
        <v>10</v>
      </c>
      <c r="F9" s="651">
        <v>0.2</v>
      </c>
      <c r="G9" s="519"/>
      <c r="I9"/>
      <c r="J9"/>
      <c r="K9"/>
      <c r="L9"/>
      <c r="M9"/>
      <c r="N9"/>
    </row>
    <row r="10" spans="1:14" s="539" customFormat="1" ht="14.4" x14ac:dyDescent="0.3">
      <c r="B10" s="275" t="s">
        <v>136</v>
      </c>
      <c r="C10" s="651">
        <v>3.8</v>
      </c>
      <c r="D10" s="651">
        <v>0.1</v>
      </c>
      <c r="E10" s="651">
        <v>11.3</v>
      </c>
      <c r="F10" s="651">
        <v>0.3</v>
      </c>
      <c r="G10" s="519"/>
      <c r="I10"/>
      <c r="J10"/>
      <c r="K10"/>
      <c r="L10"/>
      <c r="M10"/>
      <c r="N10"/>
    </row>
    <row r="11" spans="1:14" s="539" customFormat="1" ht="14.4" x14ac:dyDescent="0.3">
      <c r="B11" s="275" t="s">
        <v>137</v>
      </c>
      <c r="C11" s="651">
        <v>-11.8</v>
      </c>
      <c r="D11" s="651">
        <v>-0.8</v>
      </c>
      <c r="E11" s="651">
        <v>7.6</v>
      </c>
      <c r="F11" s="651">
        <v>0.4</v>
      </c>
      <c r="G11" s="519"/>
      <c r="I11"/>
      <c r="J11"/>
      <c r="K11"/>
      <c r="L11"/>
      <c r="M11"/>
      <c r="N11"/>
    </row>
    <row r="12" spans="1:14" s="539" customFormat="1" ht="14.4" x14ac:dyDescent="0.3">
      <c r="B12" s="653" t="s">
        <v>138</v>
      </c>
      <c r="C12" s="654">
        <v>-3.8</v>
      </c>
      <c r="D12" s="654">
        <v>-0.2</v>
      </c>
      <c r="E12" s="654">
        <v>6.9</v>
      </c>
      <c r="F12" s="654">
        <v>0.4</v>
      </c>
      <c r="G12" s="519"/>
      <c r="I12"/>
      <c r="J12"/>
      <c r="K12"/>
      <c r="L12"/>
      <c r="M12"/>
      <c r="N12"/>
    </row>
    <row r="13" spans="1:14" s="539" customFormat="1" ht="14.4" x14ac:dyDescent="0.3">
      <c r="B13" s="45"/>
      <c r="C13" s="655"/>
      <c r="D13" s="655"/>
      <c r="E13" s="45"/>
      <c r="F13" s="45"/>
      <c r="G13" s="519"/>
      <c r="I13"/>
      <c r="J13"/>
      <c r="K13"/>
      <c r="L13"/>
      <c r="M13"/>
      <c r="N13"/>
    </row>
    <row r="14" spans="1:14" ht="14.4" x14ac:dyDescent="0.3">
      <c r="B14" s="534" t="s">
        <v>139</v>
      </c>
      <c r="C14" s="656"/>
      <c r="D14" s="656"/>
      <c r="E14" s="656"/>
      <c r="F14" s="657"/>
      <c r="G14" s="656"/>
      <c r="I14"/>
      <c r="J14"/>
      <c r="K14"/>
      <c r="L14"/>
      <c r="M14"/>
      <c r="N14"/>
    </row>
    <row r="15" spans="1:14" ht="14.4" x14ac:dyDescent="0.3">
      <c r="B15" s="164"/>
      <c r="C15" s="656"/>
      <c r="D15" s="656"/>
      <c r="E15" s="656"/>
      <c r="F15" s="656"/>
      <c r="G15" s="656"/>
      <c r="I15"/>
      <c r="J15"/>
      <c r="K15"/>
      <c r="L15"/>
      <c r="M15"/>
      <c r="N15"/>
    </row>
    <row r="16" spans="1:14" ht="14.4" x14ac:dyDescent="0.3">
      <c r="I16"/>
      <c r="J16"/>
      <c r="K16"/>
      <c r="L16"/>
      <c r="M16"/>
      <c r="N16"/>
    </row>
    <row r="17" spans="2:14" ht="14.4" x14ac:dyDescent="0.3">
      <c r="B17" s="658"/>
      <c r="C17" s="658"/>
      <c r="D17" s="658"/>
      <c r="E17" s="658"/>
      <c r="F17" s="658"/>
      <c r="H17"/>
      <c r="I17"/>
      <c r="J17"/>
      <c r="K17"/>
      <c r="L17"/>
      <c r="M17"/>
      <c r="N17"/>
    </row>
    <row r="18" spans="2:14" ht="14.4" x14ac:dyDescent="0.3">
      <c r="B18" s="658"/>
      <c r="C18" s="658"/>
      <c r="D18" s="658"/>
      <c r="H18"/>
      <c r="I18"/>
      <c r="J18"/>
      <c r="K18"/>
      <c r="L18"/>
      <c r="M18"/>
      <c r="N18"/>
    </row>
    <row r="19" spans="2:14" ht="14.4" x14ac:dyDescent="0.3">
      <c r="B19" s="658"/>
      <c r="C19" s="658"/>
      <c r="D19" s="658"/>
      <c r="H19"/>
      <c r="I19"/>
      <c r="J19"/>
      <c r="K19"/>
      <c r="L19"/>
      <c r="M19"/>
      <c r="N19"/>
    </row>
    <row r="20" spans="2:14" ht="14.4" x14ac:dyDescent="0.3">
      <c r="B20" s="658"/>
      <c r="C20" s="658"/>
      <c r="D20" s="658"/>
      <c r="H20"/>
      <c r="I20"/>
      <c r="J20"/>
      <c r="K20"/>
      <c r="L20"/>
      <c r="M20"/>
      <c r="N20"/>
    </row>
    <row r="21" spans="2:14" ht="14.4" x14ac:dyDescent="0.3">
      <c r="B21" s="658"/>
      <c r="H21"/>
      <c r="I21"/>
      <c r="J21"/>
      <c r="K21"/>
      <c r="L21"/>
      <c r="M21"/>
      <c r="N21"/>
    </row>
    <row r="22" spans="2:14" ht="14.4" x14ac:dyDescent="0.3">
      <c r="B22" s="658"/>
      <c r="C22" s="658"/>
      <c r="D22" s="658"/>
      <c r="H22"/>
      <c r="I22"/>
      <c r="J22"/>
      <c r="K22"/>
      <c r="L22"/>
      <c r="M22"/>
    </row>
    <row r="23" spans="2:14" ht="14.4" x14ac:dyDescent="0.3">
      <c r="B23" s="658"/>
      <c r="C23" s="658"/>
      <c r="D23" s="658"/>
      <c r="H23"/>
      <c r="I23"/>
      <c r="J23"/>
      <c r="K23"/>
      <c r="L23"/>
      <c r="M23"/>
    </row>
    <row r="24" spans="2:14" ht="14.4" x14ac:dyDescent="0.3">
      <c r="B24" s="658"/>
      <c r="C24" s="658"/>
      <c r="D24" s="658"/>
      <c r="H24"/>
      <c r="I24"/>
      <c r="J24"/>
      <c r="K24"/>
      <c r="L24"/>
      <c r="M24"/>
    </row>
    <row r="25" spans="2:14" ht="14.4" x14ac:dyDescent="0.3">
      <c r="B25" s="658"/>
      <c r="C25" s="658"/>
      <c r="D25" s="658"/>
      <c r="H25"/>
      <c r="I25"/>
      <c r="J25"/>
      <c r="K25"/>
      <c r="L25"/>
      <c r="M25"/>
    </row>
    <row r="26" spans="2:14" ht="14.4" x14ac:dyDescent="0.3">
      <c r="B26" s="658"/>
      <c r="C26" s="658"/>
      <c r="D26" s="659"/>
      <c r="E26"/>
      <c r="F26"/>
      <c r="G26"/>
      <c r="H26"/>
      <c r="I26"/>
      <c r="J26"/>
      <c r="K26"/>
      <c r="L26"/>
      <c r="M26"/>
    </row>
    <row r="27" spans="2:14" ht="14.4" x14ac:dyDescent="0.3">
      <c r="B27" s="658"/>
      <c r="C27" s="658"/>
      <c r="D27" s="659"/>
      <c r="E27"/>
      <c r="F27"/>
      <c r="G27"/>
      <c r="H27"/>
      <c r="I27"/>
      <c r="J27"/>
      <c r="K27"/>
      <c r="L27"/>
      <c r="M27"/>
    </row>
    <row r="28" spans="2:14" ht="14.4" x14ac:dyDescent="0.3">
      <c r="B28" s="658"/>
      <c r="C28" s="658"/>
      <c r="D28" s="659"/>
      <c r="E28"/>
      <c r="F28"/>
      <c r="G28"/>
      <c r="H28"/>
      <c r="I28"/>
      <c r="J28"/>
      <c r="K28"/>
      <c r="L28"/>
      <c r="M28"/>
    </row>
    <row r="29" spans="2:14" ht="14.4" x14ac:dyDescent="0.3">
      <c r="B29" s="658"/>
      <c r="C29" s="658"/>
      <c r="D29" s="659"/>
      <c r="E29"/>
      <c r="F29"/>
      <c r="G29"/>
      <c r="H29"/>
      <c r="I29"/>
      <c r="J29"/>
      <c r="K29"/>
      <c r="L29"/>
      <c r="M29"/>
    </row>
    <row r="30" spans="2:14" ht="14.4" x14ac:dyDescent="0.3">
      <c r="B30" s="658"/>
      <c r="C30" s="658"/>
      <c r="D30" s="659"/>
      <c r="E30"/>
      <c r="F30"/>
      <c r="G30"/>
      <c r="H30"/>
      <c r="I30"/>
      <c r="J30"/>
      <c r="K30"/>
      <c r="L30"/>
      <c r="M30"/>
    </row>
    <row r="31" spans="2:14" ht="15" x14ac:dyDescent="0.35">
      <c r="B31" s="658"/>
      <c r="C31" s="658"/>
      <c r="D31" s="659"/>
      <c r="E31" s="660"/>
      <c r="G31" s="658"/>
      <c r="H31"/>
      <c r="I31"/>
      <c r="J31"/>
      <c r="K31"/>
      <c r="L31"/>
      <c r="M31"/>
    </row>
    <row r="32" spans="2:14" ht="15" x14ac:dyDescent="0.35">
      <c r="B32" s="540"/>
      <c r="C32" s="658"/>
      <c r="D32" s="659"/>
      <c r="E32" s="660"/>
      <c r="H32"/>
      <c r="I32"/>
      <c r="J32"/>
      <c r="K32"/>
      <c r="L32"/>
      <c r="M32"/>
    </row>
    <row r="33" spans="2:13" ht="15" x14ac:dyDescent="0.35">
      <c r="B33" s="540"/>
      <c r="C33" s="658"/>
      <c r="D33" s="659"/>
      <c r="E33" s="660"/>
      <c r="H33"/>
      <c r="I33"/>
      <c r="J33"/>
      <c r="K33"/>
      <c r="L33"/>
      <c r="M33"/>
    </row>
    <row r="34" spans="2:13" ht="14.4" x14ac:dyDescent="0.3">
      <c r="B34" s="540"/>
      <c r="C34" s="661"/>
      <c r="D34" s="661"/>
      <c r="H34"/>
      <c r="I34"/>
      <c r="J34"/>
      <c r="K34"/>
      <c r="L34"/>
      <c r="M34"/>
    </row>
    <row r="35" spans="2:13" ht="14.4" x14ac:dyDescent="0.3">
      <c r="B35" s="540"/>
      <c r="C35" s="661"/>
      <c r="D35" s="661"/>
      <c r="H35"/>
      <c r="I35"/>
      <c r="J35"/>
      <c r="K35"/>
      <c r="L35"/>
      <c r="M35"/>
    </row>
    <row r="36" spans="2:13" ht="14.4" x14ac:dyDescent="0.3">
      <c r="B36" s="540"/>
      <c r="C36" s="661"/>
      <c r="D36" s="661"/>
      <c r="H36"/>
      <c r="I36"/>
      <c r="J36"/>
      <c r="K36"/>
      <c r="L36"/>
      <c r="M36"/>
    </row>
    <row r="37" spans="2:13" ht="14.4" x14ac:dyDescent="0.25">
      <c r="B37" s="540"/>
      <c r="C37" s="661"/>
      <c r="D37" s="661"/>
    </row>
    <row r="38" spans="2:13" ht="14.4" x14ac:dyDescent="0.25">
      <c r="B38" s="540"/>
      <c r="C38" s="661"/>
      <c r="D38" s="661"/>
    </row>
    <row r="39" spans="2:13" x14ac:dyDescent="0.25">
      <c r="B39" s="658"/>
      <c r="C39" s="658"/>
      <c r="D39" s="658"/>
      <c r="E39" s="658"/>
    </row>
    <row r="40" spans="2:13" x14ac:dyDescent="0.25">
      <c r="B40" s="658"/>
      <c r="C40" s="658"/>
      <c r="D40" s="658"/>
      <c r="E40" s="658"/>
    </row>
    <row r="41" spans="2:13" x14ac:dyDescent="0.25">
      <c r="B41" s="658"/>
      <c r="C41" s="658"/>
      <c r="D41" s="658"/>
      <c r="E41" s="658"/>
    </row>
    <row r="42" spans="2:13" x14ac:dyDescent="0.25">
      <c r="B42" s="658"/>
      <c r="C42" s="658"/>
      <c r="D42" s="658"/>
      <c r="E42" s="658"/>
    </row>
    <row r="43" spans="2:13" x14ac:dyDescent="0.25">
      <c r="B43" s="658"/>
      <c r="C43" s="658"/>
      <c r="D43" s="658"/>
      <c r="E43" s="658"/>
      <c r="F43" s="658"/>
      <c r="G43" s="658"/>
    </row>
    <row r="44" spans="2:13" x14ac:dyDescent="0.25">
      <c r="B44" s="658"/>
      <c r="C44" s="658"/>
      <c r="D44" s="658"/>
      <c r="E44" s="658"/>
      <c r="F44" s="658"/>
      <c r="G44" s="658"/>
    </row>
    <row r="45" spans="2:13" x14ac:dyDescent="0.25">
      <c r="B45" s="658"/>
      <c r="C45" s="658"/>
      <c r="D45" s="658"/>
      <c r="E45" s="658"/>
      <c r="F45" s="658"/>
      <c r="G45" s="658"/>
    </row>
    <row r="46" spans="2:13" x14ac:dyDescent="0.25">
      <c r="B46" s="658"/>
      <c r="C46" s="658"/>
      <c r="D46" s="658"/>
      <c r="E46" s="658"/>
      <c r="F46" s="658"/>
      <c r="G46" s="658"/>
    </row>
    <row r="47" spans="2:13" x14ac:dyDescent="0.25">
      <c r="B47" s="658"/>
      <c r="C47" s="658"/>
      <c r="D47" s="658"/>
      <c r="E47" s="658"/>
      <c r="F47" s="658"/>
      <c r="G47" s="658"/>
    </row>
    <row r="48" spans="2:13" x14ac:dyDescent="0.25">
      <c r="B48" s="658"/>
      <c r="C48" s="658"/>
      <c r="D48" s="658"/>
      <c r="E48" s="658"/>
      <c r="F48" s="658"/>
      <c r="G48" s="658"/>
    </row>
    <row r="49" spans="2:7" x14ac:dyDescent="0.25">
      <c r="B49" s="658"/>
      <c r="C49" s="658"/>
      <c r="D49" s="658"/>
      <c r="E49" s="658"/>
      <c r="F49" s="658"/>
      <c r="G49" s="658"/>
    </row>
    <row r="50" spans="2:7" x14ac:dyDescent="0.25">
      <c r="B50" s="658"/>
      <c r="C50" s="658"/>
      <c r="D50" s="658"/>
      <c r="E50" s="658"/>
      <c r="F50" s="658"/>
      <c r="G50" s="658"/>
    </row>
    <row r="51" spans="2:7" x14ac:dyDescent="0.25">
      <c r="B51" s="658"/>
      <c r="C51" s="658"/>
      <c r="D51" s="658"/>
      <c r="E51" s="658"/>
      <c r="F51" s="658"/>
      <c r="G51" s="658"/>
    </row>
    <row r="52" spans="2:7" x14ac:dyDescent="0.25">
      <c r="B52" s="658"/>
      <c r="C52" s="658"/>
      <c r="D52" s="658"/>
      <c r="E52" s="658"/>
      <c r="F52" s="658"/>
      <c r="G52" s="658"/>
    </row>
    <row r="53" spans="2:7" x14ac:dyDescent="0.25">
      <c r="B53" s="658"/>
      <c r="C53" s="658"/>
      <c r="D53" s="658"/>
      <c r="E53" s="658"/>
      <c r="F53" s="658"/>
      <c r="G53" s="658"/>
    </row>
    <row r="54" spans="2:7" x14ac:dyDescent="0.25">
      <c r="B54" s="658"/>
      <c r="C54" s="658"/>
      <c r="D54" s="658"/>
      <c r="E54" s="658"/>
      <c r="F54" s="658"/>
      <c r="G54" s="658"/>
    </row>
    <row r="55" spans="2:7" x14ac:dyDescent="0.25">
      <c r="B55" s="658"/>
      <c r="C55" s="658"/>
      <c r="D55" s="658"/>
      <c r="E55" s="658"/>
      <c r="F55" s="658"/>
      <c r="G55" s="658"/>
    </row>
    <row r="56" spans="2:7" x14ac:dyDescent="0.25">
      <c r="B56" s="658"/>
      <c r="C56" s="658"/>
      <c r="D56" s="658"/>
      <c r="E56" s="658"/>
      <c r="F56" s="658"/>
      <c r="G56" s="658"/>
    </row>
    <row r="57" spans="2:7" x14ac:dyDescent="0.25">
      <c r="B57" s="658"/>
      <c r="C57" s="658"/>
      <c r="D57" s="658"/>
      <c r="E57" s="658"/>
      <c r="F57" s="658"/>
      <c r="G57" s="658"/>
    </row>
    <row r="58" spans="2:7" x14ac:dyDescent="0.25">
      <c r="B58" s="658"/>
      <c r="C58" s="658"/>
      <c r="D58" s="658"/>
      <c r="E58" s="658"/>
      <c r="F58" s="658"/>
      <c r="G58" s="658"/>
    </row>
    <row r="59" spans="2:7" x14ac:dyDescent="0.25">
      <c r="B59" s="658"/>
      <c r="C59" s="658"/>
      <c r="D59" s="658"/>
      <c r="E59" s="658"/>
      <c r="F59" s="658"/>
      <c r="G59" s="658"/>
    </row>
    <row r="60" spans="2:7" x14ac:dyDescent="0.25">
      <c r="B60" s="658"/>
      <c r="C60" s="658"/>
      <c r="D60" s="658"/>
      <c r="E60" s="658"/>
      <c r="F60" s="658"/>
      <c r="G60" s="658"/>
    </row>
    <row r="61" spans="2:7" x14ac:dyDescent="0.25">
      <c r="B61" s="658"/>
      <c r="C61" s="658"/>
      <c r="D61" s="658"/>
      <c r="E61" s="658"/>
      <c r="F61" s="658"/>
      <c r="G61" s="658"/>
    </row>
    <row r="62" spans="2:7" x14ac:dyDescent="0.25">
      <c r="B62" s="658"/>
      <c r="C62" s="658"/>
      <c r="D62" s="658"/>
      <c r="E62" s="658"/>
      <c r="F62" s="658"/>
      <c r="G62" s="658"/>
    </row>
    <row r="63" spans="2:7" x14ac:dyDescent="0.25">
      <c r="B63" s="658"/>
      <c r="C63" s="658"/>
      <c r="D63" s="658"/>
      <c r="E63" s="658"/>
      <c r="F63" s="658"/>
      <c r="G63" s="658"/>
    </row>
    <row r="64" spans="2:7" x14ac:dyDescent="0.25">
      <c r="B64" s="658"/>
      <c r="C64" s="658"/>
      <c r="D64" s="658"/>
      <c r="E64" s="658"/>
      <c r="F64" s="658"/>
      <c r="G64" s="658"/>
    </row>
    <row r="65" spans="2:7" x14ac:dyDescent="0.25">
      <c r="B65" s="658"/>
      <c r="C65" s="658"/>
      <c r="D65" s="658"/>
      <c r="E65" s="658"/>
      <c r="F65" s="658"/>
      <c r="G65" s="658"/>
    </row>
    <row r="66" spans="2:7" x14ac:dyDescent="0.25">
      <c r="B66" s="658"/>
      <c r="C66" s="658"/>
      <c r="D66" s="658"/>
      <c r="E66" s="658"/>
      <c r="F66" s="658"/>
      <c r="G66" s="658"/>
    </row>
    <row r="67" spans="2:7" x14ac:dyDescent="0.25">
      <c r="B67" s="658"/>
      <c r="C67" s="658"/>
      <c r="D67" s="658"/>
      <c r="E67" s="658"/>
      <c r="F67" s="658"/>
      <c r="G67" s="658"/>
    </row>
    <row r="68" spans="2:7" x14ac:dyDescent="0.25">
      <c r="B68" s="658"/>
      <c r="C68" s="658"/>
      <c r="D68" s="658"/>
      <c r="E68" s="658"/>
      <c r="F68" s="658"/>
      <c r="G68" s="658"/>
    </row>
    <row r="69" spans="2:7" x14ac:dyDescent="0.25">
      <c r="B69" s="658"/>
      <c r="C69" s="658"/>
      <c r="D69" s="658"/>
      <c r="E69" s="658"/>
      <c r="F69" s="658"/>
      <c r="G69" s="658"/>
    </row>
    <row r="70" spans="2:7" x14ac:dyDescent="0.25">
      <c r="B70" s="658"/>
      <c r="C70" s="658"/>
      <c r="D70" s="658"/>
      <c r="E70" s="658"/>
      <c r="F70" s="658"/>
      <c r="G70" s="658"/>
    </row>
    <row r="71" spans="2:7" x14ac:dyDescent="0.25">
      <c r="B71" s="658"/>
      <c r="C71" s="658"/>
      <c r="D71" s="658"/>
      <c r="E71" s="658"/>
      <c r="F71" s="658"/>
      <c r="G71" s="658"/>
    </row>
    <row r="72" spans="2:7" x14ac:dyDescent="0.25">
      <c r="B72" s="658"/>
      <c r="C72" s="658"/>
      <c r="D72" s="658"/>
      <c r="E72" s="658"/>
      <c r="F72" s="658"/>
      <c r="G72" s="658"/>
    </row>
    <row r="73" spans="2:7" x14ac:dyDescent="0.25">
      <c r="B73" s="658"/>
      <c r="C73" s="658"/>
      <c r="D73" s="658"/>
      <c r="E73" s="658"/>
      <c r="F73" s="658"/>
      <c r="G73" s="658"/>
    </row>
    <row r="74" spans="2:7" x14ac:dyDescent="0.25">
      <c r="B74" s="658"/>
      <c r="C74" s="658"/>
      <c r="D74" s="658"/>
      <c r="E74" s="658"/>
      <c r="F74" s="658"/>
      <c r="G74" s="658"/>
    </row>
    <row r="75" spans="2:7" x14ac:dyDescent="0.25">
      <c r="B75" s="658"/>
      <c r="C75" s="658"/>
      <c r="D75" s="658"/>
      <c r="E75" s="658"/>
      <c r="F75" s="658"/>
      <c r="G75" s="658"/>
    </row>
    <row r="76" spans="2:7" x14ac:dyDescent="0.25">
      <c r="B76" s="658"/>
      <c r="C76" s="658"/>
      <c r="D76" s="658"/>
      <c r="E76" s="658"/>
      <c r="F76" s="658"/>
      <c r="G76" s="658"/>
    </row>
    <row r="77" spans="2:7" x14ac:dyDescent="0.25">
      <c r="B77" s="658"/>
      <c r="C77" s="658"/>
      <c r="D77" s="658"/>
      <c r="E77" s="658"/>
      <c r="F77" s="658"/>
      <c r="G77" s="658"/>
    </row>
    <row r="78" spans="2:7" x14ac:dyDescent="0.25">
      <c r="B78" s="658"/>
      <c r="C78" s="658"/>
      <c r="D78" s="658"/>
      <c r="E78" s="658"/>
      <c r="F78" s="658"/>
      <c r="G78" s="658"/>
    </row>
    <row r="79" spans="2:7" x14ac:dyDescent="0.25">
      <c r="B79" s="658"/>
      <c r="C79" s="658"/>
      <c r="D79" s="658"/>
      <c r="E79" s="658"/>
      <c r="F79" s="658"/>
      <c r="G79" s="658"/>
    </row>
    <row r="80" spans="2:7" x14ac:dyDescent="0.25">
      <c r="B80" s="658"/>
      <c r="C80" s="658"/>
      <c r="D80" s="658"/>
      <c r="E80" s="658"/>
      <c r="F80" s="658"/>
      <c r="G80" s="658"/>
    </row>
    <row r="81" spans="2:7" x14ac:dyDescent="0.25">
      <c r="B81" s="658"/>
      <c r="C81" s="658"/>
      <c r="D81" s="658"/>
      <c r="E81" s="658"/>
      <c r="F81" s="658"/>
      <c r="G81" s="658"/>
    </row>
    <row r="82" spans="2:7" x14ac:dyDescent="0.25">
      <c r="B82" s="658"/>
      <c r="C82" s="658"/>
      <c r="D82" s="658"/>
      <c r="E82" s="658"/>
      <c r="F82" s="658"/>
      <c r="G82" s="658"/>
    </row>
    <row r="83" spans="2:7" x14ac:dyDescent="0.25">
      <c r="B83" s="658"/>
      <c r="C83" s="658"/>
      <c r="D83" s="658"/>
      <c r="E83" s="658"/>
      <c r="F83" s="658"/>
      <c r="G83" s="658"/>
    </row>
    <row r="84" spans="2:7" x14ac:dyDescent="0.25">
      <c r="B84" s="658"/>
      <c r="C84" s="658"/>
      <c r="D84" s="658"/>
      <c r="E84" s="658"/>
      <c r="F84" s="658"/>
      <c r="G84" s="658"/>
    </row>
    <row r="85" spans="2:7" x14ac:dyDescent="0.25">
      <c r="B85" s="658"/>
      <c r="C85" s="658"/>
      <c r="D85" s="658"/>
      <c r="E85" s="658"/>
      <c r="F85" s="658"/>
      <c r="G85" s="658"/>
    </row>
    <row r="86" spans="2:7" x14ac:dyDescent="0.25">
      <c r="B86" s="658"/>
      <c r="C86" s="658"/>
      <c r="D86" s="658"/>
      <c r="E86" s="658"/>
      <c r="F86" s="658"/>
      <c r="G86" s="658"/>
    </row>
    <row r="87" spans="2:7" x14ac:dyDescent="0.25">
      <c r="B87" s="658"/>
      <c r="C87" s="658"/>
      <c r="D87" s="658"/>
      <c r="E87" s="658"/>
      <c r="F87" s="658"/>
      <c r="G87" s="658"/>
    </row>
    <row r="88" spans="2:7" x14ac:dyDescent="0.25">
      <c r="B88" s="658"/>
      <c r="C88" s="658"/>
      <c r="D88" s="658"/>
      <c r="E88" s="658"/>
      <c r="F88" s="658"/>
      <c r="G88" s="658"/>
    </row>
    <row r="89" spans="2:7" x14ac:dyDescent="0.25">
      <c r="B89" s="658"/>
      <c r="C89" s="658"/>
      <c r="D89" s="658"/>
      <c r="E89" s="658"/>
      <c r="F89" s="658"/>
      <c r="G89" s="658"/>
    </row>
    <row r="90" spans="2:7" x14ac:dyDescent="0.25">
      <c r="B90" s="658"/>
      <c r="C90" s="658"/>
      <c r="D90" s="658"/>
      <c r="E90" s="658"/>
      <c r="F90" s="658"/>
      <c r="G90" s="658"/>
    </row>
    <row r="91" spans="2:7" x14ac:dyDescent="0.25">
      <c r="B91" s="658"/>
      <c r="C91" s="658"/>
      <c r="D91" s="658"/>
      <c r="E91" s="658"/>
      <c r="F91" s="658"/>
      <c r="G91" s="658"/>
    </row>
    <row r="92" spans="2:7" x14ac:dyDescent="0.25">
      <c r="B92" s="658"/>
      <c r="C92" s="658"/>
      <c r="D92" s="658"/>
      <c r="E92" s="658"/>
      <c r="F92" s="658"/>
      <c r="G92" s="658"/>
    </row>
    <row r="93" spans="2:7" x14ac:dyDescent="0.25">
      <c r="B93" s="658"/>
      <c r="C93" s="658"/>
      <c r="D93" s="658"/>
      <c r="E93" s="658"/>
      <c r="F93" s="658"/>
      <c r="G93" s="658"/>
    </row>
    <row r="94" spans="2:7" x14ac:dyDescent="0.25">
      <c r="B94" s="658"/>
      <c r="C94" s="658"/>
      <c r="D94" s="658"/>
      <c r="E94" s="658"/>
      <c r="F94" s="658"/>
      <c r="G94" s="658"/>
    </row>
    <row r="95" spans="2:7" x14ac:dyDescent="0.25">
      <c r="B95" s="658"/>
      <c r="C95" s="658"/>
      <c r="D95" s="658"/>
      <c r="E95" s="658"/>
      <c r="F95" s="658"/>
      <c r="G95" s="658"/>
    </row>
    <row r="96" spans="2:7" x14ac:dyDescent="0.25">
      <c r="B96" s="658"/>
      <c r="C96" s="658"/>
      <c r="D96" s="658"/>
      <c r="E96" s="658"/>
      <c r="F96" s="658"/>
      <c r="G96" s="658"/>
    </row>
    <row r="97" spans="2:7" x14ac:dyDescent="0.25">
      <c r="B97" s="658"/>
      <c r="C97" s="658"/>
      <c r="D97" s="658"/>
      <c r="E97" s="658"/>
      <c r="F97" s="658"/>
      <c r="G97" s="658"/>
    </row>
    <row r="98" spans="2:7" x14ac:dyDescent="0.25">
      <c r="B98" s="658"/>
      <c r="C98" s="658"/>
      <c r="D98" s="658"/>
      <c r="E98" s="658"/>
      <c r="F98" s="658"/>
      <c r="G98" s="658"/>
    </row>
    <row r="99" spans="2:7" x14ac:dyDescent="0.25">
      <c r="B99" s="658"/>
      <c r="C99" s="658"/>
      <c r="D99" s="658"/>
      <c r="E99" s="658"/>
      <c r="F99" s="658"/>
      <c r="G99" s="658"/>
    </row>
    <row r="100" spans="2:7" x14ac:dyDescent="0.25">
      <c r="B100" s="658"/>
      <c r="C100" s="658"/>
      <c r="D100" s="658"/>
      <c r="E100" s="658"/>
      <c r="F100" s="658"/>
      <c r="G100" s="658"/>
    </row>
    <row r="101" spans="2:7" x14ac:dyDescent="0.25">
      <c r="B101" s="658"/>
      <c r="C101" s="658"/>
      <c r="D101" s="658"/>
      <c r="E101" s="658"/>
      <c r="F101" s="658"/>
      <c r="G101" s="658"/>
    </row>
    <row r="102" spans="2:7" x14ac:dyDescent="0.25">
      <c r="B102" s="658"/>
      <c r="C102" s="658"/>
      <c r="D102" s="658"/>
      <c r="E102" s="658"/>
      <c r="F102" s="658"/>
      <c r="G102" s="658"/>
    </row>
    <row r="103" spans="2:7" x14ac:dyDescent="0.25">
      <c r="B103" s="658"/>
      <c r="C103" s="658"/>
      <c r="D103" s="658"/>
      <c r="E103" s="658"/>
      <c r="F103" s="658"/>
      <c r="G103" s="658"/>
    </row>
    <row r="104" spans="2:7" x14ac:dyDescent="0.25">
      <c r="B104" s="658"/>
      <c r="C104" s="658"/>
      <c r="D104" s="658"/>
      <c r="E104" s="658"/>
      <c r="F104" s="658"/>
      <c r="G104" s="658"/>
    </row>
    <row r="105" spans="2:7" x14ac:dyDescent="0.25">
      <c r="B105" s="658"/>
      <c r="C105" s="658"/>
      <c r="D105" s="658"/>
      <c r="E105" s="658"/>
      <c r="F105" s="658"/>
      <c r="G105" s="658"/>
    </row>
    <row r="106" spans="2:7" x14ac:dyDescent="0.25">
      <c r="B106" s="658"/>
      <c r="C106" s="658"/>
      <c r="D106" s="658"/>
      <c r="E106" s="658"/>
      <c r="F106" s="658"/>
      <c r="G106" s="658"/>
    </row>
    <row r="107" spans="2:7" x14ac:dyDescent="0.25">
      <c r="B107" s="658"/>
      <c r="C107" s="658"/>
      <c r="D107" s="658"/>
      <c r="E107" s="658"/>
      <c r="F107" s="658"/>
      <c r="G107" s="658"/>
    </row>
    <row r="108" spans="2:7" x14ac:dyDescent="0.25">
      <c r="B108" s="658"/>
      <c r="C108" s="658"/>
      <c r="D108" s="658"/>
      <c r="E108" s="658"/>
      <c r="F108" s="658"/>
      <c r="G108" s="658"/>
    </row>
    <row r="109" spans="2:7" x14ac:dyDescent="0.25">
      <c r="B109" s="658"/>
      <c r="C109" s="658"/>
      <c r="D109" s="658"/>
      <c r="E109" s="658"/>
      <c r="F109" s="658"/>
      <c r="G109" s="658"/>
    </row>
    <row r="110" spans="2:7" x14ac:dyDescent="0.25">
      <c r="B110" s="658"/>
      <c r="C110" s="658"/>
      <c r="D110" s="658"/>
      <c r="E110" s="658"/>
      <c r="F110" s="658"/>
      <c r="G110" s="658"/>
    </row>
    <row r="111" spans="2:7" x14ac:dyDescent="0.25">
      <c r="B111" s="658"/>
      <c r="C111" s="658"/>
      <c r="D111" s="658"/>
      <c r="E111" s="658"/>
      <c r="F111" s="658"/>
      <c r="G111" s="658"/>
    </row>
    <row r="112" spans="2:7" x14ac:dyDescent="0.25">
      <c r="B112" s="658"/>
      <c r="C112" s="658"/>
      <c r="D112" s="658"/>
      <c r="E112" s="658"/>
      <c r="F112" s="658"/>
      <c r="G112" s="658"/>
    </row>
    <row r="113" spans="2:7" x14ac:dyDescent="0.25">
      <c r="B113" s="658"/>
      <c r="C113" s="658"/>
      <c r="D113" s="658"/>
      <c r="E113" s="658"/>
      <c r="F113" s="658"/>
      <c r="G113" s="658"/>
    </row>
    <row r="114" spans="2:7" x14ac:dyDescent="0.25">
      <c r="B114" s="658"/>
      <c r="C114" s="658"/>
      <c r="D114" s="658"/>
      <c r="E114" s="658"/>
      <c r="F114" s="658"/>
      <c r="G114" s="658"/>
    </row>
    <row r="115" spans="2:7" x14ac:dyDescent="0.25">
      <c r="B115" s="658"/>
      <c r="C115" s="658"/>
      <c r="D115" s="658"/>
      <c r="E115" s="658"/>
      <c r="F115" s="658"/>
      <c r="G115" s="658"/>
    </row>
    <row r="116" spans="2:7" x14ac:dyDescent="0.25">
      <c r="B116" s="658"/>
      <c r="C116" s="658"/>
      <c r="D116" s="658"/>
      <c r="E116" s="658"/>
      <c r="F116" s="658"/>
      <c r="G116" s="658"/>
    </row>
    <row r="117" spans="2:7" x14ac:dyDescent="0.25">
      <c r="B117" s="658"/>
      <c r="C117" s="658"/>
      <c r="D117" s="658"/>
      <c r="E117" s="658"/>
      <c r="F117" s="658"/>
      <c r="G117" s="658"/>
    </row>
    <row r="118" spans="2:7" x14ac:dyDescent="0.25">
      <c r="B118" s="658"/>
      <c r="C118" s="658"/>
      <c r="D118" s="658"/>
      <c r="E118" s="658"/>
      <c r="F118" s="658"/>
      <c r="G118" s="658"/>
    </row>
    <row r="119" spans="2:7" x14ac:dyDescent="0.25">
      <c r="B119" s="658"/>
      <c r="C119" s="658"/>
      <c r="D119" s="658"/>
      <c r="E119" s="658"/>
      <c r="F119" s="658"/>
      <c r="G119" s="658"/>
    </row>
    <row r="120" spans="2:7" x14ac:dyDescent="0.25">
      <c r="B120" s="658"/>
      <c r="C120" s="658"/>
      <c r="D120" s="658"/>
      <c r="E120" s="658"/>
      <c r="F120" s="658"/>
      <c r="G120" s="658"/>
    </row>
    <row r="121" spans="2:7" x14ac:dyDescent="0.25">
      <c r="B121" s="658"/>
      <c r="C121" s="658"/>
      <c r="D121" s="658"/>
      <c r="E121" s="658"/>
      <c r="F121" s="658"/>
      <c r="G121" s="658"/>
    </row>
    <row r="122" spans="2:7" x14ac:dyDescent="0.25">
      <c r="B122" s="658"/>
      <c r="C122" s="658"/>
      <c r="D122" s="658"/>
      <c r="E122" s="658"/>
      <c r="F122" s="658"/>
      <c r="G122" s="658"/>
    </row>
    <row r="123" spans="2:7" x14ac:dyDescent="0.25">
      <c r="B123" s="658"/>
      <c r="C123" s="658"/>
      <c r="D123" s="658"/>
      <c r="E123" s="658"/>
      <c r="F123" s="658"/>
      <c r="G123" s="658"/>
    </row>
    <row r="124" spans="2:7" x14ac:dyDescent="0.25">
      <c r="B124" s="658"/>
      <c r="C124" s="658"/>
      <c r="D124" s="658"/>
      <c r="E124" s="658"/>
      <c r="F124" s="658"/>
      <c r="G124" s="658"/>
    </row>
    <row r="125" spans="2:7" x14ac:dyDescent="0.25">
      <c r="B125" s="658"/>
      <c r="C125" s="658"/>
      <c r="D125" s="658"/>
      <c r="E125" s="658"/>
      <c r="F125" s="658"/>
      <c r="G125" s="658"/>
    </row>
    <row r="126" spans="2:7" x14ac:dyDescent="0.25">
      <c r="B126" s="658"/>
      <c r="C126" s="658"/>
      <c r="D126" s="658"/>
      <c r="E126" s="658"/>
      <c r="F126" s="658"/>
      <c r="G126" s="658"/>
    </row>
    <row r="127" spans="2:7" x14ac:dyDescent="0.25">
      <c r="B127" s="658"/>
      <c r="C127" s="658"/>
      <c r="D127" s="658"/>
      <c r="E127" s="658"/>
      <c r="F127" s="658"/>
      <c r="G127" s="658"/>
    </row>
    <row r="128" spans="2:7" x14ac:dyDescent="0.25">
      <c r="B128" s="658"/>
      <c r="C128" s="658"/>
      <c r="D128" s="658"/>
      <c r="E128" s="658"/>
      <c r="F128" s="658"/>
      <c r="G128" s="658"/>
    </row>
    <row r="129" spans="2:7" x14ac:dyDescent="0.25">
      <c r="B129" s="658"/>
      <c r="C129" s="658"/>
      <c r="D129" s="658"/>
      <c r="E129" s="658"/>
      <c r="F129" s="658"/>
      <c r="G129" s="658"/>
    </row>
    <row r="130" spans="2:7" x14ac:dyDescent="0.25">
      <c r="B130" s="658"/>
      <c r="C130" s="658"/>
      <c r="D130" s="658"/>
      <c r="E130" s="658"/>
      <c r="F130" s="658"/>
      <c r="G130" s="658"/>
    </row>
    <row r="131" spans="2:7" x14ac:dyDescent="0.25">
      <c r="B131" s="658"/>
      <c r="C131" s="658"/>
      <c r="D131" s="658"/>
      <c r="E131" s="658"/>
      <c r="F131" s="658"/>
      <c r="G131" s="658"/>
    </row>
    <row r="132" spans="2:7" x14ac:dyDescent="0.25">
      <c r="B132" s="658"/>
      <c r="C132" s="658"/>
      <c r="D132" s="658"/>
      <c r="E132" s="658"/>
      <c r="F132" s="658"/>
      <c r="G132" s="658"/>
    </row>
    <row r="133" spans="2:7" x14ac:dyDescent="0.25">
      <c r="B133" s="658"/>
      <c r="C133" s="658"/>
      <c r="D133" s="658"/>
      <c r="E133" s="658"/>
      <c r="F133" s="658"/>
      <c r="G133" s="658"/>
    </row>
    <row r="134" spans="2:7" x14ac:dyDescent="0.25">
      <c r="B134" s="658"/>
      <c r="C134" s="658"/>
      <c r="D134" s="658"/>
      <c r="E134" s="658"/>
      <c r="F134" s="658"/>
      <c r="G134" s="658"/>
    </row>
    <row r="135" spans="2:7" x14ac:dyDescent="0.25">
      <c r="B135" s="658"/>
      <c r="C135" s="658"/>
      <c r="D135" s="658"/>
      <c r="E135" s="658"/>
      <c r="F135" s="658"/>
      <c r="G135" s="658"/>
    </row>
    <row r="136" spans="2:7" x14ac:dyDescent="0.25">
      <c r="B136" s="658"/>
      <c r="C136" s="658"/>
      <c r="D136" s="658"/>
      <c r="E136" s="658"/>
      <c r="F136" s="658"/>
      <c r="G136" s="658"/>
    </row>
    <row r="137" spans="2:7" x14ac:dyDescent="0.25">
      <c r="B137" s="658"/>
      <c r="C137" s="658"/>
      <c r="D137" s="658"/>
      <c r="E137" s="658"/>
      <c r="F137" s="658"/>
      <c r="G137" s="658"/>
    </row>
    <row r="138" spans="2:7" x14ac:dyDescent="0.25">
      <c r="B138" s="658"/>
      <c r="C138" s="658"/>
      <c r="D138" s="658"/>
      <c r="E138" s="658"/>
      <c r="F138" s="658"/>
      <c r="G138" s="658"/>
    </row>
    <row r="139" spans="2:7" x14ac:dyDescent="0.25">
      <c r="B139" s="658"/>
      <c r="C139" s="658"/>
      <c r="D139" s="658"/>
      <c r="E139" s="658"/>
      <c r="F139" s="658"/>
      <c r="G139" s="658"/>
    </row>
    <row r="140" spans="2:7" x14ac:dyDescent="0.25">
      <c r="B140" s="658"/>
      <c r="C140" s="658"/>
      <c r="D140" s="658"/>
      <c r="E140" s="658"/>
      <c r="F140" s="658"/>
      <c r="G140" s="658"/>
    </row>
    <row r="141" spans="2:7" x14ac:dyDescent="0.25">
      <c r="B141" s="658"/>
      <c r="C141" s="658"/>
      <c r="D141" s="658"/>
      <c r="E141" s="658"/>
      <c r="F141" s="658"/>
      <c r="G141" s="658"/>
    </row>
    <row r="142" spans="2:7" x14ac:dyDescent="0.25">
      <c r="B142" s="658"/>
      <c r="C142" s="658"/>
      <c r="D142" s="658"/>
      <c r="E142" s="658"/>
      <c r="F142" s="658"/>
      <c r="G142" s="658"/>
    </row>
    <row r="143" spans="2:7" x14ac:dyDescent="0.25">
      <c r="B143" s="658"/>
      <c r="C143" s="658"/>
      <c r="D143" s="658"/>
      <c r="E143" s="658"/>
      <c r="F143" s="658"/>
      <c r="G143" s="658"/>
    </row>
    <row r="144" spans="2:7" x14ac:dyDescent="0.25">
      <c r="B144" s="658"/>
      <c r="C144" s="658"/>
      <c r="D144" s="658"/>
      <c r="E144" s="658"/>
      <c r="F144" s="658"/>
      <c r="G144" s="658"/>
    </row>
    <row r="145" spans="2:7" x14ac:dyDescent="0.25">
      <c r="B145" s="658"/>
      <c r="C145" s="658"/>
      <c r="D145" s="658"/>
      <c r="E145" s="658"/>
      <c r="F145" s="658"/>
      <c r="G145" s="658"/>
    </row>
    <row r="146" spans="2:7" x14ac:dyDescent="0.25">
      <c r="B146" s="658"/>
      <c r="C146" s="658"/>
      <c r="D146" s="658"/>
      <c r="E146" s="658"/>
      <c r="F146" s="658"/>
      <c r="G146" s="658"/>
    </row>
    <row r="147" spans="2:7" x14ac:dyDescent="0.25">
      <c r="B147" s="658"/>
      <c r="C147" s="658"/>
      <c r="D147" s="658"/>
      <c r="E147" s="658"/>
      <c r="F147" s="658"/>
      <c r="G147" s="658"/>
    </row>
    <row r="148" spans="2:7" x14ac:dyDescent="0.25">
      <c r="B148" s="658"/>
      <c r="C148" s="658"/>
      <c r="D148" s="658"/>
      <c r="E148" s="658"/>
      <c r="F148" s="658"/>
      <c r="G148" s="658"/>
    </row>
    <row r="149" spans="2:7" x14ac:dyDescent="0.25">
      <c r="B149" s="658"/>
      <c r="C149" s="658"/>
      <c r="D149" s="658"/>
      <c r="E149" s="658"/>
      <c r="F149" s="658"/>
      <c r="G149" s="658"/>
    </row>
    <row r="150" spans="2:7" x14ac:dyDescent="0.25">
      <c r="B150" s="658"/>
      <c r="C150" s="658"/>
      <c r="D150" s="658"/>
      <c r="E150" s="658"/>
      <c r="F150" s="658"/>
      <c r="G150" s="658"/>
    </row>
    <row r="151" spans="2:7" x14ac:dyDescent="0.25">
      <c r="B151" s="658"/>
      <c r="C151" s="658"/>
      <c r="D151" s="658"/>
      <c r="E151" s="658"/>
      <c r="F151" s="658"/>
      <c r="G151" s="658"/>
    </row>
    <row r="152" spans="2:7" x14ac:dyDescent="0.25">
      <c r="B152" s="658"/>
      <c r="C152" s="658"/>
      <c r="D152" s="658"/>
      <c r="E152" s="658"/>
      <c r="F152" s="658"/>
      <c r="G152" s="658"/>
    </row>
    <row r="153" spans="2:7" x14ac:dyDescent="0.25">
      <c r="B153" s="658"/>
      <c r="C153" s="658"/>
      <c r="D153" s="658"/>
      <c r="E153" s="658"/>
      <c r="F153" s="658"/>
      <c r="G153" s="658"/>
    </row>
    <row r="154" spans="2:7" x14ac:dyDescent="0.25">
      <c r="B154" s="658"/>
      <c r="C154" s="658"/>
      <c r="D154" s="658"/>
      <c r="E154" s="658"/>
      <c r="F154" s="658"/>
      <c r="G154" s="658"/>
    </row>
    <row r="155" spans="2:7" x14ac:dyDescent="0.25">
      <c r="B155" s="658"/>
      <c r="C155" s="658"/>
      <c r="D155" s="658"/>
      <c r="E155" s="658"/>
      <c r="F155" s="658"/>
      <c r="G155" s="658"/>
    </row>
    <row r="156" spans="2:7" x14ac:dyDescent="0.25">
      <c r="B156" s="658"/>
      <c r="C156" s="658"/>
      <c r="D156" s="658"/>
      <c r="E156" s="658"/>
      <c r="F156" s="658"/>
      <c r="G156" s="658"/>
    </row>
    <row r="157" spans="2:7" x14ac:dyDescent="0.25">
      <c r="B157" s="658"/>
      <c r="C157" s="658"/>
      <c r="D157" s="658"/>
      <c r="E157" s="658"/>
      <c r="F157" s="658"/>
      <c r="G157" s="658"/>
    </row>
    <row r="158" spans="2:7" x14ac:dyDescent="0.25">
      <c r="B158" s="658"/>
      <c r="C158" s="658"/>
      <c r="D158" s="658"/>
      <c r="E158" s="658"/>
      <c r="F158" s="658"/>
      <c r="G158" s="658"/>
    </row>
    <row r="159" spans="2:7" x14ac:dyDescent="0.25">
      <c r="B159" s="658"/>
      <c r="C159" s="658"/>
      <c r="D159" s="658"/>
      <c r="E159" s="658"/>
      <c r="F159" s="658"/>
      <c r="G159" s="658"/>
    </row>
    <row r="160" spans="2:7" x14ac:dyDescent="0.25">
      <c r="B160" s="658"/>
      <c r="C160" s="658"/>
      <c r="D160" s="658"/>
      <c r="E160" s="658"/>
      <c r="F160" s="658"/>
      <c r="G160" s="658"/>
    </row>
    <row r="161" spans="2:7" x14ac:dyDescent="0.25">
      <c r="B161" s="658"/>
      <c r="C161" s="658"/>
      <c r="D161" s="658"/>
      <c r="E161" s="658"/>
      <c r="F161" s="658"/>
      <c r="G161" s="658"/>
    </row>
    <row r="162" spans="2:7" x14ac:dyDescent="0.25">
      <c r="B162" s="658"/>
      <c r="C162" s="658"/>
      <c r="D162" s="658"/>
      <c r="E162" s="658"/>
      <c r="F162" s="658"/>
      <c r="G162" s="658"/>
    </row>
    <row r="163" spans="2:7" x14ac:dyDescent="0.25">
      <c r="B163" s="658"/>
      <c r="C163" s="658"/>
      <c r="D163" s="658"/>
      <c r="E163" s="658"/>
      <c r="F163" s="658"/>
      <c r="G163" s="658"/>
    </row>
    <row r="164" spans="2:7" x14ac:dyDescent="0.25">
      <c r="B164" s="658"/>
      <c r="C164" s="658"/>
      <c r="D164" s="658"/>
      <c r="E164" s="658"/>
      <c r="F164" s="658"/>
      <c r="G164" s="658"/>
    </row>
    <row r="165" spans="2:7" x14ac:dyDescent="0.25">
      <c r="B165" s="658"/>
      <c r="C165" s="658"/>
      <c r="D165" s="658"/>
      <c r="E165" s="658"/>
      <c r="F165" s="658"/>
      <c r="G165" s="658"/>
    </row>
    <row r="166" spans="2:7" x14ac:dyDescent="0.25">
      <c r="B166" s="658"/>
      <c r="C166" s="658"/>
      <c r="D166" s="658"/>
      <c r="E166" s="658"/>
      <c r="F166" s="658"/>
      <c r="G166" s="658"/>
    </row>
    <row r="167" spans="2:7" x14ac:dyDescent="0.25">
      <c r="B167" s="658"/>
      <c r="C167" s="658"/>
      <c r="D167" s="658"/>
      <c r="E167" s="658"/>
      <c r="F167" s="658"/>
      <c r="G167" s="658"/>
    </row>
    <row r="168" spans="2:7" x14ac:dyDescent="0.25">
      <c r="B168" s="658"/>
      <c r="C168" s="658"/>
      <c r="D168" s="658"/>
      <c r="E168" s="658"/>
      <c r="F168" s="658"/>
      <c r="G168" s="658"/>
    </row>
    <row r="169" spans="2:7" x14ac:dyDescent="0.25">
      <c r="B169" s="658"/>
      <c r="C169" s="658"/>
      <c r="D169" s="658"/>
      <c r="E169" s="658"/>
      <c r="F169" s="658"/>
      <c r="G169" s="658"/>
    </row>
    <row r="170" spans="2:7" x14ac:dyDescent="0.25">
      <c r="B170" s="658"/>
      <c r="C170" s="658"/>
      <c r="D170" s="658"/>
      <c r="E170" s="658"/>
      <c r="F170" s="658"/>
      <c r="G170" s="658"/>
    </row>
    <row r="171" spans="2:7" x14ac:dyDescent="0.25">
      <c r="B171" s="658"/>
      <c r="C171" s="658"/>
      <c r="D171" s="658"/>
      <c r="E171" s="658"/>
      <c r="F171" s="658"/>
      <c r="G171" s="658"/>
    </row>
    <row r="172" spans="2:7" x14ac:dyDescent="0.25">
      <c r="B172" s="658"/>
      <c r="C172" s="658"/>
      <c r="D172" s="658"/>
      <c r="E172" s="658"/>
      <c r="F172" s="658"/>
      <c r="G172" s="658"/>
    </row>
    <row r="173" spans="2:7" x14ac:dyDescent="0.25">
      <c r="B173" s="658"/>
      <c r="C173" s="658"/>
      <c r="D173" s="658"/>
      <c r="E173" s="658"/>
      <c r="F173" s="658"/>
      <c r="G173" s="658"/>
    </row>
    <row r="174" spans="2:7" x14ac:dyDescent="0.25">
      <c r="B174" s="658"/>
      <c r="C174" s="658"/>
      <c r="D174" s="658"/>
      <c r="E174" s="658"/>
      <c r="F174" s="658"/>
      <c r="G174" s="658"/>
    </row>
    <row r="175" spans="2:7" x14ac:dyDescent="0.25">
      <c r="B175" s="658"/>
      <c r="C175" s="658"/>
      <c r="D175" s="658"/>
      <c r="E175" s="658"/>
      <c r="F175" s="658"/>
      <c r="G175" s="658"/>
    </row>
    <row r="176" spans="2:7" x14ac:dyDescent="0.25">
      <c r="B176" s="658"/>
      <c r="C176" s="658"/>
      <c r="D176" s="658"/>
      <c r="E176" s="658"/>
      <c r="F176" s="658"/>
      <c r="G176" s="658"/>
    </row>
    <row r="177" spans="2:7" x14ac:dyDescent="0.25">
      <c r="B177" s="658"/>
      <c r="C177" s="658"/>
      <c r="D177" s="658"/>
      <c r="E177" s="658"/>
      <c r="F177" s="658"/>
      <c r="G177" s="658"/>
    </row>
    <row r="178" spans="2:7" x14ac:dyDescent="0.25">
      <c r="B178" s="658"/>
      <c r="C178" s="658"/>
      <c r="D178" s="658"/>
      <c r="E178" s="658"/>
      <c r="F178" s="658"/>
      <c r="G178" s="658"/>
    </row>
    <row r="179" spans="2:7" x14ac:dyDescent="0.25">
      <c r="B179" s="658"/>
      <c r="C179" s="658"/>
      <c r="D179" s="658"/>
      <c r="E179" s="658"/>
      <c r="F179" s="658"/>
      <c r="G179" s="658"/>
    </row>
    <row r="180" spans="2:7" x14ac:dyDescent="0.25">
      <c r="B180" s="658"/>
      <c r="C180" s="658"/>
      <c r="D180" s="658"/>
      <c r="E180" s="658"/>
      <c r="F180" s="658"/>
      <c r="G180" s="658"/>
    </row>
    <row r="181" spans="2:7" x14ac:dyDescent="0.25">
      <c r="B181" s="658"/>
      <c r="C181" s="658"/>
      <c r="D181" s="658"/>
      <c r="E181" s="658"/>
      <c r="F181" s="658"/>
      <c r="G181" s="658"/>
    </row>
    <row r="182" spans="2:7" x14ac:dyDescent="0.25">
      <c r="B182" s="658"/>
      <c r="C182" s="658"/>
      <c r="D182" s="658"/>
      <c r="E182" s="658"/>
      <c r="F182" s="658"/>
      <c r="G182" s="658"/>
    </row>
    <row r="183" spans="2:7" x14ac:dyDescent="0.25">
      <c r="B183" s="658"/>
      <c r="C183" s="658"/>
      <c r="D183" s="658"/>
      <c r="E183" s="658"/>
      <c r="F183" s="658"/>
      <c r="G183" s="658"/>
    </row>
    <row r="184" spans="2:7" x14ac:dyDescent="0.25">
      <c r="B184" s="658"/>
      <c r="C184" s="658"/>
      <c r="D184" s="658"/>
      <c r="E184" s="658"/>
      <c r="F184" s="658"/>
      <c r="G184" s="658"/>
    </row>
    <row r="185" spans="2:7" x14ac:dyDescent="0.25">
      <c r="B185" s="658"/>
      <c r="C185" s="658"/>
      <c r="D185" s="658"/>
      <c r="E185" s="658"/>
      <c r="F185" s="658"/>
      <c r="G185" s="658"/>
    </row>
    <row r="186" spans="2:7" x14ac:dyDescent="0.25">
      <c r="B186" s="658"/>
      <c r="C186" s="658"/>
      <c r="D186" s="658"/>
      <c r="E186" s="658"/>
      <c r="F186" s="658"/>
      <c r="G186" s="658"/>
    </row>
    <row r="187" spans="2:7" x14ac:dyDescent="0.25">
      <c r="B187" s="658"/>
      <c r="C187" s="658"/>
      <c r="D187" s="658"/>
      <c r="E187" s="658"/>
      <c r="F187" s="658"/>
      <c r="G187" s="658"/>
    </row>
    <row r="188" spans="2:7" x14ac:dyDescent="0.25">
      <c r="B188" s="658"/>
      <c r="C188" s="658"/>
      <c r="D188" s="658"/>
      <c r="E188" s="658"/>
      <c r="F188" s="658"/>
      <c r="G188" s="658"/>
    </row>
    <row r="189" spans="2:7" x14ac:dyDescent="0.25">
      <c r="B189" s="658"/>
      <c r="C189" s="658"/>
      <c r="D189" s="658"/>
      <c r="E189" s="658"/>
      <c r="F189" s="658"/>
      <c r="G189" s="658"/>
    </row>
    <row r="190" spans="2:7" x14ac:dyDescent="0.25">
      <c r="B190" s="658"/>
      <c r="C190" s="658"/>
      <c r="D190" s="658"/>
      <c r="E190" s="658"/>
      <c r="F190" s="658"/>
      <c r="G190" s="658"/>
    </row>
    <row r="191" spans="2:7" x14ac:dyDescent="0.25">
      <c r="B191" s="658"/>
      <c r="C191" s="658"/>
      <c r="D191" s="658"/>
      <c r="E191" s="658"/>
      <c r="F191" s="658"/>
      <c r="G191" s="658"/>
    </row>
    <row r="192" spans="2:7" x14ac:dyDescent="0.25">
      <c r="B192" s="658"/>
      <c r="C192" s="658"/>
      <c r="D192" s="658"/>
      <c r="E192" s="658"/>
      <c r="F192" s="658"/>
      <c r="G192" s="658"/>
    </row>
    <row r="193" spans="2:7" x14ac:dyDescent="0.25">
      <c r="B193" s="658"/>
      <c r="C193" s="658"/>
      <c r="D193" s="658"/>
      <c r="E193" s="658"/>
      <c r="F193" s="658"/>
      <c r="G193" s="658"/>
    </row>
    <row r="194" spans="2:7" x14ac:dyDescent="0.25">
      <c r="B194" s="658"/>
      <c r="C194" s="658"/>
      <c r="D194" s="658"/>
      <c r="E194" s="658"/>
      <c r="F194" s="658"/>
      <c r="G194" s="658"/>
    </row>
    <row r="195" spans="2:7" x14ac:dyDescent="0.25">
      <c r="B195" s="658"/>
      <c r="C195" s="658"/>
      <c r="D195" s="658"/>
      <c r="E195" s="658"/>
      <c r="F195" s="658"/>
      <c r="G195" s="658"/>
    </row>
    <row r="196" spans="2:7" x14ac:dyDescent="0.25">
      <c r="B196" s="658"/>
      <c r="C196" s="658"/>
      <c r="D196" s="658"/>
      <c r="E196" s="658"/>
      <c r="F196" s="658"/>
      <c r="G196" s="658"/>
    </row>
    <row r="197" spans="2:7" x14ac:dyDescent="0.25">
      <c r="B197" s="658"/>
      <c r="C197" s="658"/>
      <c r="D197" s="658"/>
      <c r="E197" s="658"/>
      <c r="F197" s="658"/>
      <c r="G197" s="658"/>
    </row>
    <row r="198" spans="2:7" x14ac:dyDescent="0.25">
      <c r="B198" s="658"/>
      <c r="C198" s="658"/>
      <c r="D198" s="658"/>
      <c r="E198" s="658"/>
      <c r="F198" s="658"/>
      <c r="G198" s="658"/>
    </row>
    <row r="199" spans="2:7" x14ac:dyDescent="0.25">
      <c r="B199" s="658"/>
      <c r="C199" s="658"/>
      <c r="D199" s="658"/>
      <c r="E199" s="658"/>
      <c r="F199" s="658"/>
      <c r="G199" s="658"/>
    </row>
    <row r="200" spans="2:7" x14ac:dyDescent="0.25">
      <c r="B200" s="658"/>
      <c r="C200" s="658"/>
      <c r="D200" s="658"/>
      <c r="E200" s="658"/>
      <c r="F200" s="658"/>
      <c r="G200" s="658"/>
    </row>
    <row r="201" spans="2:7" x14ac:dyDescent="0.25">
      <c r="B201" s="658"/>
      <c r="C201" s="658"/>
      <c r="D201" s="658"/>
      <c r="E201" s="658"/>
      <c r="F201" s="658"/>
      <c r="G201" s="658"/>
    </row>
    <row r="202" spans="2:7" x14ac:dyDescent="0.25">
      <c r="B202" s="658"/>
      <c r="C202" s="658"/>
      <c r="D202" s="658"/>
      <c r="E202" s="658"/>
      <c r="F202" s="658"/>
      <c r="G202" s="658"/>
    </row>
    <row r="203" spans="2:7" x14ac:dyDescent="0.25">
      <c r="B203" s="658"/>
      <c r="C203" s="658"/>
      <c r="D203" s="658"/>
      <c r="E203" s="658"/>
      <c r="F203" s="658"/>
      <c r="G203" s="658"/>
    </row>
    <row r="204" spans="2:7" x14ac:dyDescent="0.25">
      <c r="B204" s="658"/>
      <c r="C204" s="658"/>
      <c r="D204" s="658"/>
      <c r="E204" s="658"/>
      <c r="F204" s="658"/>
      <c r="G204" s="658"/>
    </row>
    <row r="205" spans="2:7" x14ac:dyDescent="0.25">
      <c r="B205" s="658"/>
      <c r="C205" s="658"/>
      <c r="D205" s="658"/>
      <c r="E205" s="658"/>
      <c r="F205" s="658"/>
      <c r="G205" s="658"/>
    </row>
    <row r="206" spans="2:7" x14ac:dyDescent="0.25">
      <c r="B206" s="658"/>
      <c r="C206" s="658"/>
      <c r="D206" s="658"/>
      <c r="E206" s="658"/>
      <c r="F206" s="658"/>
      <c r="G206" s="658"/>
    </row>
    <row r="207" spans="2:7" x14ac:dyDescent="0.25">
      <c r="B207" s="658"/>
      <c r="C207" s="658"/>
      <c r="D207" s="658"/>
      <c r="E207" s="658"/>
      <c r="F207" s="658"/>
      <c r="G207" s="658"/>
    </row>
    <row r="208" spans="2:7" x14ac:dyDescent="0.25">
      <c r="B208" s="658"/>
      <c r="C208" s="658"/>
      <c r="D208" s="658"/>
      <c r="E208" s="658"/>
      <c r="F208" s="658"/>
      <c r="G208" s="658"/>
    </row>
    <row r="209" spans="2:7" x14ac:dyDescent="0.25">
      <c r="B209" s="658"/>
      <c r="C209" s="658"/>
      <c r="D209" s="658"/>
      <c r="E209" s="658"/>
      <c r="F209" s="658"/>
      <c r="G209" s="658"/>
    </row>
    <row r="210" spans="2:7" x14ac:dyDescent="0.25">
      <c r="B210" s="658"/>
      <c r="C210" s="658"/>
      <c r="D210" s="658"/>
      <c r="E210" s="658"/>
      <c r="F210" s="658"/>
      <c r="G210" s="658"/>
    </row>
    <row r="211" spans="2:7" x14ac:dyDescent="0.25">
      <c r="B211" s="658"/>
      <c r="C211" s="658"/>
      <c r="D211" s="658"/>
      <c r="E211" s="658"/>
      <c r="F211" s="658"/>
      <c r="G211" s="658"/>
    </row>
    <row r="212" spans="2:7" x14ac:dyDescent="0.25">
      <c r="B212" s="658"/>
      <c r="C212" s="658"/>
      <c r="D212" s="658"/>
      <c r="E212" s="658"/>
      <c r="F212" s="658"/>
      <c r="G212" s="658"/>
    </row>
    <row r="213" spans="2:7" x14ac:dyDescent="0.25">
      <c r="B213" s="658"/>
      <c r="C213" s="658"/>
      <c r="D213" s="658"/>
      <c r="E213" s="658"/>
      <c r="F213" s="658"/>
      <c r="G213" s="658"/>
    </row>
    <row r="214" spans="2:7" x14ac:dyDescent="0.25">
      <c r="B214" s="658"/>
      <c r="C214" s="658"/>
      <c r="D214" s="658"/>
      <c r="E214" s="658"/>
      <c r="F214" s="658"/>
      <c r="G214" s="658"/>
    </row>
    <row r="215" spans="2:7" x14ac:dyDescent="0.25">
      <c r="B215" s="658"/>
      <c r="C215" s="658"/>
      <c r="D215" s="658"/>
      <c r="E215" s="658"/>
      <c r="F215" s="658"/>
      <c r="G215" s="658"/>
    </row>
    <row r="216" spans="2:7" x14ac:dyDescent="0.25">
      <c r="B216" s="658"/>
      <c r="C216" s="658"/>
      <c r="D216" s="658"/>
      <c r="E216" s="658"/>
      <c r="F216" s="658"/>
      <c r="G216" s="658"/>
    </row>
    <row r="217" spans="2:7" x14ac:dyDescent="0.25">
      <c r="B217" s="658"/>
      <c r="C217" s="658"/>
      <c r="D217" s="658"/>
      <c r="E217" s="658"/>
      <c r="F217" s="658"/>
      <c r="G217" s="658"/>
    </row>
    <row r="218" spans="2:7" x14ac:dyDescent="0.25">
      <c r="B218" s="658"/>
      <c r="C218" s="658"/>
      <c r="D218" s="658"/>
      <c r="G218" s="658"/>
    </row>
    <row r="219" spans="2:7" x14ac:dyDescent="0.25">
      <c r="B219" s="658"/>
      <c r="C219" s="658"/>
      <c r="D219" s="658"/>
      <c r="G219" s="658"/>
    </row>
    <row r="220" spans="2:7" x14ac:dyDescent="0.25">
      <c r="B220" s="658"/>
      <c r="C220" s="658"/>
      <c r="D220" s="658"/>
      <c r="G220" s="658"/>
    </row>
    <row r="221" spans="2:7" x14ac:dyDescent="0.25">
      <c r="B221" s="658"/>
      <c r="C221" s="658"/>
      <c r="D221" s="658"/>
      <c r="G221" s="658"/>
    </row>
  </sheetData>
  <mergeCells count="4">
    <mergeCell ref="B2:F2"/>
    <mergeCell ref="B3:B4"/>
    <mergeCell ref="C3:D3"/>
    <mergeCell ref="E3:F3"/>
  </mergeCells>
  <conditionalFormatting sqref="C5:C12">
    <cfRule type="dataBar" priority="7">
      <dataBar>
        <cfvo type="min"/>
        <cfvo type="max"/>
        <color theme="0" tint="-0.249977111117893"/>
      </dataBar>
      <extLst>
        <ext xmlns:x14="http://schemas.microsoft.com/office/spreadsheetml/2009/9/main" uri="{B025F937-C7B1-47D3-B67F-A62EFF666E3E}">
          <x14:id>{A8851577-CF2E-4195-8809-C68D7E255093}</x14:id>
        </ext>
      </extLst>
    </cfRule>
    <cfRule type="dataBar" priority="10">
      <dataBar>
        <cfvo type="min"/>
        <cfvo type="max"/>
        <color theme="0" tint="-0.249977111117893"/>
      </dataBar>
      <extLst>
        <ext xmlns:x14="http://schemas.microsoft.com/office/spreadsheetml/2009/9/main" uri="{B025F937-C7B1-47D3-B67F-A62EFF666E3E}">
          <x14:id>{A8851577-CF2E-4195-8809-C68D7E255093}</x14:id>
        </ext>
      </extLst>
    </cfRule>
  </conditionalFormatting>
  <conditionalFormatting sqref="C6:C12">
    <cfRule type="dataBar" priority="8">
      <dataBar>
        <cfvo type="min"/>
        <cfvo type="max"/>
        <color rgb="FF63C384"/>
      </dataBar>
      <extLst>
        <ext xmlns:x14="http://schemas.microsoft.com/office/spreadsheetml/2009/9/main" uri="{B025F937-C7B1-47D3-B67F-A62EFF666E3E}">
          <x14:id>{0BF47468-5303-44BE-B32F-7771167874E8}</x14:id>
        </ext>
      </extLst>
    </cfRule>
    <cfRule type="dataBar" priority="11">
      <dataBar>
        <cfvo type="min"/>
        <cfvo type="max"/>
        <color rgb="FF63C384"/>
      </dataBar>
      <extLst>
        <ext xmlns:x14="http://schemas.microsoft.com/office/spreadsheetml/2009/9/main" uri="{B025F937-C7B1-47D3-B67F-A62EFF666E3E}">
          <x14:id>{0BF47468-5303-44BE-B32F-7771167874E8}</x14:id>
        </ext>
      </extLst>
    </cfRule>
  </conditionalFormatting>
  <conditionalFormatting sqref="C11:E12 C9:C10 E9:E10 C6:F6 C8:E8 C7 E7 F8:F12">
    <cfRule type="dataBar" priority="9">
      <dataBar>
        <cfvo type="min"/>
        <cfvo type="max"/>
        <color rgb="FF2B8D2B"/>
      </dataBar>
      <extLst>
        <ext xmlns:x14="http://schemas.microsoft.com/office/spreadsheetml/2009/9/main" uri="{B025F937-C7B1-47D3-B67F-A62EFF666E3E}">
          <x14:id>{9FC31996-1AF8-46EA-93DA-8F6B8E38ABB7}</x14:id>
        </ext>
      </extLst>
    </cfRule>
    <cfRule type="dataBar" priority="12">
      <dataBar>
        <cfvo type="min"/>
        <cfvo type="max"/>
        <color rgb="FF2B8D2B"/>
      </dataBar>
      <extLst>
        <ext xmlns:x14="http://schemas.microsoft.com/office/spreadsheetml/2009/9/main" uri="{B025F937-C7B1-47D3-B67F-A62EFF666E3E}">
          <x14:id>{9FC31996-1AF8-46EA-93DA-8F6B8E38ABB7}</x14:id>
        </ext>
      </extLst>
    </cfRule>
  </conditionalFormatting>
  <conditionalFormatting sqref="D5:D6 D8:D12">
    <cfRule type="dataBar" priority="5">
      <dataBar>
        <cfvo type="min"/>
        <cfvo type="max"/>
        <color theme="0" tint="-0.249977111117893"/>
      </dataBar>
      <extLst>
        <ext xmlns:x14="http://schemas.microsoft.com/office/spreadsheetml/2009/9/main" uri="{B025F937-C7B1-47D3-B67F-A62EFF666E3E}">
          <x14:id>{536D1D34-974A-490E-AD3B-620D7CBE39FF}</x14:id>
        </ext>
      </extLst>
    </cfRule>
    <cfRule type="dataBar" priority="13">
      <dataBar>
        <cfvo type="min"/>
        <cfvo type="max"/>
        <color theme="0" tint="-0.249977111117893"/>
      </dataBar>
      <extLst>
        <ext xmlns:x14="http://schemas.microsoft.com/office/spreadsheetml/2009/9/main" uri="{B025F937-C7B1-47D3-B67F-A62EFF666E3E}">
          <x14:id>{536D1D34-974A-490E-AD3B-620D7CBE39FF}</x14:id>
        </ext>
      </extLst>
    </cfRule>
  </conditionalFormatting>
  <conditionalFormatting sqref="D11:D12 D6 D8">
    <cfRule type="dataBar" priority="6">
      <dataBar>
        <cfvo type="min"/>
        <cfvo type="max"/>
        <color rgb="FF63C384"/>
      </dataBar>
      <extLst>
        <ext xmlns:x14="http://schemas.microsoft.com/office/spreadsheetml/2009/9/main" uri="{B025F937-C7B1-47D3-B67F-A62EFF666E3E}">
          <x14:id>{AE4A8C86-6F30-42BB-AC41-B5FC78D99AC1}</x14:id>
        </ext>
      </extLst>
    </cfRule>
    <cfRule type="dataBar" priority="14">
      <dataBar>
        <cfvo type="min"/>
        <cfvo type="max"/>
        <color rgb="FF63C384"/>
      </dataBar>
      <extLst>
        <ext xmlns:x14="http://schemas.microsoft.com/office/spreadsheetml/2009/9/main" uri="{B025F937-C7B1-47D3-B67F-A62EFF666E3E}">
          <x14:id>{AE4A8C86-6F30-42BB-AC41-B5FC78D99AC1}</x14:id>
        </ext>
      </extLst>
    </cfRule>
  </conditionalFormatting>
  <conditionalFormatting sqref="E5:E12">
    <cfRule type="dataBar" priority="3">
      <dataBar>
        <cfvo type="min"/>
        <cfvo type="max"/>
        <color theme="0" tint="-0.249977111117893"/>
      </dataBar>
      <extLst>
        <ext xmlns:x14="http://schemas.microsoft.com/office/spreadsheetml/2009/9/main" uri="{B025F937-C7B1-47D3-B67F-A62EFF666E3E}">
          <x14:id>{17D2EE6B-BE1B-491D-802C-71055EFBDC03}</x14:id>
        </ext>
      </extLst>
    </cfRule>
    <cfRule type="dataBar" priority="15">
      <dataBar>
        <cfvo type="min"/>
        <cfvo type="max"/>
        <color theme="0" tint="-0.249977111117893"/>
      </dataBar>
      <extLst>
        <ext xmlns:x14="http://schemas.microsoft.com/office/spreadsheetml/2009/9/main" uri="{B025F937-C7B1-47D3-B67F-A62EFF666E3E}">
          <x14:id>{17D2EE6B-BE1B-491D-802C-71055EFBDC03}</x14:id>
        </ext>
      </extLst>
    </cfRule>
  </conditionalFormatting>
  <conditionalFormatting sqref="E6:E12">
    <cfRule type="dataBar" priority="4">
      <dataBar>
        <cfvo type="min"/>
        <cfvo type="max"/>
        <color rgb="FF63C384"/>
      </dataBar>
      <extLst>
        <ext xmlns:x14="http://schemas.microsoft.com/office/spreadsheetml/2009/9/main" uri="{B025F937-C7B1-47D3-B67F-A62EFF666E3E}">
          <x14:id>{5693F0C1-00D7-4E89-905A-88C40A398AFC}</x14:id>
        </ext>
      </extLst>
    </cfRule>
    <cfRule type="dataBar" priority="16">
      <dataBar>
        <cfvo type="min"/>
        <cfvo type="max"/>
        <color rgb="FF63C384"/>
      </dataBar>
      <extLst>
        <ext xmlns:x14="http://schemas.microsoft.com/office/spreadsheetml/2009/9/main" uri="{B025F937-C7B1-47D3-B67F-A62EFF666E3E}">
          <x14:id>{5693F0C1-00D7-4E89-905A-88C40A398AFC}</x14:id>
        </ext>
      </extLst>
    </cfRule>
  </conditionalFormatting>
  <conditionalFormatting sqref="F5:F6 F8:F12">
    <cfRule type="dataBar" priority="1">
      <dataBar>
        <cfvo type="min"/>
        <cfvo type="max"/>
        <color theme="0" tint="-0.249977111117893"/>
      </dataBar>
      <extLst>
        <ext xmlns:x14="http://schemas.microsoft.com/office/spreadsheetml/2009/9/main" uri="{B025F937-C7B1-47D3-B67F-A62EFF666E3E}">
          <x14:id>{0FDC8DB5-6619-455F-B5A0-96E7001A4AFD}</x14:id>
        </ext>
      </extLst>
    </cfRule>
    <cfRule type="dataBar" priority="17">
      <dataBar>
        <cfvo type="min"/>
        <cfvo type="max"/>
        <color theme="0" tint="-0.249977111117893"/>
      </dataBar>
      <extLst>
        <ext xmlns:x14="http://schemas.microsoft.com/office/spreadsheetml/2009/9/main" uri="{B025F937-C7B1-47D3-B67F-A62EFF666E3E}">
          <x14:id>{0FDC8DB5-6619-455F-B5A0-96E7001A4AFD}</x14:id>
        </ext>
      </extLst>
    </cfRule>
  </conditionalFormatting>
  <conditionalFormatting sqref="F8:F12 F6">
    <cfRule type="dataBar" priority="2">
      <dataBar>
        <cfvo type="min"/>
        <cfvo type="max"/>
        <color rgb="FF63C384"/>
      </dataBar>
      <extLst>
        <ext xmlns:x14="http://schemas.microsoft.com/office/spreadsheetml/2009/9/main" uri="{B025F937-C7B1-47D3-B67F-A62EFF666E3E}">
          <x14:id>{85D6D11D-33A9-449C-A95E-EA2B1820CCEB}</x14:id>
        </ext>
      </extLst>
    </cfRule>
    <cfRule type="dataBar" priority="18">
      <dataBar>
        <cfvo type="min"/>
        <cfvo type="max"/>
        <color rgb="FF63C384"/>
      </dataBar>
      <extLst>
        <ext xmlns:x14="http://schemas.microsoft.com/office/spreadsheetml/2009/9/main" uri="{B025F937-C7B1-47D3-B67F-A62EFF666E3E}">
          <x14:id>{85D6D11D-33A9-449C-A95E-EA2B1820CCEB}</x14:id>
        </ext>
      </extLst>
    </cfRule>
  </conditionalFormatting>
  <hyperlinks>
    <hyperlink ref="A1" location="Índice!A1" display="Volver" xr:uid="{00000000-0004-0000-06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A8851577-CF2E-4195-8809-C68D7E255093}">
            <x14:dataBar minLength="0" maxLength="100" negativeBarColorSameAsPositive="1" axisPosition="none">
              <x14:cfvo type="min"/>
              <x14:cfvo type="max"/>
            </x14:dataBar>
          </x14:cfRule>
          <x14:cfRule type="dataBar" id="{A8851577-CF2E-4195-8809-C68D7E255093}">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C5:C12</xm:sqref>
        </x14:conditionalFormatting>
        <x14:conditionalFormatting xmlns:xm="http://schemas.microsoft.com/office/excel/2006/main">
          <x14:cfRule type="dataBar" id="{0BF47468-5303-44BE-B32F-7771167874E8}">
            <x14:dataBar minLength="0" maxLength="100" negativeBarColorSameAsPositive="1" axisPosition="none">
              <x14:cfvo type="min"/>
              <x14:cfvo type="max"/>
            </x14:dataBar>
          </x14:cfRule>
          <x14:cfRule type="dataBar" id="{0BF47468-5303-44BE-B32F-7771167874E8}">
            <x14:dataBar minLength="0" maxLength="100" border="1" negativeBarBorderColorSameAsPositive="0">
              <x14:cfvo type="autoMin"/>
              <x14:cfvo type="autoMax"/>
              <x14:borderColor rgb="FF63C384"/>
              <x14:negativeFillColor rgb="FFFF0000"/>
              <x14:negativeBorderColor rgb="FFFF0000"/>
              <x14:axisColor rgb="FF000000"/>
            </x14:dataBar>
          </x14:cfRule>
          <xm:sqref>C6:C12</xm:sqref>
        </x14:conditionalFormatting>
        <x14:conditionalFormatting xmlns:xm="http://schemas.microsoft.com/office/excel/2006/main">
          <x14:cfRule type="dataBar" id="{9FC31996-1AF8-46EA-93DA-8F6B8E38ABB7}">
            <x14:dataBar minLength="0" maxLength="100" negativeBarColorSameAsPositive="1" axisPosition="none">
              <x14:cfvo type="min"/>
              <x14:cfvo type="max"/>
            </x14:dataBar>
          </x14:cfRule>
          <x14:cfRule type="dataBar" id="{9FC31996-1AF8-46EA-93DA-8F6B8E38ABB7}">
            <x14:dataBar minLength="0" maxLength="100" border="1" gradient="0" negativeBarBorderColorSameAsPositive="0">
              <x14:cfvo type="autoMin"/>
              <x14:cfvo type="autoMax"/>
              <x14:borderColor rgb="FF2B8D2B"/>
              <x14:negativeFillColor rgb="FFFF0000"/>
              <x14:negativeBorderColor rgb="FFFF0000"/>
              <x14:axisColor rgb="FF000000"/>
            </x14:dataBar>
          </x14:cfRule>
          <xm:sqref>C11:E12 C9:C10 E9:E10 C6:F6 C8:E8 C7 E7 F8:F12</xm:sqref>
        </x14:conditionalFormatting>
        <x14:conditionalFormatting xmlns:xm="http://schemas.microsoft.com/office/excel/2006/main">
          <x14:cfRule type="dataBar" id="{536D1D34-974A-490E-AD3B-620D7CBE39FF}">
            <x14:dataBar minLength="0" maxLength="100" negativeBarColorSameAsPositive="1" axisPosition="none">
              <x14:cfvo type="min"/>
              <x14:cfvo type="max"/>
            </x14:dataBar>
          </x14:cfRule>
          <x14:cfRule type="dataBar" id="{536D1D34-974A-490E-AD3B-620D7CBE39FF}">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D5:D6 D8:D12</xm:sqref>
        </x14:conditionalFormatting>
        <x14:conditionalFormatting xmlns:xm="http://schemas.microsoft.com/office/excel/2006/main">
          <x14:cfRule type="dataBar" id="{AE4A8C86-6F30-42BB-AC41-B5FC78D99AC1}">
            <x14:dataBar minLength="0" maxLength="100" negativeBarColorSameAsPositive="1" axisPosition="none">
              <x14:cfvo type="min"/>
              <x14:cfvo type="max"/>
            </x14:dataBar>
          </x14:cfRule>
          <x14:cfRule type="dataBar" id="{AE4A8C86-6F30-42BB-AC41-B5FC78D99AC1}">
            <x14:dataBar minLength="0" maxLength="100" border="1" negativeBarBorderColorSameAsPositive="0">
              <x14:cfvo type="autoMin"/>
              <x14:cfvo type="autoMax"/>
              <x14:borderColor rgb="FF63C384"/>
              <x14:negativeFillColor rgb="FFFF0000"/>
              <x14:negativeBorderColor rgb="FFFF0000"/>
              <x14:axisColor rgb="FF000000"/>
            </x14:dataBar>
          </x14:cfRule>
          <xm:sqref>D11:D12 D6 D8</xm:sqref>
        </x14:conditionalFormatting>
        <x14:conditionalFormatting xmlns:xm="http://schemas.microsoft.com/office/excel/2006/main">
          <x14:cfRule type="dataBar" id="{17D2EE6B-BE1B-491D-802C-71055EFBDC03}">
            <x14:dataBar minLength="0" maxLength="100" negativeBarColorSameAsPositive="1" axisPosition="none">
              <x14:cfvo type="min"/>
              <x14:cfvo type="max"/>
            </x14:dataBar>
          </x14:cfRule>
          <x14:cfRule type="dataBar" id="{17D2EE6B-BE1B-491D-802C-71055EFBDC03}">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E5:E12</xm:sqref>
        </x14:conditionalFormatting>
        <x14:conditionalFormatting xmlns:xm="http://schemas.microsoft.com/office/excel/2006/main">
          <x14:cfRule type="dataBar" id="{5693F0C1-00D7-4E89-905A-88C40A398AFC}">
            <x14:dataBar minLength="0" maxLength="100" negativeBarColorSameAsPositive="1" axisPosition="none">
              <x14:cfvo type="min"/>
              <x14:cfvo type="max"/>
            </x14:dataBar>
          </x14:cfRule>
          <x14:cfRule type="dataBar" id="{5693F0C1-00D7-4E89-905A-88C40A398AFC}">
            <x14:dataBar minLength="0" maxLength="100" border="1" negativeBarBorderColorSameAsPositive="0">
              <x14:cfvo type="autoMin"/>
              <x14:cfvo type="autoMax"/>
              <x14:borderColor rgb="FF63C384"/>
              <x14:negativeFillColor rgb="FFFF0000"/>
              <x14:negativeBorderColor rgb="FFFF0000"/>
              <x14:axisColor rgb="FF000000"/>
            </x14:dataBar>
          </x14:cfRule>
          <xm:sqref>E6:E12</xm:sqref>
        </x14:conditionalFormatting>
        <x14:conditionalFormatting xmlns:xm="http://schemas.microsoft.com/office/excel/2006/main">
          <x14:cfRule type="dataBar" id="{0FDC8DB5-6619-455F-B5A0-96E7001A4AFD}">
            <x14:dataBar minLength="0" maxLength="100" negativeBarColorSameAsPositive="1" axisPosition="none">
              <x14:cfvo type="min"/>
              <x14:cfvo type="max"/>
            </x14:dataBar>
          </x14:cfRule>
          <x14:cfRule type="dataBar" id="{0FDC8DB5-6619-455F-B5A0-96E7001A4AFD}">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F5:F6 F8:F12</xm:sqref>
        </x14:conditionalFormatting>
        <x14:conditionalFormatting xmlns:xm="http://schemas.microsoft.com/office/excel/2006/main">
          <x14:cfRule type="dataBar" id="{85D6D11D-33A9-449C-A95E-EA2B1820CCEB}">
            <x14:dataBar minLength="0" maxLength="100" negativeBarColorSameAsPositive="1" axisPosition="none">
              <x14:cfvo type="min"/>
              <x14:cfvo type="max"/>
            </x14:dataBar>
          </x14:cfRule>
          <x14:cfRule type="dataBar" id="{85D6D11D-33A9-449C-A95E-EA2B1820CCEB}">
            <x14:dataBar minLength="0" maxLength="100" border="1" negativeBarBorderColorSameAsPositive="0">
              <x14:cfvo type="autoMin"/>
              <x14:cfvo type="autoMax"/>
              <x14:borderColor rgb="FF63C384"/>
              <x14:negativeFillColor rgb="FFFF0000"/>
              <x14:negativeBorderColor rgb="FFFF0000"/>
              <x14:axisColor rgb="FF000000"/>
            </x14:dataBar>
          </x14:cfRule>
          <xm:sqref>F8:F12 F6</xm:sqref>
        </x14:conditionalFormatting>
      </x14:conditionalFormatting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M14"/>
  <sheetViews>
    <sheetView showGridLines="0" workbookViewId="0"/>
  </sheetViews>
  <sheetFormatPr baseColWidth="10" defaultColWidth="11.44140625" defaultRowHeight="11.4" x14ac:dyDescent="0.3"/>
  <cols>
    <col min="1" max="1" width="5.21875" style="45" customWidth="1"/>
    <col min="2" max="2" width="38.44140625" style="45" customWidth="1"/>
    <col min="3" max="3" width="13" style="45" customWidth="1"/>
    <col min="4" max="16384" width="11.44140625" style="45"/>
  </cols>
  <sheetData>
    <row r="1" spans="1:13" ht="12" x14ac:dyDescent="0.3">
      <c r="A1" s="145" t="s">
        <v>36</v>
      </c>
    </row>
    <row r="2" spans="1:13" s="68" customFormat="1" ht="13.8" x14ac:dyDescent="0.3">
      <c r="A2" s="195"/>
      <c r="B2" s="843" t="s">
        <v>529</v>
      </c>
      <c r="C2" s="843"/>
      <c r="D2" s="89"/>
      <c r="E2" s="89"/>
      <c r="F2" s="89"/>
      <c r="G2" s="89"/>
      <c r="H2" s="89"/>
      <c r="I2" s="89"/>
      <c r="J2" s="89"/>
      <c r="K2" s="89"/>
      <c r="L2" s="89"/>
      <c r="M2" s="45"/>
    </row>
    <row r="3" spans="1:13" ht="13.8" x14ac:dyDescent="0.3">
      <c r="A3" s="135"/>
      <c r="B3" s="843" t="s">
        <v>530</v>
      </c>
      <c r="C3" s="843"/>
    </row>
    <row r="4" spans="1:13" ht="24" x14ac:dyDescent="0.3">
      <c r="B4" s="1" t="s">
        <v>86</v>
      </c>
      <c r="C4" s="1" t="s">
        <v>531</v>
      </c>
    </row>
    <row r="5" spans="1:13" x14ac:dyDescent="0.3">
      <c r="B5" s="196" t="s">
        <v>532</v>
      </c>
      <c r="C5" s="209">
        <v>7775</v>
      </c>
    </row>
    <row r="6" spans="1:13" x14ac:dyDescent="0.3">
      <c r="B6" s="199" t="s">
        <v>533</v>
      </c>
      <c r="C6" s="210">
        <v>2201</v>
      </c>
    </row>
    <row r="7" spans="1:13" x14ac:dyDescent="0.3">
      <c r="B7" s="196" t="s">
        <v>534</v>
      </c>
      <c r="C7" s="209">
        <v>55342</v>
      </c>
    </row>
    <row r="8" spans="1:13" x14ac:dyDescent="0.3">
      <c r="B8" s="199" t="s">
        <v>535</v>
      </c>
      <c r="C8" s="210">
        <v>12673</v>
      </c>
    </row>
    <row r="9" spans="1:13" x14ac:dyDescent="0.3">
      <c r="B9" s="196" t="s">
        <v>536</v>
      </c>
      <c r="C9" s="209">
        <v>8665</v>
      </c>
    </row>
    <row r="10" spans="1:13" x14ac:dyDescent="0.3">
      <c r="B10" s="199" t="s">
        <v>537</v>
      </c>
      <c r="C10" s="210">
        <v>55072</v>
      </c>
    </row>
    <row r="11" spans="1:13" x14ac:dyDescent="0.3">
      <c r="B11" s="196" t="s">
        <v>538</v>
      </c>
      <c r="C11" s="209">
        <v>707</v>
      </c>
    </row>
    <row r="12" spans="1:13" ht="12" x14ac:dyDescent="0.3">
      <c r="B12" s="1" t="s">
        <v>133</v>
      </c>
      <c r="C12" s="211">
        <f>SUM(C5:C11)</f>
        <v>142435</v>
      </c>
    </row>
    <row r="13" spans="1:13" ht="12" x14ac:dyDescent="0.3">
      <c r="B13" s="205"/>
      <c r="C13" s="212"/>
    </row>
    <row r="14" spans="1:13" ht="409.6" x14ac:dyDescent="0.3">
      <c r="B14" s="846" t="s">
        <v>539</v>
      </c>
      <c r="C14" s="846"/>
    </row>
  </sheetData>
  <mergeCells count="3">
    <mergeCell ref="B2:C2"/>
    <mergeCell ref="B3:C3"/>
    <mergeCell ref="B14:C14"/>
  </mergeCells>
  <hyperlinks>
    <hyperlink ref="A1" location="Índice!A1" display="Volver" xr:uid="{00000000-0004-0000-45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M11"/>
  <sheetViews>
    <sheetView showGridLines="0" workbookViewId="0"/>
  </sheetViews>
  <sheetFormatPr baseColWidth="10" defaultColWidth="11.44140625" defaultRowHeight="11.4" x14ac:dyDescent="0.3"/>
  <cols>
    <col min="1" max="1" width="5.21875" style="45" customWidth="1"/>
    <col min="2" max="2" width="42.21875" style="45" customWidth="1"/>
    <col min="3" max="3" width="15.21875" style="45" customWidth="1"/>
    <col min="4" max="16384" width="11.44140625" style="45"/>
  </cols>
  <sheetData>
    <row r="1" spans="1:13" ht="12" x14ac:dyDescent="0.3">
      <c r="A1" s="145" t="s">
        <v>36</v>
      </c>
    </row>
    <row r="2" spans="1:13" s="68" customFormat="1" ht="13.8" x14ac:dyDescent="0.3">
      <c r="A2" s="195"/>
      <c r="B2" s="843" t="s">
        <v>540</v>
      </c>
      <c r="C2" s="843"/>
      <c r="D2" s="89"/>
      <c r="E2" s="89"/>
      <c r="F2" s="89"/>
      <c r="G2" s="89"/>
      <c r="H2" s="89"/>
      <c r="I2" s="89"/>
      <c r="J2" s="89"/>
      <c r="K2" s="89"/>
      <c r="L2" s="89"/>
      <c r="M2" s="45"/>
    </row>
    <row r="3" spans="1:13" ht="13.8" x14ac:dyDescent="0.3">
      <c r="A3" s="135"/>
      <c r="B3" s="843" t="s">
        <v>541</v>
      </c>
      <c r="C3" s="843"/>
    </row>
    <row r="4" spans="1:13" ht="12" x14ac:dyDescent="0.3">
      <c r="B4" s="1" t="s">
        <v>86</v>
      </c>
      <c r="C4" s="1" t="s">
        <v>542</v>
      </c>
    </row>
    <row r="5" spans="1:13" x14ac:dyDescent="0.3">
      <c r="B5" s="213" t="s">
        <v>543</v>
      </c>
      <c r="C5" s="209">
        <f>C6+C7</f>
        <v>16362578</v>
      </c>
    </row>
    <row r="6" spans="1:13" x14ac:dyDescent="0.3">
      <c r="B6" s="214" t="s">
        <v>544</v>
      </c>
      <c r="C6" s="210">
        <v>5095145</v>
      </c>
    </row>
    <row r="7" spans="1:13" x14ac:dyDescent="0.3">
      <c r="B7" s="213" t="s">
        <v>545</v>
      </c>
      <c r="C7" s="209">
        <v>11267433</v>
      </c>
    </row>
    <row r="8" spans="1:13" x14ac:dyDescent="0.3">
      <c r="B8" s="214" t="s">
        <v>546</v>
      </c>
      <c r="C8" s="210">
        <v>583877</v>
      </c>
    </row>
    <row r="9" spans="1:13" ht="12" x14ac:dyDescent="0.3">
      <c r="B9" s="1" t="s">
        <v>133</v>
      </c>
      <c r="C9" s="211">
        <f>C8+C5</f>
        <v>16946455</v>
      </c>
    </row>
    <row r="10" spans="1:13" x14ac:dyDescent="0.3">
      <c r="C10" s="215"/>
    </row>
    <row r="11" spans="1:13" ht="409.6" x14ac:dyDescent="0.3">
      <c r="B11" s="846" t="s">
        <v>539</v>
      </c>
      <c r="C11" s="846"/>
    </row>
  </sheetData>
  <mergeCells count="3">
    <mergeCell ref="B2:C2"/>
    <mergeCell ref="B3:C3"/>
    <mergeCell ref="B11:C11"/>
  </mergeCells>
  <hyperlinks>
    <hyperlink ref="A1" location="Índice!A1" display="Volver"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M17"/>
  <sheetViews>
    <sheetView showGridLines="0" workbookViewId="0"/>
  </sheetViews>
  <sheetFormatPr baseColWidth="10" defaultColWidth="11.44140625" defaultRowHeight="11.4" x14ac:dyDescent="0.3"/>
  <cols>
    <col min="1" max="1" width="5.21875" style="45" customWidth="1"/>
    <col min="2" max="2" width="31.21875" style="45" customWidth="1"/>
    <col min="3" max="3" width="11.21875" style="45" customWidth="1"/>
    <col min="4" max="4" width="11.5546875" style="45" customWidth="1"/>
    <col min="5" max="16384" width="11.44140625" style="45"/>
  </cols>
  <sheetData>
    <row r="1" spans="1:13" ht="12" x14ac:dyDescent="0.3">
      <c r="A1" s="145" t="s">
        <v>36</v>
      </c>
    </row>
    <row r="2" spans="1:13" s="68" customFormat="1" ht="13.8" x14ac:dyDescent="0.3">
      <c r="A2" s="195"/>
      <c r="B2" s="843" t="s">
        <v>547</v>
      </c>
      <c r="C2" s="843"/>
      <c r="D2" s="843"/>
      <c r="E2" s="89"/>
      <c r="F2" s="89"/>
      <c r="G2" s="89"/>
      <c r="H2" s="89"/>
      <c r="I2" s="89"/>
      <c r="J2" s="89"/>
      <c r="K2" s="89"/>
      <c r="L2" s="89"/>
      <c r="M2" s="45"/>
    </row>
    <row r="3" spans="1:13" ht="13.8" x14ac:dyDescent="0.3">
      <c r="A3" s="135"/>
      <c r="B3" s="843" t="s">
        <v>548</v>
      </c>
      <c r="C3" s="843"/>
      <c r="D3" s="843"/>
    </row>
    <row r="4" spans="1:13" ht="24" x14ac:dyDescent="0.3">
      <c r="B4" s="1" t="s">
        <v>549</v>
      </c>
      <c r="C4" s="1" t="s">
        <v>550</v>
      </c>
      <c r="D4" s="1" t="s">
        <v>551</v>
      </c>
    </row>
    <row r="5" spans="1:13" x14ac:dyDescent="0.3">
      <c r="B5" s="213" t="s">
        <v>552</v>
      </c>
      <c r="C5" s="209">
        <v>377638</v>
      </c>
      <c r="D5" s="216">
        <f t="shared" ref="D5:D12" si="0">C5/$C$13</f>
        <v>0.35134182137889647</v>
      </c>
    </row>
    <row r="6" spans="1:13" x14ac:dyDescent="0.3">
      <c r="B6" s="214" t="s">
        <v>553</v>
      </c>
      <c r="C6" s="210">
        <v>140997</v>
      </c>
      <c r="D6" s="217">
        <f t="shared" si="0"/>
        <v>0.13117891416901972</v>
      </c>
    </row>
    <row r="7" spans="1:13" x14ac:dyDescent="0.3">
      <c r="B7" s="213" t="s">
        <v>554</v>
      </c>
      <c r="C7" s="209">
        <v>18268</v>
      </c>
      <c r="D7" s="216">
        <f t="shared" si="0"/>
        <v>1.6995938949336882E-2</v>
      </c>
    </row>
    <row r="8" spans="1:13" x14ac:dyDescent="0.3">
      <c r="B8" s="214" t="s">
        <v>555</v>
      </c>
      <c r="C8" s="210">
        <v>4385</v>
      </c>
      <c r="D8" s="217">
        <f t="shared" si="0"/>
        <v>4.0796579971995959E-3</v>
      </c>
    </row>
    <row r="9" spans="1:13" x14ac:dyDescent="0.3">
      <c r="B9" s="213" t="s">
        <v>556</v>
      </c>
      <c r="C9" s="209">
        <v>38100</v>
      </c>
      <c r="D9" s="216">
        <f t="shared" si="0"/>
        <v>3.5446971423786687E-2</v>
      </c>
    </row>
    <row r="10" spans="1:13" x14ac:dyDescent="0.3">
      <c r="B10" s="214" t="s">
        <v>557</v>
      </c>
      <c r="C10" s="210">
        <v>440682</v>
      </c>
      <c r="D10" s="217">
        <f t="shared" si="0"/>
        <v>0.40999585986816706</v>
      </c>
    </row>
    <row r="11" spans="1:13" x14ac:dyDescent="0.3">
      <c r="B11" s="213" t="s">
        <v>558</v>
      </c>
      <c r="C11" s="209">
        <v>30249</v>
      </c>
      <c r="D11" s="216">
        <f t="shared" si="0"/>
        <v>2.8142662430396943E-2</v>
      </c>
    </row>
    <row r="12" spans="1:13" x14ac:dyDescent="0.3">
      <c r="B12" s="214" t="s">
        <v>559</v>
      </c>
      <c r="C12" s="210">
        <v>24526</v>
      </c>
      <c r="D12" s="217">
        <f t="shared" si="0"/>
        <v>2.2818173783196647E-2</v>
      </c>
    </row>
    <row r="13" spans="1:13" ht="12" x14ac:dyDescent="0.3">
      <c r="B13" s="1" t="s">
        <v>133</v>
      </c>
      <c r="C13" s="211">
        <f>SUM(C5:C12)</f>
        <v>1074845</v>
      </c>
      <c r="D13" s="218">
        <f>SUM(D5:D12)</f>
        <v>1</v>
      </c>
    </row>
    <row r="14" spans="1:13" x14ac:dyDescent="0.3">
      <c r="C14" s="215"/>
    </row>
    <row r="15" spans="1:13" ht="409.6" x14ac:dyDescent="0.3">
      <c r="B15" s="846" t="s">
        <v>539</v>
      </c>
      <c r="C15" s="846"/>
      <c r="D15" s="846"/>
    </row>
    <row r="16" spans="1:13" x14ac:dyDescent="0.3">
      <c r="B16" s="208"/>
    </row>
    <row r="17" spans="2:3" x14ac:dyDescent="0.3">
      <c r="B17" s="208"/>
      <c r="C17" s="45" t="s">
        <v>177</v>
      </c>
    </row>
  </sheetData>
  <mergeCells count="3">
    <mergeCell ref="B2:D2"/>
    <mergeCell ref="B3:D3"/>
    <mergeCell ref="B15:D15"/>
  </mergeCells>
  <hyperlinks>
    <hyperlink ref="A1" location="Índice!A1" display="Volver" xr:uid="{00000000-0004-0000-4700-000000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M9"/>
  <sheetViews>
    <sheetView showGridLines="0" workbookViewId="0"/>
  </sheetViews>
  <sheetFormatPr baseColWidth="10" defaultColWidth="11.44140625" defaultRowHeight="11.4" x14ac:dyDescent="0.3"/>
  <cols>
    <col min="1" max="1" width="5.21875" style="45" customWidth="1"/>
    <col min="2" max="2" width="26.44140625" style="45" customWidth="1"/>
    <col min="3" max="3" width="29.44140625" style="45" customWidth="1"/>
    <col min="4" max="16384" width="11.44140625" style="45"/>
  </cols>
  <sheetData>
    <row r="1" spans="1:13" ht="12" x14ac:dyDescent="0.3">
      <c r="A1" s="145" t="s">
        <v>36</v>
      </c>
    </row>
    <row r="2" spans="1:13" s="68" customFormat="1" ht="13.8" x14ac:dyDescent="0.3">
      <c r="A2" s="195"/>
      <c r="B2" s="843" t="s">
        <v>560</v>
      </c>
      <c r="C2" s="843"/>
      <c r="D2" s="89"/>
      <c r="E2" s="89"/>
      <c r="F2" s="89"/>
      <c r="G2" s="89"/>
      <c r="H2" s="89"/>
      <c r="I2" s="89"/>
      <c r="J2" s="89"/>
      <c r="K2" s="89"/>
      <c r="L2" s="89"/>
      <c r="M2" s="45"/>
    </row>
    <row r="3" spans="1:13" ht="13.8" x14ac:dyDescent="0.3">
      <c r="A3" s="135"/>
      <c r="B3" s="843" t="s">
        <v>561</v>
      </c>
      <c r="C3" s="843"/>
    </row>
    <row r="4" spans="1:13" ht="24" x14ac:dyDescent="0.3">
      <c r="B4" s="1" t="s">
        <v>562</v>
      </c>
      <c r="C4" s="1" t="s">
        <v>563</v>
      </c>
    </row>
    <row r="5" spans="1:13" x14ac:dyDescent="0.3">
      <c r="B5" s="219">
        <v>160153</v>
      </c>
      <c r="C5" s="219">
        <v>770008</v>
      </c>
    </row>
    <row r="6" spans="1:13" x14ac:dyDescent="0.3">
      <c r="C6" s="215"/>
    </row>
    <row r="7" spans="1:13" ht="409.6" x14ac:dyDescent="0.3">
      <c r="B7" s="846" t="s">
        <v>539</v>
      </c>
      <c r="C7" s="846"/>
    </row>
    <row r="8" spans="1:13" x14ac:dyDescent="0.3">
      <c r="B8" s="208"/>
      <c r="C8" s="208"/>
    </row>
    <row r="9" spans="1:13" x14ac:dyDescent="0.3">
      <c r="B9" s="208"/>
      <c r="C9" s="208"/>
    </row>
  </sheetData>
  <mergeCells count="3">
    <mergeCell ref="B2:C2"/>
    <mergeCell ref="B3:C3"/>
    <mergeCell ref="B7:C7"/>
  </mergeCells>
  <hyperlinks>
    <hyperlink ref="A1" location="Índice!A1" display="Volver" xr:uid="{00000000-0004-0000-4800-000000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10"/>
  <sheetViews>
    <sheetView showGridLines="0" workbookViewId="0"/>
  </sheetViews>
  <sheetFormatPr baseColWidth="10" defaultColWidth="11.44140625" defaultRowHeight="11.4" x14ac:dyDescent="0.3"/>
  <cols>
    <col min="1" max="1" width="5.21875" style="45" customWidth="1"/>
    <col min="2" max="2" width="33.44140625" style="45" customWidth="1"/>
    <col min="3" max="3" width="13.5546875" style="45" customWidth="1"/>
    <col min="4" max="4" width="11.77734375" style="45" customWidth="1"/>
    <col min="5" max="5" width="19.44140625" style="45" customWidth="1"/>
    <col min="6" max="6" width="19.21875" style="45" customWidth="1"/>
    <col min="7" max="7" width="26.77734375" style="45" customWidth="1"/>
    <col min="8" max="16384" width="11.44140625" style="45"/>
  </cols>
  <sheetData>
    <row r="1" spans="1:13" ht="12" x14ac:dyDescent="0.3">
      <c r="A1" s="145" t="s">
        <v>36</v>
      </c>
    </row>
    <row r="2" spans="1:13" s="68" customFormat="1" ht="13.8" x14ac:dyDescent="0.3">
      <c r="B2" s="843" t="s">
        <v>564</v>
      </c>
      <c r="C2" s="843"/>
      <c r="D2" s="843"/>
      <c r="E2" s="843"/>
      <c r="F2" s="843"/>
      <c r="G2" s="843"/>
      <c r="H2" s="89"/>
      <c r="I2" s="89"/>
      <c r="J2" s="89"/>
      <c r="K2" s="89"/>
      <c r="L2" s="89"/>
      <c r="M2" s="45"/>
    </row>
    <row r="3" spans="1:13" ht="13.8" x14ac:dyDescent="0.3">
      <c r="A3" s="135"/>
      <c r="B3" s="843" t="s">
        <v>565</v>
      </c>
      <c r="C3" s="843"/>
      <c r="D3" s="843"/>
      <c r="E3" s="843"/>
      <c r="F3" s="843"/>
      <c r="G3" s="843"/>
    </row>
    <row r="4" spans="1:13" ht="24" x14ac:dyDescent="0.3">
      <c r="B4" s="1" t="s">
        <v>566</v>
      </c>
      <c r="C4" s="1" t="s">
        <v>567</v>
      </c>
      <c r="D4" s="1" t="s">
        <v>568</v>
      </c>
      <c r="E4" s="1" t="s">
        <v>569</v>
      </c>
      <c r="F4" s="1" t="s">
        <v>570</v>
      </c>
      <c r="G4" s="1" t="s">
        <v>571</v>
      </c>
    </row>
    <row r="5" spans="1:13" ht="22.8" x14ac:dyDescent="0.3">
      <c r="B5" s="220" t="s">
        <v>572</v>
      </c>
      <c r="C5" s="221" t="s">
        <v>573</v>
      </c>
      <c r="D5" s="221" t="s">
        <v>574</v>
      </c>
      <c r="E5" s="221" t="s">
        <v>575</v>
      </c>
      <c r="F5" s="222" t="s">
        <v>576</v>
      </c>
      <c r="G5" s="221" t="s">
        <v>577</v>
      </c>
    </row>
    <row r="6" spans="1:13" ht="22.8" x14ac:dyDescent="0.3">
      <c r="B6" s="223" t="s">
        <v>578</v>
      </c>
      <c r="C6" s="224" t="s">
        <v>579</v>
      </c>
      <c r="D6" s="224" t="s">
        <v>580</v>
      </c>
      <c r="E6" s="224" t="s">
        <v>581</v>
      </c>
      <c r="F6" s="224" t="s">
        <v>582</v>
      </c>
      <c r="G6" s="224" t="s">
        <v>583</v>
      </c>
    </row>
    <row r="7" spans="1:13" ht="22.8" x14ac:dyDescent="0.3">
      <c r="B7" s="220" t="s">
        <v>584</v>
      </c>
      <c r="C7" s="221" t="s">
        <v>585</v>
      </c>
      <c r="D7" s="221" t="s">
        <v>586</v>
      </c>
      <c r="E7" s="221" t="s">
        <v>587</v>
      </c>
      <c r="F7" s="222" t="s">
        <v>588</v>
      </c>
      <c r="G7" s="221" t="s">
        <v>589</v>
      </c>
    </row>
    <row r="8" spans="1:13" ht="22.8" x14ac:dyDescent="0.3">
      <c r="B8" s="225" t="s">
        <v>590</v>
      </c>
      <c r="C8" s="226" t="s">
        <v>591</v>
      </c>
      <c r="D8" s="226" t="s">
        <v>592</v>
      </c>
      <c r="E8" s="226" t="s">
        <v>593</v>
      </c>
      <c r="F8" s="226" t="s">
        <v>594</v>
      </c>
      <c r="G8" s="226" t="s">
        <v>595</v>
      </c>
    </row>
    <row r="10" spans="1:13" ht="409.6" x14ac:dyDescent="0.3">
      <c r="B10" s="848" t="s">
        <v>596</v>
      </c>
      <c r="C10" s="848"/>
      <c r="D10" s="848"/>
      <c r="E10" s="848"/>
      <c r="F10" s="848"/>
      <c r="G10" s="848"/>
    </row>
  </sheetData>
  <mergeCells count="3">
    <mergeCell ref="B2:G2"/>
    <mergeCell ref="B3:G3"/>
    <mergeCell ref="B10:G10"/>
  </mergeCells>
  <hyperlinks>
    <hyperlink ref="A1" location="Índice!A1" display="Volver" xr:uid="{00000000-0004-0000-49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9"/>
  <sheetViews>
    <sheetView showGridLines="0" workbookViewId="0"/>
  </sheetViews>
  <sheetFormatPr baseColWidth="10" defaultColWidth="11.44140625" defaultRowHeight="11.4" x14ac:dyDescent="0.3"/>
  <cols>
    <col min="1" max="1" width="5.21875" style="45" customWidth="1"/>
    <col min="2" max="2" width="20.21875" style="45" customWidth="1"/>
    <col min="3" max="3" width="9.77734375" style="45" customWidth="1"/>
    <col min="4" max="4" width="15.44140625" style="45" customWidth="1"/>
    <col min="5" max="5" width="12.44140625" style="45" customWidth="1"/>
    <col min="6" max="16384" width="11.44140625" style="45"/>
  </cols>
  <sheetData>
    <row r="1" spans="1:13" ht="12" x14ac:dyDescent="0.3">
      <c r="A1" s="145" t="s">
        <v>36</v>
      </c>
    </row>
    <row r="2" spans="1:13" s="68" customFormat="1" ht="13.8" x14ac:dyDescent="0.3">
      <c r="B2" s="843" t="s">
        <v>597</v>
      </c>
      <c r="C2" s="843"/>
      <c r="D2" s="843"/>
      <c r="E2" s="843"/>
      <c r="F2" s="89"/>
      <c r="G2" s="89"/>
      <c r="H2" s="89"/>
      <c r="I2" s="89"/>
      <c r="J2" s="89"/>
      <c r="K2" s="89"/>
      <c r="L2" s="89"/>
      <c r="M2" s="45"/>
    </row>
    <row r="3" spans="1:13" ht="13.8" x14ac:dyDescent="0.3">
      <c r="A3" s="135"/>
      <c r="B3" s="843" t="s">
        <v>598</v>
      </c>
      <c r="C3" s="843"/>
      <c r="D3" s="843"/>
      <c r="E3" s="843"/>
    </row>
    <row r="4" spans="1:13" ht="12" x14ac:dyDescent="0.3">
      <c r="B4" s="1" t="s">
        <v>599</v>
      </c>
      <c r="C4" s="1" t="s">
        <v>182</v>
      </c>
      <c r="D4" s="1" t="s">
        <v>41</v>
      </c>
      <c r="E4" s="1" t="s">
        <v>600</v>
      </c>
    </row>
    <row r="5" spans="1:13" x14ac:dyDescent="0.3">
      <c r="B5" s="228" t="s">
        <v>601</v>
      </c>
      <c r="C5" s="229">
        <v>5.1799999999999999E-2</v>
      </c>
      <c r="D5" s="229">
        <v>0.03</v>
      </c>
      <c r="E5" s="217">
        <v>2.1999999999999999E-2</v>
      </c>
    </row>
    <row r="6" spans="1:13" x14ac:dyDescent="0.3">
      <c r="B6" s="230" t="s">
        <v>602</v>
      </c>
      <c r="C6" s="231">
        <v>9.2499999999999999E-2</v>
      </c>
      <c r="D6" s="232" t="s">
        <v>603</v>
      </c>
      <c r="E6" s="231">
        <v>2.1499999999999998E-2</v>
      </c>
    </row>
    <row r="7" spans="1:13" x14ac:dyDescent="0.3">
      <c r="B7" s="233" t="s">
        <v>604</v>
      </c>
      <c r="C7" s="234">
        <v>0.1144</v>
      </c>
      <c r="D7" s="234">
        <v>4.1099999999999998E-2</v>
      </c>
      <c r="E7" s="234">
        <v>2.7199999999999998E-2</v>
      </c>
    </row>
    <row r="9" spans="1:13" x14ac:dyDescent="0.3">
      <c r="B9" s="849" t="s">
        <v>605</v>
      </c>
      <c r="C9" s="849"/>
      <c r="D9" s="849"/>
      <c r="E9" s="849"/>
    </row>
  </sheetData>
  <mergeCells count="3">
    <mergeCell ref="B2:E2"/>
    <mergeCell ref="B3:E3"/>
    <mergeCell ref="B9:E9"/>
  </mergeCells>
  <hyperlinks>
    <hyperlink ref="A1" location="Índice!A1" display="Volver" xr:uid="{00000000-0004-0000-4A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M7"/>
  <sheetViews>
    <sheetView showGridLines="0" workbookViewId="0"/>
  </sheetViews>
  <sheetFormatPr baseColWidth="10" defaultColWidth="11.44140625" defaultRowHeight="11.4" x14ac:dyDescent="0.3"/>
  <cols>
    <col min="1" max="1" width="5.21875" style="45" customWidth="1"/>
    <col min="2" max="2" width="14.77734375" style="45" customWidth="1"/>
    <col min="3" max="3" width="10.21875" style="45" customWidth="1"/>
    <col min="4" max="4" width="11.21875" style="45" customWidth="1"/>
    <col min="5" max="5" width="10.21875" style="45" customWidth="1"/>
    <col min="6" max="6" width="9.5546875" style="45" customWidth="1"/>
    <col min="7" max="7" width="11.21875" style="45" customWidth="1"/>
    <col min="8" max="8" width="9.5546875" style="45" customWidth="1"/>
    <col min="9" max="16384" width="11.44140625" style="45"/>
  </cols>
  <sheetData>
    <row r="1" spans="1:13" ht="12" x14ac:dyDescent="0.3">
      <c r="A1" s="145" t="s">
        <v>36</v>
      </c>
    </row>
    <row r="2" spans="1:13" s="68" customFormat="1" ht="13.8" x14ac:dyDescent="0.3">
      <c r="B2" s="843" t="s">
        <v>606</v>
      </c>
      <c r="C2" s="843"/>
      <c r="D2" s="843"/>
      <c r="E2" s="843"/>
      <c r="F2" s="843"/>
      <c r="G2" s="843"/>
      <c r="H2" s="843"/>
      <c r="I2" s="89"/>
      <c r="J2" s="89"/>
      <c r="K2" s="89"/>
      <c r="L2" s="89"/>
      <c r="M2" s="45"/>
    </row>
    <row r="3" spans="1:13" ht="13.8" x14ac:dyDescent="0.3">
      <c r="A3" s="135"/>
      <c r="B3" s="843" t="s">
        <v>607</v>
      </c>
      <c r="C3" s="843"/>
      <c r="D3" s="843"/>
      <c r="E3" s="843"/>
      <c r="F3" s="843"/>
      <c r="G3" s="843"/>
      <c r="H3" s="843"/>
    </row>
    <row r="4" spans="1:13" ht="24" x14ac:dyDescent="0.3">
      <c r="B4" s="1" t="s">
        <v>608</v>
      </c>
      <c r="C4" s="1" t="s">
        <v>609</v>
      </c>
      <c r="D4" s="1" t="s">
        <v>610</v>
      </c>
      <c r="E4" s="1" t="s">
        <v>611</v>
      </c>
      <c r="F4" s="1" t="s">
        <v>612</v>
      </c>
      <c r="G4" s="1" t="s">
        <v>613</v>
      </c>
      <c r="H4" s="1" t="s">
        <v>614</v>
      </c>
    </row>
    <row r="5" spans="1:13" x14ac:dyDescent="0.3">
      <c r="B5" s="233" t="s">
        <v>615</v>
      </c>
      <c r="C5" s="234">
        <v>0</v>
      </c>
      <c r="D5" s="234">
        <v>0</v>
      </c>
      <c r="E5" s="234">
        <v>0.3</v>
      </c>
      <c r="F5" s="234">
        <v>0.1</v>
      </c>
      <c r="G5" s="234">
        <v>0.4</v>
      </c>
      <c r="H5" s="234">
        <v>0.2</v>
      </c>
    </row>
    <row r="7" spans="1:13" ht="409.6" x14ac:dyDescent="0.3">
      <c r="B7" s="848" t="s">
        <v>616</v>
      </c>
      <c r="C7" s="848"/>
      <c r="D7" s="848"/>
      <c r="E7" s="848"/>
      <c r="F7" s="848"/>
      <c r="G7" s="848"/>
      <c r="H7" s="848"/>
    </row>
  </sheetData>
  <mergeCells count="3">
    <mergeCell ref="B2:H2"/>
    <mergeCell ref="B3:H3"/>
    <mergeCell ref="B7:H7"/>
  </mergeCells>
  <hyperlinks>
    <hyperlink ref="A1" location="Índice!A1" display="Volver" xr:uid="{00000000-0004-0000-4B00-000000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M21"/>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41" t="s">
        <v>617</v>
      </c>
      <c r="C2" s="841"/>
      <c r="D2" s="841"/>
      <c r="E2" s="841"/>
      <c r="F2" s="841"/>
      <c r="G2" s="841"/>
      <c r="H2" s="841"/>
      <c r="I2" s="69"/>
      <c r="J2" s="69"/>
      <c r="K2" s="69"/>
      <c r="L2" s="69"/>
      <c r="M2" s="45"/>
    </row>
    <row r="3" spans="1:13" ht="13.8" x14ac:dyDescent="0.3">
      <c r="A3" s="135"/>
      <c r="B3" s="841" t="s">
        <v>618</v>
      </c>
      <c r="C3" s="841"/>
      <c r="D3" s="841"/>
      <c r="E3" s="841"/>
      <c r="F3" s="841"/>
      <c r="G3" s="841"/>
      <c r="H3" s="841"/>
    </row>
    <row r="4" spans="1:13" ht="13.8" x14ac:dyDescent="0.3">
      <c r="B4" s="841" t="s">
        <v>160</v>
      </c>
      <c r="C4" s="841"/>
      <c r="D4" s="841"/>
      <c r="E4" s="841"/>
      <c r="F4" s="841"/>
      <c r="G4" s="841"/>
      <c r="H4" s="841"/>
    </row>
    <row r="5" spans="1:13" x14ac:dyDescent="0.3">
      <c r="I5" s="6"/>
      <c r="J5" s="6"/>
      <c r="K5" s="6"/>
      <c r="L5" s="6"/>
      <c r="M5" s="45"/>
    </row>
    <row r="6" spans="1:13" x14ac:dyDescent="0.3">
      <c r="A6" s="6"/>
      <c r="B6" s="6"/>
      <c r="C6" s="6"/>
      <c r="D6" s="6"/>
      <c r="E6" s="6"/>
      <c r="F6" s="6"/>
      <c r="G6" s="6"/>
      <c r="H6" s="6"/>
      <c r="M6" s="45"/>
    </row>
    <row r="7" spans="1:13" x14ac:dyDescent="0.3">
      <c r="M7" s="45"/>
    </row>
    <row r="8" spans="1:13" x14ac:dyDescent="0.3">
      <c r="M8" s="45"/>
    </row>
    <row r="9" spans="1:13" x14ac:dyDescent="0.3">
      <c r="M9" s="45"/>
    </row>
    <row r="10" spans="1:13" x14ac:dyDescent="0.3">
      <c r="M10" s="45"/>
    </row>
    <row r="11" spans="1:13" x14ac:dyDescent="0.3">
      <c r="M11" s="45"/>
    </row>
    <row r="12" spans="1:13" x14ac:dyDescent="0.3">
      <c r="M12" s="45"/>
    </row>
    <row r="21" spans="2:2" ht="409.6" x14ac:dyDescent="0.3">
      <c r="B21" s="58" t="s">
        <v>619</v>
      </c>
    </row>
  </sheetData>
  <mergeCells count="3">
    <mergeCell ref="B2:H2"/>
    <mergeCell ref="B3:H3"/>
    <mergeCell ref="B4:H4"/>
  </mergeCells>
  <hyperlinks>
    <hyperlink ref="A1" location="Índice!A1" display="Volver" xr:uid="{00000000-0004-0000-4C00-000000000000}"/>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1"/>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41" t="s">
        <v>620</v>
      </c>
      <c r="C2" s="841"/>
      <c r="D2" s="841"/>
      <c r="E2" s="841"/>
      <c r="F2" s="841"/>
      <c r="G2" s="841"/>
      <c r="H2" s="841"/>
      <c r="I2" s="69"/>
      <c r="J2" s="69"/>
      <c r="K2" s="69"/>
      <c r="L2" s="69"/>
      <c r="M2" s="45"/>
    </row>
    <row r="3" spans="1:13" ht="13.8" x14ac:dyDescent="0.3">
      <c r="A3" s="135"/>
      <c r="B3" s="841" t="s">
        <v>621</v>
      </c>
      <c r="C3" s="841"/>
      <c r="D3" s="841"/>
      <c r="E3" s="841"/>
      <c r="F3" s="841"/>
      <c r="G3" s="841"/>
      <c r="H3" s="841"/>
    </row>
    <row r="4" spans="1:13" ht="13.8" x14ac:dyDescent="0.3">
      <c r="B4" s="841" t="s">
        <v>160</v>
      </c>
      <c r="C4" s="841"/>
      <c r="D4" s="841"/>
      <c r="E4" s="841"/>
      <c r="F4" s="841"/>
      <c r="G4" s="841"/>
      <c r="H4" s="841"/>
    </row>
    <row r="5" spans="1:13" x14ac:dyDescent="0.3">
      <c r="H5" s="6"/>
      <c r="I5" s="6"/>
      <c r="J5" s="6"/>
      <c r="K5" s="6"/>
      <c r="M5" s="45"/>
    </row>
    <row r="6" spans="1:13" x14ac:dyDescent="0.3">
      <c r="A6" s="6"/>
      <c r="B6" s="6"/>
      <c r="C6" s="6"/>
      <c r="D6" s="6"/>
      <c r="E6" s="6"/>
      <c r="F6" s="6"/>
      <c r="G6" s="6"/>
      <c r="M6" s="45"/>
    </row>
    <row r="7" spans="1:13" x14ac:dyDescent="0.3">
      <c r="M7" s="45"/>
    </row>
    <row r="8" spans="1:13" x14ac:dyDescent="0.3">
      <c r="M8" s="45"/>
    </row>
    <row r="9" spans="1:13" x14ac:dyDescent="0.3">
      <c r="M9" s="45"/>
    </row>
    <row r="10" spans="1:13" x14ac:dyDescent="0.3">
      <c r="M10" s="45"/>
    </row>
    <row r="11" spans="1:13" x14ac:dyDescent="0.3">
      <c r="M11" s="45"/>
    </row>
    <row r="12" spans="1:13" x14ac:dyDescent="0.3">
      <c r="M12" s="45"/>
    </row>
    <row r="21" spans="2:2" ht="409.6" x14ac:dyDescent="0.3">
      <c r="B21" s="235" t="s">
        <v>622</v>
      </c>
    </row>
  </sheetData>
  <mergeCells count="3">
    <mergeCell ref="B2:H2"/>
    <mergeCell ref="B3:H3"/>
    <mergeCell ref="B4:H4"/>
  </mergeCells>
  <hyperlinks>
    <hyperlink ref="A1" location="Índice!A1" display="Volver" xr:uid="{00000000-0004-0000-4D00-000000000000}"/>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32"/>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41" t="s">
        <v>623</v>
      </c>
      <c r="C2" s="841"/>
      <c r="D2" s="841"/>
      <c r="E2" s="841"/>
      <c r="F2" s="841"/>
      <c r="G2" s="841"/>
      <c r="H2" s="841"/>
      <c r="I2" s="841"/>
      <c r="J2" s="69"/>
      <c r="K2" s="69"/>
      <c r="L2" s="69"/>
      <c r="M2" s="45"/>
    </row>
    <row r="3" spans="1:13" ht="13.8" x14ac:dyDescent="0.3">
      <c r="A3" s="135"/>
      <c r="B3" s="841" t="s">
        <v>624</v>
      </c>
      <c r="C3" s="841"/>
      <c r="D3" s="841"/>
      <c r="E3" s="841"/>
      <c r="F3" s="841"/>
      <c r="G3" s="841"/>
      <c r="H3" s="841"/>
      <c r="I3" s="841"/>
    </row>
    <row r="4" spans="1:13" ht="13.8" x14ac:dyDescent="0.3">
      <c r="B4" s="841" t="s">
        <v>625</v>
      </c>
      <c r="C4" s="841"/>
      <c r="D4" s="841"/>
      <c r="E4" s="841"/>
      <c r="F4" s="841"/>
      <c r="G4" s="841"/>
      <c r="H4" s="841"/>
      <c r="I4" s="841"/>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1" spans="1:13" x14ac:dyDescent="0.3">
      <c r="M11" s="45"/>
    </row>
    <row r="12" spans="1:13" x14ac:dyDescent="0.3">
      <c r="M12" s="45"/>
    </row>
    <row r="31" spans="2:2" ht="409.6" x14ac:dyDescent="0.3">
      <c r="B31" s="58" t="s">
        <v>626</v>
      </c>
    </row>
    <row r="32" spans="2:2" ht="409.6" x14ac:dyDescent="0.3">
      <c r="B32" s="58" t="s">
        <v>517</v>
      </c>
    </row>
  </sheetData>
  <mergeCells count="3">
    <mergeCell ref="B2:I2"/>
    <mergeCell ref="B3:I3"/>
    <mergeCell ref="B4:I4"/>
  </mergeCells>
  <hyperlinks>
    <hyperlink ref="A1" location="Índice!A1" display="Volver" xr:uid="{00000000-0004-0000-4E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4"/>
  <sheetViews>
    <sheetView showGridLines="0" workbookViewId="0"/>
  </sheetViews>
  <sheetFormatPr baseColWidth="10" defaultColWidth="11.44140625" defaultRowHeight="13.8" x14ac:dyDescent="0.25"/>
  <cols>
    <col min="1" max="1" width="5.21875" style="539" customWidth="1"/>
    <col min="2" max="2" width="57.5546875" style="542" customWidth="1"/>
    <col min="3" max="6" width="15.44140625" style="542" customWidth="1"/>
    <col min="7" max="7" width="12.44140625" style="542" customWidth="1"/>
    <col min="8" max="16384" width="11.44140625" style="542"/>
  </cols>
  <sheetData>
    <row r="1" spans="1:16" x14ac:dyDescent="0.25">
      <c r="A1" s="145" t="s">
        <v>36</v>
      </c>
    </row>
    <row r="2" spans="1:16" s="539" customFormat="1" ht="14.4" x14ac:dyDescent="0.3">
      <c r="B2" s="814" t="s">
        <v>140</v>
      </c>
      <c r="C2" s="814"/>
      <c r="D2" s="814"/>
      <c r="E2" s="814"/>
      <c r="F2" s="814"/>
      <c r="G2" s="642"/>
      <c r="J2"/>
      <c r="K2"/>
      <c r="L2"/>
      <c r="M2"/>
      <c r="N2"/>
      <c r="O2"/>
      <c r="P2"/>
    </row>
    <row r="3" spans="1:16" s="539" customFormat="1" ht="14.4" x14ac:dyDescent="0.3">
      <c r="B3" s="815" t="s">
        <v>141</v>
      </c>
      <c r="C3" s="815">
        <v>2024</v>
      </c>
      <c r="D3" s="815"/>
      <c r="E3" s="815" t="s">
        <v>128</v>
      </c>
      <c r="F3" s="815"/>
      <c r="G3" s="650"/>
      <c r="J3"/>
      <c r="K3"/>
      <c r="L3"/>
      <c r="M3"/>
      <c r="N3"/>
      <c r="O3"/>
      <c r="P3"/>
    </row>
    <row r="4" spans="1:16" s="89" customFormat="1" ht="24" x14ac:dyDescent="0.3">
      <c r="B4" s="815"/>
      <c r="C4" s="1" t="s">
        <v>129</v>
      </c>
      <c r="D4" s="1" t="s">
        <v>142</v>
      </c>
      <c r="E4" s="1" t="s">
        <v>129</v>
      </c>
      <c r="F4" s="1" t="s">
        <v>142</v>
      </c>
      <c r="G4" s="45"/>
      <c r="J4"/>
      <c r="K4"/>
      <c r="L4"/>
      <c r="M4"/>
      <c r="N4"/>
      <c r="O4"/>
      <c r="P4"/>
    </row>
    <row r="5" spans="1:16" s="539" customFormat="1" ht="14.4" x14ac:dyDescent="0.3">
      <c r="B5" s="275" t="s">
        <v>143</v>
      </c>
      <c r="C5" s="651">
        <v>5.3</v>
      </c>
      <c r="D5" s="651">
        <v>0.6</v>
      </c>
      <c r="E5" s="651">
        <v>7.0956587300604603</v>
      </c>
      <c r="F5" s="651">
        <v>0.77656638022165203</v>
      </c>
      <c r="G5" s="519"/>
      <c r="J5"/>
      <c r="K5"/>
      <c r="L5"/>
      <c r="M5"/>
      <c r="N5"/>
      <c r="O5"/>
      <c r="P5"/>
    </row>
    <row r="6" spans="1:16" s="539" customFormat="1" ht="14.4" x14ac:dyDescent="0.3">
      <c r="B6" s="275" t="s">
        <v>144</v>
      </c>
      <c r="C6" s="651">
        <v>1.9</v>
      </c>
      <c r="D6" s="651">
        <v>0.1</v>
      </c>
      <c r="E6" s="651">
        <v>6.6290763449979497</v>
      </c>
      <c r="F6" s="651">
        <v>0.39822424924174799</v>
      </c>
      <c r="G6" s="519"/>
      <c r="J6"/>
      <c r="K6"/>
      <c r="L6"/>
      <c r="M6"/>
      <c r="N6"/>
      <c r="O6"/>
      <c r="P6"/>
    </row>
    <row r="7" spans="1:16" s="539" customFormat="1" ht="14.4" x14ac:dyDescent="0.3">
      <c r="B7" s="275" t="s">
        <v>145</v>
      </c>
      <c r="C7" s="651">
        <v>-3.2</v>
      </c>
      <c r="D7" s="651">
        <v>-1.1000000000000001</v>
      </c>
      <c r="E7" s="651">
        <v>5.7712938666547</v>
      </c>
      <c r="F7" s="651">
        <v>1.8954381471927499</v>
      </c>
      <c r="G7" s="519"/>
      <c r="J7"/>
      <c r="K7"/>
      <c r="L7"/>
      <c r="M7"/>
      <c r="N7"/>
      <c r="O7"/>
      <c r="P7"/>
    </row>
    <row r="8" spans="1:16" s="539" customFormat="1" ht="14.4" x14ac:dyDescent="0.3">
      <c r="B8" s="250" t="s">
        <v>146</v>
      </c>
      <c r="C8" s="652">
        <v>-2.4</v>
      </c>
      <c r="D8" s="652">
        <v>-2.4</v>
      </c>
      <c r="E8" s="652">
        <v>1.84440146227052</v>
      </c>
      <c r="F8" s="652">
        <v>1.84440146227052</v>
      </c>
      <c r="G8" s="519"/>
      <c r="J8"/>
      <c r="K8"/>
      <c r="L8"/>
      <c r="M8"/>
      <c r="N8"/>
      <c r="O8"/>
      <c r="P8"/>
    </row>
    <row r="9" spans="1:16" s="539" customFormat="1" ht="14.4" x14ac:dyDescent="0.3">
      <c r="B9" s="275" t="s">
        <v>147</v>
      </c>
      <c r="C9" s="651">
        <v>-10.5</v>
      </c>
      <c r="D9" s="651">
        <v>-0.2</v>
      </c>
      <c r="E9" s="651">
        <v>1.78304735620588</v>
      </c>
      <c r="F9" s="651">
        <v>3.5911682241287102E-2</v>
      </c>
      <c r="G9" s="519"/>
      <c r="J9"/>
      <c r="K9"/>
      <c r="L9"/>
      <c r="M9"/>
      <c r="N9"/>
      <c r="O9"/>
      <c r="P9"/>
    </row>
    <row r="10" spans="1:16" s="539" customFormat="1" ht="14.4" x14ac:dyDescent="0.3">
      <c r="B10" s="275" t="s">
        <v>148</v>
      </c>
      <c r="C10" s="651">
        <v>-3.9</v>
      </c>
      <c r="D10" s="651">
        <v>-0.1</v>
      </c>
      <c r="E10" s="651">
        <v>0.46917636695797499</v>
      </c>
      <c r="F10" s="651">
        <v>8.4700678461500194E-3</v>
      </c>
      <c r="G10" s="519"/>
      <c r="J10"/>
      <c r="K10"/>
      <c r="L10"/>
      <c r="M10"/>
      <c r="N10"/>
      <c r="O10"/>
      <c r="P10"/>
    </row>
    <row r="11" spans="1:16" s="539" customFormat="1" ht="14.4" x14ac:dyDescent="0.3">
      <c r="B11" s="275" t="s">
        <v>149</v>
      </c>
      <c r="C11" s="651">
        <v>-1.2</v>
      </c>
      <c r="D11" s="651">
        <v>-0.3</v>
      </c>
      <c r="E11" s="651">
        <v>-0.88042151426493798</v>
      </c>
      <c r="F11" s="651">
        <v>-0.237898669789431</v>
      </c>
      <c r="G11" s="519"/>
      <c r="J11"/>
      <c r="K11"/>
      <c r="L11"/>
      <c r="M11"/>
      <c r="N11"/>
      <c r="O11"/>
      <c r="P11"/>
    </row>
    <row r="12" spans="1:16" s="539" customFormat="1" ht="14.4" x14ac:dyDescent="0.3">
      <c r="B12" s="275" t="s">
        <v>150</v>
      </c>
      <c r="C12" s="651">
        <v>-18.8</v>
      </c>
      <c r="D12" s="651">
        <v>-0.2</v>
      </c>
      <c r="E12" s="651">
        <v>-1.1740361726433599</v>
      </c>
      <c r="F12" s="651">
        <v>-1.1010426370468999E-2</v>
      </c>
      <c r="G12" s="519"/>
      <c r="J12"/>
      <c r="K12"/>
      <c r="L12"/>
      <c r="M12"/>
      <c r="N12"/>
      <c r="O12"/>
      <c r="P12"/>
    </row>
    <row r="13" spans="1:16" s="539" customFormat="1" ht="14.4" x14ac:dyDescent="0.3">
      <c r="B13" s="275" t="s">
        <v>151</v>
      </c>
      <c r="C13" s="651">
        <v>-6.4</v>
      </c>
      <c r="D13" s="651">
        <v>-1</v>
      </c>
      <c r="E13" s="651">
        <v>-3.5592687823377802</v>
      </c>
      <c r="F13" s="651">
        <v>-0.51356507942960905</v>
      </c>
      <c r="G13" s="519"/>
      <c r="J13"/>
      <c r="K13"/>
      <c r="L13"/>
      <c r="M13"/>
      <c r="N13"/>
      <c r="O13"/>
      <c r="P13"/>
    </row>
    <row r="14" spans="1:16" s="539" customFormat="1" ht="14.4" x14ac:dyDescent="0.3">
      <c r="B14" s="653" t="s">
        <v>152</v>
      </c>
      <c r="C14" s="654">
        <v>-6.1</v>
      </c>
      <c r="D14" s="654">
        <v>-0.2</v>
      </c>
      <c r="E14" s="654">
        <v>-12.696989546632899</v>
      </c>
      <c r="F14" s="654">
        <v>-0.507734888883552</v>
      </c>
      <c r="G14" s="519"/>
      <c r="J14"/>
      <c r="K14"/>
      <c r="L14"/>
      <c r="M14"/>
      <c r="N14"/>
      <c r="O14"/>
      <c r="P14"/>
    </row>
    <row r="15" spans="1:16" s="539" customFormat="1" ht="14.4" x14ac:dyDescent="0.3">
      <c r="B15" s="45"/>
      <c r="C15" s="655"/>
      <c r="D15" s="655"/>
      <c r="E15" s="45"/>
      <c r="F15" s="45"/>
      <c r="G15" s="519"/>
      <c r="J15"/>
      <c r="K15"/>
      <c r="L15"/>
      <c r="M15"/>
      <c r="N15"/>
      <c r="O15"/>
      <c r="P15"/>
    </row>
    <row r="16" spans="1:16" ht="14.4" x14ac:dyDescent="0.3">
      <c r="B16" s="534" t="s">
        <v>153</v>
      </c>
      <c r="C16" s="656"/>
      <c r="D16" s="656"/>
      <c r="E16" s="656"/>
      <c r="F16" s="656"/>
      <c r="G16" s="656"/>
      <c r="J16"/>
      <c r="K16"/>
      <c r="L16"/>
      <c r="M16"/>
      <c r="N16"/>
      <c r="O16"/>
      <c r="P16"/>
    </row>
    <row r="17" spans="2:16" ht="14.4" x14ac:dyDescent="0.3">
      <c r="B17" s="164"/>
      <c r="C17" s="656"/>
      <c r="D17" s="656"/>
      <c r="E17" s="656"/>
      <c r="F17" s="657"/>
      <c r="G17" s="656"/>
      <c r="J17"/>
      <c r="K17"/>
      <c r="L17"/>
      <c r="M17"/>
      <c r="N17"/>
      <c r="O17"/>
      <c r="P17"/>
    </row>
    <row r="18" spans="2:16" ht="14.4" x14ac:dyDescent="0.3">
      <c r="C18" s="656"/>
      <c r="D18" s="656"/>
      <c r="E18" s="656"/>
      <c r="F18" s="656"/>
      <c r="J18"/>
      <c r="K18"/>
      <c r="L18"/>
      <c r="M18"/>
      <c r="N18"/>
      <c r="O18"/>
      <c r="P18"/>
    </row>
    <row r="19" spans="2:16" ht="14.4" x14ac:dyDescent="0.3">
      <c r="B19" s="658"/>
      <c r="F19"/>
      <c r="G19"/>
      <c r="J19"/>
      <c r="K19"/>
    </row>
    <row r="20" spans="2:16" ht="14.4" x14ac:dyDescent="0.3">
      <c r="B20" s="658"/>
      <c r="C20" s="658"/>
      <c r="D20" s="658"/>
      <c r="E20" s="658"/>
      <c r="F20"/>
      <c r="G20"/>
      <c r="J20"/>
      <c r="K20"/>
    </row>
    <row r="21" spans="2:16" ht="14.4" x14ac:dyDescent="0.3">
      <c r="B21"/>
      <c r="C21"/>
      <c r="D21"/>
      <c r="E21"/>
      <c r="F21"/>
      <c r="G21"/>
      <c r="H21"/>
      <c r="I21"/>
      <c r="J21"/>
      <c r="K21"/>
      <c r="L21"/>
      <c r="M21"/>
      <c r="N21"/>
      <c r="O21"/>
    </row>
    <row r="22" spans="2:16" ht="14.4" x14ac:dyDescent="0.3">
      <c r="B22"/>
      <c r="C22"/>
      <c r="D22"/>
      <c r="E22"/>
      <c r="F22"/>
      <c r="G22"/>
      <c r="H22"/>
      <c r="I22"/>
      <c r="J22"/>
      <c r="K22"/>
      <c r="L22"/>
      <c r="M22"/>
      <c r="N22"/>
      <c r="O22"/>
    </row>
    <row r="23" spans="2:16" ht="14.4" x14ac:dyDescent="0.3">
      <c r="B23"/>
      <c r="C23"/>
      <c r="D23"/>
      <c r="E23"/>
      <c r="F23"/>
      <c r="G23"/>
      <c r="H23"/>
      <c r="I23"/>
      <c r="J23"/>
      <c r="K23"/>
      <c r="L23"/>
      <c r="M23"/>
      <c r="N23"/>
      <c r="O23"/>
    </row>
    <row r="24" spans="2:16" ht="14.4" x14ac:dyDescent="0.3">
      <c r="B24"/>
      <c r="C24"/>
      <c r="D24"/>
      <c r="E24"/>
      <c r="F24"/>
      <c r="G24"/>
      <c r="H24"/>
      <c r="I24"/>
      <c r="J24"/>
      <c r="K24"/>
      <c r="L24"/>
      <c r="M24"/>
      <c r="N24"/>
      <c r="O24"/>
    </row>
    <row r="25" spans="2:16" ht="14.4" x14ac:dyDescent="0.3">
      <c r="B25"/>
      <c r="C25"/>
      <c r="D25"/>
      <c r="E25"/>
      <c r="F25"/>
      <c r="G25"/>
      <c r="H25"/>
      <c r="I25"/>
      <c r="J25"/>
      <c r="K25"/>
      <c r="L25"/>
      <c r="M25"/>
      <c r="N25"/>
      <c r="O25"/>
    </row>
    <row r="26" spans="2:16" ht="14.4" x14ac:dyDescent="0.3">
      <c r="B26"/>
      <c r="C26"/>
      <c r="D26"/>
      <c r="E26"/>
      <c r="F26"/>
      <c r="G26"/>
      <c r="H26"/>
      <c r="I26"/>
      <c r="J26"/>
      <c r="K26"/>
      <c r="L26"/>
      <c r="M26"/>
      <c r="N26"/>
      <c r="O26"/>
    </row>
    <row r="27" spans="2:16" ht="14.4" x14ac:dyDescent="0.3">
      <c r="B27"/>
      <c r="C27"/>
      <c r="D27"/>
      <c r="E27"/>
      <c r="F27"/>
      <c r="G27"/>
      <c r="H27"/>
      <c r="I27"/>
      <c r="J27"/>
      <c r="K27"/>
      <c r="L27"/>
      <c r="M27"/>
      <c r="N27"/>
      <c r="O27"/>
    </row>
    <row r="28" spans="2:16" ht="14.4" x14ac:dyDescent="0.3">
      <c r="B28"/>
      <c r="C28"/>
      <c r="D28"/>
      <c r="E28"/>
      <c r="F28"/>
      <c r="G28"/>
      <c r="H28"/>
      <c r="I28"/>
      <c r="J28"/>
      <c r="K28"/>
      <c r="L28"/>
      <c r="M28"/>
      <c r="N28"/>
      <c r="O28"/>
    </row>
    <row r="29" spans="2:16" ht="14.4" x14ac:dyDescent="0.3">
      <c r="B29"/>
      <c r="C29"/>
      <c r="D29"/>
      <c r="E29"/>
      <c r="F29"/>
      <c r="G29"/>
      <c r="H29"/>
      <c r="I29"/>
      <c r="J29"/>
      <c r="K29"/>
      <c r="L29"/>
      <c r="M29"/>
      <c r="N29"/>
      <c r="O29"/>
    </row>
    <row r="30" spans="2:16" ht="14.4" x14ac:dyDescent="0.3">
      <c r="B30"/>
      <c r="C30"/>
      <c r="D30"/>
      <c r="E30"/>
      <c r="F30"/>
      <c r="G30"/>
      <c r="H30"/>
      <c r="I30"/>
      <c r="J30"/>
      <c r="K30"/>
      <c r="L30"/>
      <c r="M30"/>
      <c r="N30"/>
      <c r="O30"/>
    </row>
    <row r="31" spans="2:16" ht="14.4" x14ac:dyDescent="0.3">
      <c r="B31"/>
      <c r="C31"/>
      <c r="D31"/>
      <c r="E31"/>
      <c r="F31"/>
      <c r="G31"/>
      <c r="H31"/>
      <c r="I31"/>
      <c r="J31"/>
      <c r="K31"/>
      <c r="L31"/>
      <c r="M31"/>
      <c r="N31"/>
      <c r="O31"/>
    </row>
    <row r="32" spans="2:16" ht="14.4" x14ac:dyDescent="0.3">
      <c r="B32"/>
      <c r="C32"/>
      <c r="D32"/>
      <c r="E32"/>
      <c r="F32"/>
      <c r="G32"/>
      <c r="H32"/>
      <c r="I32"/>
      <c r="J32"/>
      <c r="K32"/>
      <c r="L32"/>
      <c r="M32"/>
      <c r="N32"/>
      <c r="O32"/>
    </row>
    <row r="33" spans="2:15" ht="14.4" x14ac:dyDescent="0.3">
      <c r="B33"/>
      <c r="C33"/>
      <c r="D33"/>
      <c r="E33"/>
      <c r="F33"/>
      <c r="G33"/>
      <c r="H33"/>
      <c r="I33"/>
      <c r="J33"/>
      <c r="K33"/>
      <c r="L33"/>
      <c r="M33"/>
      <c r="N33"/>
      <c r="O33"/>
    </row>
    <row r="34" spans="2:15" ht="14.4" x14ac:dyDescent="0.3">
      <c r="B34"/>
      <c r="C34"/>
      <c r="D34"/>
      <c r="E34"/>
      <c r="F34"/>
      <c r="G34"/>
      <c r="H34"/>
      <c r="I34"/>
      <c r="J34"/>
      <c r="K34"/>
      <c r="L34"/>
      <c r="M34"/>
      <c r="N34"/>
      <c r="O34"/>
    </row>
    <row r="35" spans="2:15" ht="14.4" x14ac:dyDescent="0.3">
      <c r="B35"/>
      <c r="C35"/>
      <c r="D35"/>
      <c r="E35"/>
      <c r="F35"/>
      <c r="G35"/>
      <c r="H35"/>
      <c r="I35"/>
      <c r="J35"/>
      <c r="K35"/>
      <c r="L35"/>
      <c r="M35"/>
      <c r="N35"/>
      <c r="O35"/>
    </row>
    <row r="36" spans="2:15" ht="14.4" x14ac:dyDescent="0.3">
      <c r="B36"/>
      <c r="C36"/>
      <c r="D36"/>
      <c r="E36"/>
      <c r="F36"/>
      <c r="G36"/>
      <c r="H36"/>
      <c r="I36"/>
      <c r="J36"/>
      <c r="K36"/>
      <c r="L36"/>
      <c r="M36"/>
      <c r="N36"/>
      <c r="O36"/>
    </row>
    <row r="37" spans="2:15" ht="14.4" x14ac:dyDescent="0.3">
      <c r="B37"/>
      <c r="C37"/>
      <c r="D37"/>
      <c r="E37"/>
      <c r="F37"/>
      <c r="G37"/>
      <c r="H37"/>
      <c r="I37"/>
      <c r="J37"/>
      <c r="K37"/>
      <c r="L37"/>
      <c r="M37"/>
      <c r="N37"/>
      <c r="O37"/>
    </row>
    <row r="38" spans="2:15" ht="14.4" x14ac:dyDescent="0.3">
      <c r="B38"/>
      <c r="C38"/>
      <c r="D38"/>
      <c r="E38"/>
      <c r="F38"/>
      <c r="G38"/>
      <c r="H38"/>
      <c r="I38"/>
      <c r="J38"/>
      <c r="K38"/>
      <c r="L38"/>
      <c r="M38"/>
      <c r="N38"/>
      <c r="O38"/>
    </row>
    <row r="39" spans="2:15" x14ac:dyDescent="0.25">
      <c r="B39" s="658"/>
      <c r="C39" s="658"/>
      <c r="D39" s="658"/>
      <c r="E39" s="658"/>
      <c r="F39" s="658"/>
      <c r="G39" s="658"/>
    </row>
    <row r="40" spans="2:15" x14ac:dyDescent="0.25">
      <c r="B40" s="658"/>
      <c r="C40" s="658"/>
      <c r="D40" s="658"/>
      <c r="E40" s="658"/>
      <c r="F40" s="658"/>
      <c r="G40" s="658"/>
    </row>
    <row r="41" spans="2:15" x14ac:dyDescent="0.25">
      <c r="B41" s="658"/>
      <c r="C41" s="658"/>
      <c r="D41" s="658"/>
      <c r="E41" s="658"/>
      <c r="F41" s="658"/>
      <c r="G41" s="658"/>
    </row>
    <row r="42" spans="2:15" x14ac:dyDescent="0.25">
      <c r="B42" s="658"/>
      <c r="C42" s="658"/>
      <c r="D42" s="658"/>
      <c r="E42" s="658"/>
      <c r="F42" s="658"/>
      <c r="G42" s="658"/>
    </row>
    <row r="43" spans="2:15" x14ac:dyDescent="0.25">
      <c r="B43" s="658"/>
      <c r="C43" s="658"/>
      <c r="D43" s="658"/>
      <c r="E43" s="658"/>
      <c r="F43" s="658"/>
      <c r="G43" s="658"/>
    </row>
    <row r="44" spans="2:15" x14ac:dyDescent="0.25">
      <c r="B44" s="658"/>
      <c r="C44" s="658"/>
      <c r="D44" s="658"/>
      <c r="E44" s="658"/>
      <c r="F44" s="658"/>
      <c r="G44" s="658"/>
    </row>
    <row r="45" spans="2:15" x14ac:dyDescent="0.25">
      <c r="B45" s="658"/>
      <c r="C45" s="658"/>
      <c r="D45" s="658"/>
      <c r="E45" s="658"/>
      <c r="F45" s="658"/>
      <c r="G45" s="658"/>
    </row>
    <row r="46" spans="2:15" x14ac:dyDescent="0.25">
      <c r="B46" s="658"/>
      <c r="C46" s="658"/>
      <c r="D46" s="658"/>
      <c r="E46" s="658"/>
      <c r="F46" s="658"/>
      <c r="G46" s="658"/>
    </row>
    <row r="47" spans="2:15" x14ac:dyDescent="0.25">
      <c r="B47" s="658"/>
      <c r="C47" s="658"/>
      <c r="D47" s="658"/>
      <c r="E47" s="658"/>
      <c r="F47" s="658"/>
      <c r="G47" s="658"/>
    </row>
    <row r="48" spans="2:15" x14ac:dyDescent="0.25">
      <c r="B48" s="658"/>
      <c r="C48" s="658"/>
      <c r="D48" s="658"/>
      <c r="E48" s="658"/>
      <c r="F48" s="658"/>
      <c r="G48" s="658"/>
    </row>
    <row r="49" spans="2:7" x14ac:dyDescent="0.25">
      <c r="B49" s="658"/>
      <c r="C49" s="658"/>
      <c r="D49" s="658"/>
      <c r="E49" s="658"/>
      <c r="F49" s="658"/>
      <c r="G49" s="658"/>
    </row>
    <row r="50" spans="2:7" x14ac:dyDescent="0.25">
      <c r="B50" s="658"/>
      <c r="C50" s="658"/>
      <c r="D50" s="658"/>
      <c r="E50" s="658"/>
      <c r="F50" s="658"/>
      <c r="G50" s="658"/>
    </row>
    <row r="51" spans="2:7" x14ac:dyDescent="0.25">
      <c r="B51" s="658"/>
      <c r="C51" s="658"/>
      <c r="D51" s="658"/>
      <c r="E51" s="658"/>
      <c r="F51" s="658"/>
      <c r="G51" s="658"/>
    </row>
    <row r="52" spans="2:7" x14ac:dyDescent="0.25">
      <c r="B52" s="658"/>
      <c r="C52" s="658"/>
      <c r="D52" s="658"/>
      <c r="E52" s="658"/>
      <c r="F52" s="658"/>
      <c r="G52" s="658"/>
    </row>
    <row r="53" spans="2:7" x14ac:dyDescent="0.25">
      <c r="B53" s="658"/>
      <c r="C53" s="658"/>
      <c r="D53" s="658"/>
      <c r="E53" s="658"/>
      <c r="F53" s="658"/>
      <c r="G53" s="658"/>
    </row>
    <row r="54" spans="2:7" x14ac:dyDescent="0.25">
      <c r="B54" s="658"/>
      <c r="C54" s="658"/>
      <c r="D54" s="658"/>
      <c r="E54" s="658"/>
      <c r="F54" s="658"/>
      <c r="G54" s="658"/>
    </row>
    <row r="55" spans="2:7" x14ac:dyDescent="0.25">
      <c r="B55" s="658"/>
      <c r="C55" s="658"/>
      <c r="D55" s="658"/>
      <c r="E55" s="658"/>
      <c r="F55" s="658"/>
      <c r="G55" s="658"/>
    </row>
    <row r="56" spans="2:7" x14ac:dyDescent="0.25">
      <c r="B56" s="658"/>
      <c r="C56" s="658"/>
      <c r="D56" s="658"/>
      <c r="E56" s="658"/>
      <c r="F56" s="658"/>
      <c r="G56" s="658"/>
    </row>
    <row r="57" spans="2:7" x14ac:dyDescent="0.25">
      <c r="B57" s="658"/>
      <c r="C57" s="658"/>
      <c r="D57" s="658"/>
      <c r="E57" s="658"/>
      <c r="F57" s="658"/>
      <c r="G57" s="658"/>
    </row>
    <row r="58" spans="2:7" x14ac:dyDescent="0.25">
      <c r="B58" s="658"/>
      <c r="C58" s="658"/>
      <c r="D58" s="658"/>
      <c r="E58" s="658"/>
      <c r="F58" s="658"/>
      <c r="G58" s="658"/>
    </row>
    <row r="59" spans="2:7" x14ac:dyDescent="0.25">
      <c r="B59" s="658"/>
      <c r="C59" s="658"/>
      <c r="D59" s="658"/>
      <c r="E59" s="658"/>
      <c r="F59" s="658"/>
      <c r="G59" s="658"/>
    </row>
    <row r="60" spans="2:7" x14ac:dyDescent="0.25">
      <c r="B60" s="658"/>
      <c r="C60" s="658"/>
      <c r="D60" s="658"/>
      <c r="E60" s="658"/>
      <c r="F60" s="658"/>
      <c r="G60" s="658"/>
    </row>
    <row r="61" spans="2:7" x14ac:dyDescent="0.25">
      <c r="B61" s="658"/>
      <c r="C61" s="658"/>
      <c r="D61" s="658"/>
      <c r="E61" s="658"/>
      <c r="F61" s="658"/>
      <c r="G61" s="658"/>
    </row>
    <row r="62" spans="2:7" x14ac:dyDescent="0.25">
      <c r="B62" s="658"/>
      <c r="C62" s="658"/>
      <c r="D62" s="658"/>
      <c r="E62" s="658"/>
      <c r="F62" s="658"/>
      <c r="G62" s="658"/>
    </row>
    <row r="63" spans="2:7" x14ac:dyDescent="0.25">
      <c r="B63" s="658"/>
      <c r="C63" s="658"/>
      <c r="D63" s="658"/>
      <c r="E63" s="658"/>
      <c r="F63" s="658"/>
      <c r="G63" s="658"/>
    </row>
    <row r="64" spans="2:7" x14ac:dyDescent="0.25">
      <c r="B64" s="658"/>
      <c r="C64" s="658"/>
      <c r="D64" s="658"/>
      <c r="E64" s="658"/>
      <c r="F64" s="658"/>
      <c r="G64" s="658"/>
    </row>
    <row r="65" spans="2:7" x14ac:dyDescent="0.25">
      <c r="B65" s="658"/>
      <c r="C65" s="658"/>
      <c r="D65" s="658"/>
      <c r="E65" s="658"/>
      <c r="F65" s="658"/>
      <c r="G65" s="658"/>
    </row>
    <row r="66" spans="2:7" x14ac:dyDescent="0.25">
      <c r="B66" s="658"/>
      <c r="C66" s="658"/>
      <c r="D66" s="658"/>
      <c r="E66" s="658"/>
      <c r="F66" s="658"/>
      <c r="G66" s="658"/>
    </row>
    <row r="67" spans="2:7" x14ac:dyDescent="0.25">
      <c r="B67" s="658"/>
      <c r="C67" s="658"/>
      <c r="D67" s="658"/>
      <c r="E67" s="658"/>
      <c r="F67" s="658"/>
      <c r="G67" s="658"/>
    </row>
    <row r="68" spans="2:7" x14ac:dyDescent="0.25">
      <c r="B68" s="658"/>
      <c r="C68" s="658"/>
      <c r="D68" s="658"/>
      <c r="E68" s="658"/>
      <c r="F68" s="658"/>
      <c r="G68" s="658"/>
    </row>
    <row r="69" spans="2:7" x14ac:dyDescent="0.25">
      <c r="B69" s="658"/>
      <c r="C69" s="658"/>
      <c r="D69" s="658"/>
      <c r="E69" s="658"/>
      <c r="F69" s="658"/>
      <c r="G69" s="658"/>
    </row>
    <row r="70" spans="2:7" x14ac:dyDescent="0.25">
      <c r="B70" s="658"/>
      <c r="C70" s="658"/>
      <c r="D70" s="658"/>
      <c r="E70" s="658"/>
      <c r="F70" s="658"/>
      <c r="G70" s="658"/>
    </row>
    <row r="71" spans="2:7" x14ac:dyDescent="0.25">
      <c r="B71" s="658"/>
      <c r="C71" s="658"/>
      <c r="D71" s="658"/>
      <c r="E71" s="658"/>
      <c r="F71" s="658"/>
      <c r="G71" s="658"/>
    </row>
    <row r="72" spans="2:7" x14ac:dyDescent="0.25">
      <c r="B72" s="658"/>
      <c r="C72" s="658"/>
      <c r="D72" s="658"/>
      <c r="E72" s="658"/>
      <c r="F72" s="658"/>
      <c r="G72" s="658"/>
    </row>
    <row r="73" spans="2:7" x14ac:dyDescent="0.25">
      <c r="B73" s="658"/>
      <c r="C73" s="658"/>
      <c r="D73" s="658"/>
      <c r="E73" s="658"/>
      <c r="F73" s="658"/>
      <c r="G73" s="658"/>
    </row>
    <row r="74" spans="2:7" x14ac:dyDescent="0.25">
      <c r="B74" s="658"/>
      <c r="C74" s="658"/>
      <c r="D74" s="658"/>
      <c r="E74" s="658"/>
      <c r="F74" s="658"/>
      <c r="G74" s="658"/>
    </row>
    <row r="75" spans="2:7" x14ac:dyDescent="0.25">
      <c r="B75" s="658"/>
      <c r="C75" s="658"/>
      <c r="D75" s="658"/>
      <c r="E75" s="658"/>
      <c r="F75" s="658"/>
      <c r="G75" s="658"/>
    </row>
    <row r="76" spans="2:7" x14ac:dyDescent="0.25">
      <c r="B76" s="658"/>
      <c r="C76" s="658"/>
      <c r="D76" s="658"/>
      <c r="E76" s="658"/>
      <c r="F76" s="658"/>
      <c r="G76" s="658"/>
    </row>
    <row r="77" spans="2:7" x14ac:dyDescent="0.25">
      <c r="B77" s="658"/>
      <c r="C77" s="658"/>
      <c r="D77" s="658"/>
      <c r="E77" s="658"/>
      <c r="F77" s="658"/>
      <c r="G77" s="658"/>
    </row>
    <row r="78" spans="2:7" x14ac:dyDescent="0.25">
      <c r="B78" s="658"/>
      <c r="C78" s="658"/>
      <c r="D78" s="658"/>
      <c r="E78" s="658"/>
      <c r="F78" s="658"/>
      <c r="G78" s="658"/>
    </row>
    <row r="79" spans="2:7" x14ac:dyDescent="0.25">
      <c r="B79" s="658"/>
      <c r="C79" s="658"/>
      <c r="D79" s="658"/>
      <c r="E79" s="658"/>
      <c r="F79" s="658"/>
      <c r="G79" s="658"/>
    </row>
    <row r="80" spans="2:7" x14ac:dyDescent="0.25">
      <c r="B80" s="658"/>
      <c r="C80" s="658"/>
      <c r="D80" s="658"/>
      <c r="E80" s="658"/>
      <c r="F80" s="658"/>
      <c r="G80" s="658"/>
    </row>
    <row r="81" spans="2:7" x14ac:dyDescent="0.25">
      <c r="B81" s="658"/>
      <c r="C81" s="658"/>
      <c r="D81" s="658"/>
      <c r="E81" s="658"/>
      <c r="F81" s="658"/>
      <c r="G81" s="658"/>
    </row>
    <row r="82" spans="2:7" x14ac:dyDescent="0.25">
      <c r="B82" s="658"/>
      <c r="C82" s="658"/>
      <c r="D82" s="658"/>
      <c r="E82" s="658"/>
      <c r="F82" s="658"/>
      <c r="G82" s="658"/>
    </row>
    <row r="83" spans="2:7" x14ac:dyDescent="0.25">
      <c r="B83" s="658"/>
      <c r="C83" s="658"/>
      <c r="D83" s="658"/>
      <c r="E83" s="658"/>
      <c r="F83" s="658"/>
      <c r="G83" s="658"/>
    </row>
    <row r="84" spans="2:7" x14ac:dyDescent="0.25">
      <c r="B84" s="658"/>
      <c r="C84" s="658"/>
      <c r="D84" s="658"/>
      <c r="E84" s="658"/>
      <c r="F84" s="658"/>
      <c r="G84" s="658"/>
    </row>
    <row r="85" spans="2:7" x14ac:dyDescent="0.25">
      <c r="B85" s="658"/>
      <c r="C85" s="658"/>
      <c r="D85" s="658"/>
      <c r="E85" s="658"/>
      <c r="F85" s="658"/>
      <c r="G85" s="658"/>
    </row>
    <row r="86" spans="2:7" x14ac:dyDescent="0.25">
      <c r="B86" s="658"/>
      <c r="C86" s="658"/>
      <c r="D86" s="658"/>
      <c r="E86" s="658"/>
      <c r="F86" s="658"/>
      <c r="G86" s="658"/>
    </row>
    <row r="87" spans="2:7" x14ac:dyDescent="0.25">
      <c r="B87" s="658"/>
      <c r="C87" s="658"/>
      <c r="D87" s="658"/>
      <c r="E87" s="658"/>
      <c r="F87" s="658"/>
      <c r="G87" s="658"/>
    </row>
    <row r="88" spans="2:7" x14ac:dyDescent="0.25">
      <c r="B88" s="658"/>
      <c r="C88" s="658"/>
      <c r="D88" s="658"/>
      <c r="E88" s="658"/>
      <c r="F88" s="658"/>
      <c r="G88" s="658"/>
    </row>
    <row r="89" spans="2:7" x14ac:dyDescent="0.25">
      <c r="B89" s="658"/>
      <c r="C89" s="658"/>
      <c r="D89" s="658"/>
      <c r="E89" s="658"/>
      <c r="F89" s="658"/>
      <c r="G89" s="658"/>
    </row>
    <row r="90" spans="2:7" x14ac:dyDescent="0.25">
      <c r="B90" s="658"/>
      <c r="C90" s="658"/>
      <c r="D90" s="658"/>
      <c r="E90" s="658"/>
      <c r="F90" s="658"/>
      <c r="G90" s="658"/>
    </row>
    <row r="91" spans="2:7" x14ac:dyDescent="0.25">
      <c r="B91" s="658"/>
      <c r="C91" s="658"/>
      <c r="D91" s="658"/>
      <c r="E91" s="658"/>
      <c r="F91" s="658"/>
      <c r="G91" s="658"/>
    </row>
    <row r="92" spans="2:7" x14ac:dyDescent="0.25">
      <c r="B92" s="658"/>
      <c r="C92" s="658"/>
      <c r="D92" s="658"/>
      <c r="E92" s="658"/>
      <c r="F92" s="658"/>
      <c r="G92" s="658"/>
    </row>
    <row r="93" spans="2:7" x14ac:dyDescent="0.25">
      <c r="B93" s="658"/>
      <c r="C93" s="658"/>
      <c r="D93" s="658"/>
      <c r="E93" s="658"/>
      <c r="F93" s="658"/>
      <c r="G93" s="658"/>
    </row>
    <row r="94" spans="2:7" x14ac:dyDescent="0.25">
      <c r="B94" s="658"/>
      <c r="C94" s="658"/>
      <c r="D94" s="658"/>
      <c r="E94" s="658"/>
      <c r="F94" s="658"/>
      <c r="G94" s="658"/>
    </row>
    <row r="95" spans="2:7" x14ac:dyDescent="0.25">
      <c r="B95" s="658"/>
      <c r="C95" s="658"/>
      <c r="D95" s="658"/>
      <c r="E95" s="658"/>
      <c r="F95" s="658"/>
      <c r="G95" s="658"/>
    </row>
    <row r="96" spans="2:7" x14ac:dyDescent="0.25">
      <c r="B96" s="658"/>
      <c r="C96" s="658"/>
      <c r="D96" s="658"/>
      <c r="E96" s="658"/>
      <c r="F96" s="658"/>
      <c r="G96" s="658"/>
    </row>
    <row r="97" spans="2:7" x14ac:dyDescent="0.25">
      <c r="B97" s="658"/>
      <c r="C97" s="658"/>
      <c r="D97" s="658"/>
      <c r="E97" s="658"/>
      <c r="F97" s="658"/>
      <c r="G97" s="658"/>
    </row>
    <row r="98" spans="2:7" x14ac:dyDescent="0.25">
      <c r="B98" s="658"/>
      <c r="C98" s="658"/>
      <c r="D98" s="658"/>
      <c r="E98" s="658"/>
      <c r="F98" s="658"/>
      <c r="G98" s="658"/>
    </row>
    <row r="99" spans="2:7" x14ac:dyDescent="0.25">
      <c r="B99" s="658"/>
      <c r="C99" s="658"/>
      <c r="D99" s="658"/>
      <c r="E99" s="658"/>
      <c r="F99" s="658"/>
      <c r="G99" s="658"/>
    </row>
    <row r="100" spans="2:7" x14ac:dyDescent="0.25">
      <c r="B100" s="658"/>
      <c r="C100" s="658"/>
      <c r="D100" s="658"/>
      <c r="E100" s="658"/>
      <c r="F100" s="658"/>
      <c r="G100" s="658"/>
    </row>
    <row r="101" spans="2:7" x14ac:dyDescent="0.25">
      <c r="B101" s="658"/>
      <c r="C101" s="658"/>
      <c r="D101" s="658"/>
      <c r="E101" s="658"/>
      <c r="F101" s="658"/>
      <c r="G101" s="658"/>
    </row>
    <row r="102" spans="2:7" x14ac:dyDescent="0.25">
      <c r="B102" s="658"/>
      <c r="C102" s="658"/>
      <c r="D102" s="658"/>
      <c r="E102" s="658"/>
      <c r="F102" s="658"/>
      <c r="G102" s="658"/>
    </row>
    <row r="103" spans="2:7" x14ac:dyDescent="0.25">
      <c r="B103" s="658"/>
      <c r="C103" s="658"/>
      <c r="D103" s="658"/>
      <c r="E103" s="658"/>
      <c r="F103" s="658"/>
      <c r="G103" s="658"/>
    </row>
    <row r="104" spans="2:7" x14ac:dyDescent="0.25">
      <c r="B104" s="658"/>
      <c r="C104" s="658"/>
      <c r="D104" s="658"/>
      <c r="E104" s="658"/>
      <c r="F104" s="658"/>
      <c r="G104" s="658"/>
    </row>
    <row r="105" spans="2:7" x14ac:dyDescent="0.25">
      <c r="B105" s="658"/>
      <c r="C105" s="658"/>
      <c r="D105" s="658"/>
      <c r="E105" s="658"/>
      <c r="F105" s="658"/>
      <c r="G105" s="658"/>
    </row>
    <row r="106" spans="2:7" x14ac:dyDescent="0.25">
      <c r="B106" s="658"/>
      <c r="C106" s="658"/>
      <c r="D106" s="658"/>
      <c r="E106" s="658"/>
      <c r="F106" s="658"/>
      <c r="G106" s="658"/>
    </row>
    <row r="107" spans="2:7" x14ac:dyDescent="0.25">
      <c r="B107" s="658"/>
      <c r="C107" s="658"/>
      <c r="D107" s="658"/>
      <c r="E107" s="658"/>
      <c r="F107" s="658"/>
      <c r="G107" s="658"/>
    </row>
    <row r="108" spans="2:7" x14ac:dyDescent="0.25">
      <c r="B108" s="658"/>
      <c r="C108" s="658"/>
      <c r="D108" s="658"/>
      <c r="E108" s="658"/>
      <c r="F108" s="658"/>
      <c r="G108" s="658"/>
    </row>
    <row r="109" spans="2:7" x14ac:dyDescent="0.25">
      <c r="B109" s="658"/>
      <c r="C109" s="658"/>
      <c r="D109" s="658"/>
      <c r="E109" s="658"/>
      <c r="F109" s="658"/>
      <c r="G109" s="658"/>
    </row>
    <row r="110" spans="2:7" x14ac:dyDescent="0.25">
      <c r="B110" s="658"/>
      <c r="C110" s="658"/>
      <c r="D110" s="658"/>
      <c r="E110" s="658"/>
      <c r="F110" s="658"/>
      <c r="G110" s="658"/>
    </row>
    <row r="111" spans="2:7" x14ac:dyDescent="0.25">
      <c r="B111" s="658"/>
      <c r="C111" s="658"/>
      <c r="D111" s="658"/>
      <c r="E111" s="658"/>
      <c r="F111" s="658"/>
      <c r="G111" s="658"/>
    </row>
    <row r="112" spans="2:7" x14ac:dyDescent="0.25">
      <c r="B112" s="658"/>
      <c r="C112" s="658"/>
      <c r="D112" s="658"/>
      <c r="E112" s="658"/>
      <c r="F112" s="658"/>
      <c r="G112" s="658"/>
    </row>
    <row r="113" spans="2:7" x14ac:dyDescent="0.25">
      <c r="B113" s="658"/>
      <c r="C113" s="658"/>
      <c r="D113" s="658"/>
      <c r="E113" s="658"/>
      <c r="F113" s="658"/>
      <c r="G113" s="658"/>
    </row>
    <row r="114" spans="2:7" x14ac:dyDescent="0.25">
      <c r="B114" s="658"/>
      <c r="C114" s="658"/>
      <c r="D114" s="658"/>
      <c r="E114" s="658"/>
      <c r="F114" s="658"/>
      <c r="G114" s="658"/>
    </row>
    <row r="115" spans="2:7" x14ac:dyDescent="0.25">
      <c r="B115" s="658"/>
      <c r="C115" s="658"/>
      <c r="D115" s="658"/>
      <c r="E115" s="658"/>
      <c r="F115" s="658"/>
      <c r="G115" s="658"/>
    </row>
    <row r="116" spans="2:7" x14ac:dyDescent="0.25">
      <c r="B116" s="658"/>
      <c r="C116" s="658"/>
      <c r="D116" s="658"/>
      <c r="E116" s="658"/>
      <c r="F116" s="658"/>
      <c r="G116" s="658"/>
    </row>
    <row r="117" spans="2:7" x14ac:dyDescent="0.25">
      <c r="B117" s="658"/>
      <c r="C117" s="658"/>
      <c r="D117" s="658"/>
      <c r="E117" s="658"/>
      <c r="F117" s="658"/>
      <c r="G117" s="658"/>
    </row>
    <row r="118" spans="2:7" x14ac:dyDescent="0.25">
      <c r="B118" s="658"/>
      <c r="C118" s="658"/>
      <c r="D118" s="658"/>
      <c r="E118" s="658"/>
      <c r="F118" s="658"/>
      <c r="G118" s="658"/>
    </row>
    <row r="119" spans="2:7" x14ac:dyDescent="0.25">
      <c r="B119" s="658"/>
      <c r="C119" s="658"/>
      <c r="D119" s="658"/>
      <c r="E119" s="658"/>
      <c r="F119" s="658"/>
      <c r="G119" s="658"/>
    </row>
    <row r="120" spans="2:7" x14ac:dyDescent="0.25">
      <c r="B120" s="658"/>
      <c r="C120" s="658"/>
      <c r="D120" s="658"/>
      <c r="E120" s="658"/>
      <c r="F120" s="658"/>
      <c r="G120" s="658"/>
    </row>
    <row r="121" spans="2:7" x14ac:dyDescent="0.25">
      <c r="B121" s="658"/>
      <c r="C121" s="658"/>
      <c r="D121" s="658"/>
      <c r="E121" s="658"/>
      <c r="F121" s="658"/>
      <c r="G121" s="658"/>
    </row>
    <row r="122" spans="2:7" x14ac:dyDescent="0.25">
      <c r="B122" s="658"/>
      <c r="C122" s="658"/>
      <c r="D122" s="658"/>
      <c r="E122" s="658"/>
      <c r="F122" s="658"/>
      <c r="G122" s="658"/>
    </row>
    <row r="123" spans="2:7" x14ac:dyDescent="0.25">
      <c r="B123" s="658"/>
      <c r="C123" s="658"/>
      <c r="D123" s="658"/>
      <c r="E123" s="658"/>
      <c r="F123" s="658"/>
      <c r="G123" s="658"/>
    </row>
    <row r="124" spans="2:7" x14ac:dyDescent="0.25">
      <c r="B124" s="658"/>
      <c r="C124" s="658"/>
      <c r="D124" s="658"/>
      <c r="E124" s="658"/>
      <c r="F124" s="658"/>
      <c r="G124" s="658"/>
    </row>
    <row r="125" spans="2:7" x14ac:dyDescent="0.25">
      <c r="B125" s="658"/>
      <c r="C125" s="658"/>
      <c r="D125" s="658"/>
      <c r="E125" s="658"/>
      <c r="F125" s="658"/>
      <c r="G125" s="658"/>
    </row>
    <row r="126" spans="2:7" x14ac:dyDescent="0.25">
      <c r="B126" s="658"/>
      <c r="C126" s="658"/>
      <c r="D126" s="658"/>
      <c r="E126" s="658"/>
      <c r="F126" s="658"/>
      <c r="G126" s="658"/>
    </row>
    <row r="127" spans="2:7" x14ac:dyDescent="0.25">
      <c r="B127" s="658"/>
      <c r="C127" s="658"/>
      <c r="D127" s="658"/>
      <c r="E127" s="658"/>
      <c r="F127" s="658"/>
      <c r="G127" s="658"/>
    </row>
    <row r="128" spans="2:7" x14ac:dyDescent="0.25">
      <c r="B128" s="658"/>
      <c r="C128" s="658"/>
      <c r="D128" s="658"/>
      <c r="E128" s="658"/>
      <c r="F128" s="658"/>
      <c r="G128" s="658"/>
    </row>
    <row r="129" spans="2:7" x14ac:dyDescent="0.25">
      <c r="B129" s="658"/>
      <c r="C129" s="658"/>
      <c r="D129" s="658"/>
      <c r="E129" s="658"/>
      <c r="F129" s="658"/>
      <c r="G129" s="658"/>
    </row>
    <row r="130" spans="2:7" x14ac:dyDescent="0.25">
      <c r="B130" s="658"/>
      <c r="C130" s="658"/>
      <c r="D130" s="658"/>
      <c r="E130" s="658"/>
      <c r="F130" s="658"/>
      <c r="G130" s="658"/>
    </row>
    <row r="131" spans="2:7" x14ac:dyDescent="0.25">
      <c r="B131" s="658"/>
      <c r="C131" s="658"/>
      <c r="D131" s="658"/>
      <c r="E131" s="658"/>
      <c r="F131" s="658"/>
      <c r="G131" s="658"/>
    </row>
    <row r="132" spans="2:7" x14ac:dyDescent="0.25">
      <c r="B132" s="658"/>
      <c r="C132" s="658"/>
      <c r="D132" s="658"/>
      <c r="E132" s="658"/>
      <c r="F132" s="658"/>
      <c r="G132" s="658"/>
    </row>
    <row r="133" spans="2:7" x14ac:dyDescent="0.25">
      <c r="B133" s="658"/>
      <c r="C133" s="658"/>
      <c r="D133" s="658"/>
      <c r="E133" s="658"/>
      <c r="F133" s="658"/>
      <c r="G133" s="658"/>
    </row>
    <row r="134" spans="2:7" x14ac:dyDescent="0.25">
      <c r="B134" s="658"/>
      <c r="C134" s="658"/>
      <c r="D134" s="658"/>
      <c r="E134" s="658"/>
      <c r="F134" s="658"/>
      <c r="G134" s="658"/>
    </row>
    <row r="135" spans="2:7" x14ac:dyDescent="0.25">
      <c r="B135" s="658"/>
      <c r="C135" s="658"/>
      <c r="D135" s="658"/>
      <c r="E135" s="658"/>
      <c r="F135" s="658"/>
      <c r="G135" s="658"/>
    </row>
    <row r="136" spans="2:7" x14ac:dyDescent="0.25">
      <c r="B136" s="658"/>
      <c r="C136" s="658"/>
      <c r="D136" s="658"/>
      <c r="E136" s="658"/>
      <c r="F136" s="658"/>
      <c r="G136" s="658"/>
    </row>
    <row r="137" spans="2:7" x14ac:dyDescent="0.25">
      <c r="B137" s="658"/>
      <c r="C137" s="658"/>
      <c r="D137" s="658"/>
      <c r="E137" s="658"/>
      <c r="F137" s="658"/>
      <c r="G137" s="658"/>
    </row>
    <row r="138" spans="2:7" x14ac:dyDescent="0.25">
      <c r="B138" s="658"/>
      <c r="C138" s="658"/>
      <c r="D138" s="658"/>
      <c r="E138" s="658"/>
      <c r="F138" s="658"/>
      <c r="G138" s="658"/>
    </row>
    <row r="139" spans="2:7" x14ac:dyDescent="0.25">
      <c r="B139" s="658"/>
      <c r="C139" s="658"/>
      <c r="D139" s="658"/>
      <c r="E139" s="658"/>
      <c r="F139" s="658"/>
      <c r="G139" s="658"/>
    </row>
    <row r="140" spans="2:7" x14ac:dyDescent="0.25">
      <c r="B140" s="658"/>
      <c r="C140" s="658"/>
      <c r="D140" s="658"/>
      <c r="E140" s="658"/>
      <c r="F140" s="658"/>
      <c r="G140" s="658"/>
    </row>
    <row r="141" spans="2:7" x14ac:dyDescent="0.25">
      <c r="B141" s="658"/>
      <c r="C141" s="658"/>
      <c r="D141" s="658"/>
      <c r="E141" s="658"/>
      <c r="F141" s="658"/>
      <c r="G141" s="658"/>
    </row>
    <row r="142" spans="2:7" x14ac:dyDescent="0.25">
      <c r="B142" s="658"/>
      <c r="C142" s="658"/>
      <c r="D142" s="658"/>
      <c r="E142" s="658"/>
      <c r="F142" s="658"/>
      <c r="G142" s="658"/>
    </row>
    <row r="143" spans="2:7" x14ac:dyDescent="0.25">
      <c r="B143" s="658"/>
      <c r="C143" s="658"/>
      <c r="D143" s="658"/>
      <c r="E143" s="658"/>
      <c r="F143" s="658"/>
      <c r="G143" s="658"/>
    </row>
    <row r="144" spans="2:7" x14ac:dyDescent="0.25">
      <c r="B144" s="658"/>
      <c r="C144" s="658"/>
      <c r="D144" s="658"/>
      <c r="E144" s="658"/>
      <c r="F144" s="658"/>
      <c r="G144" s="658"/>
    </row>
    <row r="145" spans="2:7" x14ac:dyDescent="0.25">
      <c r="B145" s="658"/>
      <c r="C145" s="658"/>
      <c r="D145" s="658"/>
      <c r="E145" s="658"/>
      <c r="F145" s="658"/>
      <c r="G145" s="658"/>
    </row>
    <row r="146" spans="2:7" x14ac:dyDescent="0.25">
      <c r="B146" s="658"/>
      <c r="C146" s="658"/>
      <c r="D146" s="658"/>
      <c r="E146" s="658"/>
      <c r="F146" s="658"/>
      <c r="G146" s="658"/>
    </row>
    <row r="147" spans="2:7" x14ac:dyDescent="0.25">
      <c r="B147" s="658"/>
      <c r="C147" s="658"/>
      <c r="D147" s="658"/>
      <c r="E147" s="658"/>
      <c r="F147" s="658"/>
      <c r="G147" s="658"/>
    </row>
    <row r="148" spans="2:7" x14ac:dyDescent="0.25">
      <c r="B148" s="658"/>
      <c r="C148" s="658"/>
      <c r="D148" s="658"/>
      <c r="E148" s="658"/>
      <c r="F148" s="658"/>
      <c r="G148" s="658"/>
    </row>
    <row r="149" spans="2:7" x14ac:dyDescent="0.25">
      <c r="B149" s="658"/>
      <c r="C149" s="658"/>
      <c r="D149" s="658"/>
      <c r="E149" s="658"/>
      <c r="F149" s="658"/>
      <c r="G149" s="658"/>
    </row>
    <row r="150" spans="2:7" x14ac:dyDescent="0.25">
      <c r="B150" s="658"/>
      <c r="C150" s="658"/>
      <c r="D150" s="658"/>
      <c r="E150" s="658"/>
      <c r="F150" s="658"/>
      <c r="G150" s="658"/>
    </row>
    <row r="151" spans="2:7" x14ac:dyDescent="0.25">
      <c r="B151" s="658"/>
      <c r="C151" s="658"/>
      <c r="D151" s="658"/>
      <c r="E151" s="658"/>
      <c r="F151" s="658"/>
      <c r="G151" s="658"/>
    </row>
    <row r="152" spans="2:7" x14ac:dyDescent="0.25">
      <c r="B152" s="658"/>
      <c r="C152" s="658"/>
      <c r="D152" s="658"/>
      <c r="E152" s="658"/>
      <c r="F152" s="658"/>
      <c r="G152" s="658"/>
    </row>
    <row r="153" spans="2:7" x14ac:dyDescent="0.25">
      <c r="B153" s="658"/>
      <c r="C153" s="658"/>
      <c r="D153" s="658"/>
      <c r="E153" s="658"/>
      <c r="F153" s="658"/>
      <c r="G153" s="658"/>
    </row>
    <row r="154" spans="2:7" x14ac:dyDescent="0.25">
      <c r="B154" s="658"/>
      <c r="C154" s="658"/>
      <c r="D154" s="658"/>
      <c r="E154" s="658"/>
      <c r="F154" s="658"/>
      <c r="G154" s="658"/>
    </row>
    <row r="155" spans="2:7" x14ac:dyDescent="0.25">
      <c r="B155" s="658"/>
      <c r="C155" s="658"/>
      <c r="D155" s="658"/>
      <c r="E155" s="658"/>
      <c r="F155" s="658"/>
      <c r="G155" s="658"/>
    </row>
    <row r="156" spans="2:7" x14ac:dyDescent="0.25">
      <c r="B156" s="658"/>
      <c r="C156" s="658"/>
      <c r="D156" s="658"/>
      <c r="E156" s="658"/>
      <c r="F156" s="658"/>
      <c r="G156" s="658"/>
    </row>
    <row r="157" spans="2:7" x14ac:dyDescent="0.25">
      <c r="B157" s="658"/>
      <c r="C157" s="658"/>
      <c r="D157" s="658"/>
      <c r="E157" s="658"/>
      <c r="F157" s="658"/>
      <c r="G157" s="658"/>
    </row>
    <row r="158" spans="2:7" x14ac:dyDescent="0.25">
      <c r="B158" s="658"/>
      <c r="C158" s="658"/>
      <c r="D158" s="658"/>
      <c r="E158" s="658"/>
      <c r="F158" s="658"/>
      <c r="G158" s="658"/>
    </row>
    <row r="159" spans="2:7" x14ac:dyDescent="0.25">
      <c r="B159" s="658"/>
      <c r="C159" s="658"/>
      <c r="D159" s="658"/>
      <c r="E159" s="658"/>
      <c r="F159" s="658"/>
      <c r="G159" s="658"/>
    </row>
    <row r="160" spans="2:7" x14ac:dyDescent="0.25">
      <c r="B160" s="658"/>
      <c r="C160" s="658"/>
      <c r="D160" s="658"/>
      <c r="E160" s="658"/>
      <c r="F160" s="658"/>
      <c r="G160" s="658"/>
    </row>
    <row r="161" spans="2:7" x14ac:dyDescent="0.25">
      <c r="B161" s="658"/>
      <c r="C161" s="658"/>
      <c r="D161" s="658"/>
      <c r="E161" s="658"/>
      <c r="F161" s="658"/>
      <c r="G161" s="658"/>
    </row>
    <row r="162" spans="2:7" x14ac:dyDescent="0.25">
      <c r="B162" s="658"/>
      <c r="C162" s="658"/>
      <c r="D162" s="658"/>
      <c r="E162" s="658"/>
      <c r="F162" s="658"/>
      <c r="G162" s="658"/>
    </row>
    <row r="163" spans="2:7" x14ac:dyDescent="0.25">
      <c r="B163" s="658"/>
      <c r="C163" s="658"/>
      <c r="D163" s="658"/>
      <c r="E163" s="658"/>
      <c r="F163" s="658"/>
      <c r="G163" s="658"/>
    </row>
    <row r="164" spans="2:7" x14ac:dyDescent="0.25">
      <c r="B164" s="658"/>
      <c r="C164" s="658"/>
      <c r="D164" s="658"/>
      <c r="E164" s="658"/>
      <c r="F164" s="658"/>
      <c r="G164" s="658"/>
    </row>
    <row r="165" spans="2:7" x14ac:dyDescent="0.25">
      <c r="B165" s="658"/>
      <c r="C165" s="658"/>
      <c r="D165" s="658"/>
      <c r="E165" s="658"/>
      <c r="F165" s="658"/>
      <c r="G165" s="658"/>
    </row>
    <row r="166" spans="2:7" x14ac:dyDescent="0.25">
      <c r="B166" s="658"/>
      <c r="C166" s="658"/>
      <c r="D166" s="658"/>
      <c r="E166" s="658"/>
      <c r="F166" s="658"/>
      <c r="G166" s="658"/>
    </row>
    <row r="167" spans="2:7" x14ac:dyDescent="0.25">
      <c r="B167" s="658"/>
      <c r="C167" s="658"/>
      <c r="D167" s="658"/>
      <c r="E167" s="658"/>
      <c r="F167" s="658"/>
      <c r="G167" s="658"/>
    </row>
    <row r="168" spans="2:7" x14ac:dyDescent="0.25">
      <c r="B168" s="658"/>
      <c r="C168" s="658"/>
      <c r="D168" s="658"/>
      <c r="E168" s="658"/>
      <c r="F168" s="658"/>
      <c r="G168" s="658"/>
    </row>
    <row r="169" spans="2:7" x14ac:dyDescent="0.25">
      <c r="B169" s="658"/>
      <c r="C169" s="658"/>
      <c r="D169" s="658"/>
      <c r="E169" s="658"/>
      <c r="F169" s="658"/>
      <c r="G169" s="658"/>
    </row>
    <row r="170" spans="2:7" x14ac:dyDescent="0.25">
      <c r="B170" s="658"/>
      <c r="C170" s="658"/>
      <c r="D170" s="658"/>
      <c r="E170" s="658"/>
      <c r="F170" s="658"/>
      <c r="G170" s="658"/>
    </row>
    <row r="171" spans="2:7" x14ac:dyDescent="0.25">
      <c r="B171" s="658"/>
      <c r="C171" s="658"/>
      <c r="D171" s="658"/>
      <c r="E171" s="658"/>
      <c r="F171" s="658"/>
      <c r="G171" s="658"/>
    </row>
    <row r="172" spans="2:7" x14ac:dyDescent="0.25">
      <c r="B172" s="658"/>
      <c r="C172" s="658"/>
      <c r="D172" s="658"/>
      <c r="E172" s="658"/>
      <c r="F172" s="658"/>
      <c r="G172" s="658"/>
    </row>
    <row r="173" spans="2:7" x14ac:dyDescent="0.25">
      <c r="B173" s="658"/>
      <c r="C173" s="658"/>
      <c r="D173" s="658"/>
      <c r="E173" s="658"/>
      <c r="F173" s="658"/>
      <c r="G173" s="658"/>
    </row>
    <row r="174" spans="2:7" x14ac:dyDescent="0.25">
      <c r="B174" s="658"/>
      <c r="C174" s="658"/>
      <c r="D174" s="658"/>
      <c r="E174" s="658"/>
      <c r="F174" s="658"/>
      <c r="G174" s="658"/>
    </row>
    <row r="175" spans="2:7" x14ac:dyDescent="0.25">
      <c r="B175" s="658"/>
      <c r="C175" s="658"/>
      <c r="D175" s="658"/>
      <c r="E175" s="658"/>
      <c r="F175" s="658"/>
      <c r="G175" s="658"/>
    </row>
    <row r="176" spans="2:7" x14ac:dyDescent="0.25">
      <c r="B176" s="658"/>
      <c r="C176" s="658"/>
      <c r="D176" s="658"/>
      <c r="E176" s="658"/>
      <c r="F176" s="658"/>
      <c r="G176" s="658"/>
    </row>
    <row r="177" spans="2:7" x14ac:dyDescent="0.25">
      <c r="B177" s="658"/>
      <c r="C177" s="658"/>
      <c r="D177" s="658"/>
      <c r="E177" s="658"/>
      <c r="F177" s="658"/>
      <c r="G177" s="658"/>
    </row>
    <row r="178" spans="2:7" x14ac:dyDescent="0.25">
      <c r="B178" s="658"/>
      <c r="C178" s="658"/>
      <c r="D178" s="658"/>
      <c r="E178" s="658"/>
      <c r="F178" s="658"/>
      <c r="G178" s="658"/>
    </row>
    <row r="179" spans="2:7" x14ac:dyDescent="0.25">
      <c r="B179" s="658"/>
      <c r="C179" s="658"/>
      <c r="D179" s="658"/>
      <c r="E179" s="658"/>
      <c r="F179" s="658"/>
      <c r="G179" s="658"/>
    </row>
    <row r="180" spans="2:7" x14ac:dyDescent="0.25">
      <c r="B180" s="658"/>
      <c r="C180" s="658"/>
      <c r="D180" s="658"/>
      <c r="E180" s="658"/>
      <c r="F180" s="658"/>
      <c r="G180" s="658"/>
    </row>
    <row r="181" spans="2:7" x14ac:dyDescent="0.25">
      <c r="B181" s="658"/>
      <c r="C181" s="658"/>
      <c r="D181" s="658"/>
      <c r="E181" s="658"/>
      <c r="F181" s="658"/>
      <c r="G181" s="658"/>
    </row>
    <row r="182" spans="2:7" x14ac:dyDescent="0.25">
      <c r="B182" s="658"/>
      <c r="C182" s="658"/>
      <c r="D182" s="658"/>
      <c r="E182" s="658"/>
      <c r="F182" s="658"/>
      <c r="G182" s="658"/>
    </row>
    <row r="183" spans="2:7" x14ac:dyDescent="0.25">
      <c r="B183" s="658"/>
      <c r="C183" s="658"/>
      <c r="D183" s="658"/>
      <c r="E183" s="658"/>
      <c r="F183" s="658"/>
      <c r="G183" s="658"/>
    </row>
    <row r="184" spans="2:7" x14ac:dyDescent="0.25">
      <c r="B184" s="658"/>
      <c r="C184" s="658"/>
      <c r="D184" s="658"/>
      <c r="E184" s="658"/>
      <c r="F184" s="658"/>
      <c r="G184" s="658"/>
    </row>
    <row r="185" spans="2:7" x14ac:dyDescent="0.25">
      <c r="B185" s="658"/>
      <c r="C185" s="658"/>
      <c r="D185" s="658"/>
      <c r="E185" s="658"/>
      <c r="F185" s="658"/>
      <c r="G185" s="658"/>
    </row>
    <row r="186" spans="2:7" x14ac:dyDescent="0.25">
      <c r="B186" s="658"/>
      <c r="C186" s="658"/>
      <c r="D186" s="658"/>
      <c r="E186" s="658"/>
      <c r="F186" s="658"/>
      <c r="G186" s="658"/>
    </row>
    <row r="187" spans="2:7" x14ac:dyDescent="0.25">
      <c r="B187" s="658"/>
      <c r="C187" s="658"/>
      <c r="D187" s="658"/>
      <c r="E187" s="658"/>
      <c r="F187" s="658"/>
      <c r="G187" s="658"/>
    </row>
    <row r="188" spans="2:7" x14ac:dyDescent="0.25">
      <c r="B188" s="658"/>
      <c r="C188" s="658"/>
      <c r="D188" s="658"/>
      <c r="E188" s="658"/>
      <c r="F188" s="658"/>
      <c r="G188" s="658"/>
    </row>
    <row r="189" spans="2:7" x14ac:dyDescent="0.25">
      <c r="B189" s="658"/>
      <c r="C189" s="658"/>
      <c r="D189" s="658"/>
      <c r="E189" s="658"/>
      <c r="F189" s="658"/>
      <c r="G189" s="658"/>
    </row>
    <row r="190" spans="2:7" x14ac:dyDescent="0.25">
      <c r="B190" s="658"/>
      <c r="C190" s="658"/>
      <c r="D190" s="658"/>
      <c r="E190" s="658"/>
      <c r="F190" s="658"/>
      <c r="G190" s="658"/>
    </row>
    <row r="191" spans="2:7" x14ac:dyDescent="0.25">
      <c r="B191" s="658"/>
      <c r="C191" s="658"/>
      <c r="D191" s="658"/>
      <c r="E191" s="658"/>
      <c r="F191" s="658"/>
      <c r="G191" s="658"/>
    </row>
    <row r="192" spans="2:7" x14ac:dyDescent="0.25">
      <c r="B192" s="658"/>
      <c r="C192" s="658"/>
      <c r="D192" s="658"/>
      <c r="E192" s="658"/>
      <c r="F192" s="658"/>
      <c r="G192" s="658"/>
    </row>
    <row r="193" spans="2:7" x14ac:dyDescent="0.25">
      <c r="B193" s="658"/>
      <c r="C193" s="658"/>
      <c r="D193" s="658"/>
      <c r="E193" s="658"/>
      <c r="F193" s="658"/>
      <c r="G193" s="658"/>
    </row>
    <row r="194" spans="2:7" x14ac:dyDescent="0.25">
      <c r="B194" s="658"/>
      <c r="C194" s="658"/>
      <c r="D194" s="658"/>
      <c r="E194" s="658"/>
      <c r="F194" s="658"/>
      <c r="G194" s="658"/>
    </row>
    <row r="195" spans="2:7" x14ac:dyDescent="0.25">
      <c r="B195" s="658"/>
      <c r="C195" s="658"/>
      <c r="D195" s="658"/>
      <c r="E195" s="658"/>
      <c r="F195" s="658"/>
      <c r="G195" s="658"/>
    </row>
    <row r="196" spans="2:7" x14ac:dyDescent="0.25">
      <c r="B196" s="658"/>
      <c r="C196" s="658"/>
      <c r="D196" s="658"/>
      <c r="E196" s="658"/>
      <c r="F196" s="658"/>
      <c r="G196" s="658"/>
    </row>
    <row r="197" spans="2:7" x14ac:dyDescent="0.25">
      <c r="B197" s="658"/>
      <c r="C197" s="658"/>
      <c r="D197" s="658"/>
      <c r="E197" s="658"/>
      <c r="F197" s="658"/>
      <c r="G197" s="658"/>
    </row>
    <row r="198" spans="2:7" x14ac:dyDescent="0.25">
      <c r="B198" s="658"/>
      <c r="C198" s="658"/>
      <c r="D198" s="658"/>
      <c r="E198" s="658"/>
      <c r="F198" s="658"/>
      <c r="G198" s="658"/>
    </row>
    <row r="199" spans="2:7" x14ac:dyDescent="0.25">
      <c r="B199" s="658"/>
      <c r="C199" s="658"/>
      <c r="D199" s="658"/>
      <c r="E199" s="658"/>
      <c r="F199" s="658"/>
      <c r="G199" s="658"/>
    </row>
    <row r="200" spans="2:7" x14ac:dyDescent="0.25">
      <c r="B200" s="658"/>
      <c r="C200" s="658"/>
      <c r="D200" s="658"/>
      <c r="E200" s="658"/>
      <c r="F200" s="658"/>
      <c r="G200" s="658"/>
    </row>
    <row r="201" spans="2:7" x14ac:dyDescent="0.25">
      <c r="B201" s="658"/>
      <c r="C201" s="658"/>
      <c r="D201" s="658"/>
      <c r="E201" s="658"/>
      <c r="F201" s="658"/>
      <c r="G201" s="658"/>
    </row>
    <row r="202" spans="2:7" x14ac:dyDescent="0.25">
      <c r="B202" s="658"/>
      <c r="C202" s="658"/>
      <c r="D202" s="658"/>
      <c r="E202" s="658"/>
      <c r="F202" s="658"/>
      <c r="G202" s="658"/>
    </row>
    <row r="203" spans="2:7" x14ac:dyDescent="0.25">
      <c r="B203" s="658"/>
      <c r="C203" s="658"/>
      <c r="D203" s="658"/>
      <c r="E203" s="658"/>
      <c r="F203" s="658"/>
      <c r="G203" s="658"/>
    </row>
    <row r="204" spans="2:7" x14ac:dyDescent="0.25">
      <c r="B204" s="658"/>
      <c r="C204" s="658"/>
      <c r="D204" s="658"/>
      <c r="E204" s="658"/>
      <c r="F204" s="658"/>
      <c r="G204" s="658"/>
    </row>
    <row r="205" spans="2:7" x14ac:dyDescent="0.25">
      <c r="B205" s="658"/>
      <c r="C205" s="658"/>
      <c r="D205" s="658"/>
      <c r="E205" s="658"/>
      <c r="F205" s="658"/>
      <c r="G205" s="658"/>
    </row>
    <row r="206" spans="2:7" x14ac:dyDescent="0.25">
      <c r="B206" s="658"/>
      <c r="C206" s="658"/>
      <c r="D206" s="658"/>
      <c r="E206" s="658"/>
      <c r="F206" s="658"/>
      <c r="G206" s="658"/>
    </row>
    <row r="207" spans="2:7" x14ac:dyDescent="0.25">
      <c r="B207" s="658"/>
      <c r="C207" s="658"/>
      <c r="D207" s="658"/>
      <c r="E207" s="658"/>
      <c r="F207" s="658"/>
      <c r="G207" s="658"/>
    </row>
    <row r="208" spans="2:7" x14ac:dyDescent="0.25">
      <c r="B208" s="658"/>
      <c r="C208" s="658"/>
      <c r="D208" s="658"/>
      <c r="E208" s="658"/>
      <c r="F208" s="658"/>
      <c r="G208" s="658"/>
    </row>
    <row r="209" spans="2:7" x14ac:dyDescent="0.25">
      <c r="B209" s="658"/>
      <c r="C209" s="658"/>
      <c r="D209" s="658"/>
      <c r="E209" s="658"/>
      <c r="F209" s="658"/>
      <c r="G209" s="658"/>
    </row>
    <row r="210" spans="2:7" x14ac:dyDescent="0.25">
      <c r="B210" s="658"/>
      <c r="C210" s="658"/>
      <c r="D210" s="658"/>
      <c r="E210" s="658"/>
      <c r="F210" s="658"/>
      <c r="G210" s="658"/>
    </row>
    <row r="211" spans="2:7" x14ac:dyDescent="0.25">
      <c r="B211" s="658"/>
      <c r="C211" s="658"/>
      <c r="D211" s="658"/>
      <c r="E211" s="658"/>
      <c r="F211" s="658"/>
      <c r="G211" s="658"/>
    </row>
    <row r="212" spans="2:7" x14ac:dyDescent="0.25">
      <c r="B212" s="658"/>
      <c r="C212" s="658"/>
      <c r="D212" s="658"/>
      <c r="E212" s="658"/>
      <c r="F212" s="658"/>
      <c r="G212" s="658"/>
    </row>
    <row r="213" spans="2:7" x14ac:dyDescent="0.25">
      <c r="B213" s="658"/>
      <c r="C213" s="658"/>
      <c r="D213" s="658"/>
      <c r="E213" s="658"/>
      <c r="F213" s="658"/>
      <c r="G213" s="658"/>
    </row>
    <row r="214" spans="2:7" x14ac:dyDescent="0.25">
      <c r="B214" s="658"/>
      <c r="C214" s="658"/>
      <c r="D214" s="658"/>
      <c r="E214" s="658"/>
      <c r="F214" s="658"/>
      <c r="G214" s="658"/>
    </row>
    <row r="215" spans="2:7" x14ac:dyDescent="0.25">
      <c r="B215" s="658"/>
      <c r="C215" s="658"/>
      <c r="D215" s="658"/>
      <c r="E215" s="658"/>
      <c r="F215" s="658"/>
      <c r="G215" s="658"/>
    </row>
    <row r="216" spans="2:7" x14ac:dyDescent="0.25">
      <c r="B216" s="658"/>
      <c r="C216" s="658"/>
      <c r="D216" s="658"/>
      <c r="E216" s="658"/>
      <c r="F216" s="658"/>
      <c r="G216" s="658"/>
    </row>
    <row r="217" spans="2:7" x14ac:dyDescent="0.25">
      <c r="B217" s="658"/>
      <c r="C217" s="658"/>
      <c r="D217" s="658"/>
      <c r="E217" s="658"/>
      <c r="F217" s="658"/>
      <c r="G217" s="658"/>
    </row>
    <row r="218" spans="2:7" x14ac:dyDescent="0.25">
      <c r="B218" s="658"/>
      <c r="C218" s="658"/>
      <c r="D218" s="658"/>
      <c r="E218" s="658"/>
      <c r="F218" s="658"/>
      <c r="G218" s="658"/>
    </row>
    <row r="219" spans="2:7" x14ac:dyDescent="0.25">
      <c r="B219" s="658"/>
      <c r="C219" s="658"/>
      <c r="D219" s="658"/>
      <c r="E219" s="658"/>
      <c r="F219" s="658"/>
      <c r="G219" s="658"/>
    </row>
    <row r="220" spans="2:7" x14ac:dyDescent="0.25">
      <c r="B220" s="658"/>
      <c r="C220" s="658"/>
      <c r="D220" s="658"/>
      <c r="E220" s="658"/>
      <c r="F220" s="658"/>
      <c r="G220" s="658"/>
    </row>
    <row r="221" spans="2:7" x14ac:dyDescent="0.25">
      <c r="B221" s="658"/>
      <c r="C221" s="658"/>
      <c r="D221" s="658"/>
      <c r="E221" s="658"/>
      <c r="F221" s="658"/>
      <c r="G221" s="658"/>
    </row>
    <row r="222" spans="2:7" x14ac:dyDescent="0.25">
      <c r="B222" s="658"/>
      <c r="C222" s="658"/>
      <c r="D222" s="658"/>
      <c r="E222" s="658"/>
      <c r="F222" s="658"/>
      <c r="G222" s="658"/>
    </row>
    <row r="223" spans="2:7" x14ac:dyDescent="0.25">
      <c r="B223" s="658"/>
      <c r="C223" s="658"/>
      <c r="D223" s="658"/>
      <c r="E223" s="658"/>
      <c r="F223" s="658"/>
      <c r="G223" s="658"/>
    </row>
    <row r="224" spans="2:7" x14ac:dyDescent="0.25">
      <c r="C224" s="658"/>
      <c r="D224" s="658"/>
      <c r="E224" s="658"/>
      <c r="F224" s="658"/>
      <c r="G224" s="658"/>
    </row>
  </sheetData>
  <mergeCells count="4">
    <mergeCell ref="B2:F2"/>
    <mergeCell ref="B3:B4"/>
    <mergeCell ref="C3:D3"/>
    <mergeCell ref="E3:F3"/>
  </mergeCells>
  <conditionalFormatting sqref="C5:C14">
    <cfRule type="dataBar" priority="7">
      <dataBar>
        <cfvo type="min"/>
        <cfvo type="max"/>
        <color theme="0" tint="-0.249977111117893"/>
      </dataBar>
      <extLst>
        <ext xmlns:x14="http://schemas.microsoft.com/office/spreadsheetml/2009/9/main" uri="{B025F937-C7B1-47D3-B67F-A62EFF666E3E}">
          <x14:id>{156169AD-E0F5-4EFD-A0A9-1A73F69DAD89}</x14:id>
        </ext>
      </extLst>
    </cfRule>
    <cfRule type="dataBar" priority="10">
      <dataBar>
        <cfvo type="min"/>
        <cfvo type="max"/>
        <color theme="0" tint="-0.249977111117893"/>
      </dataBar>
      <extLst>
        <ext xmlns:x14="http://schemas.microsoft.com/office/spreadsheetml/2009/9/main" uri="{B025F937-C7B1-47D3-B67F-A62EFF666E3E}">
          <x14:id>{156169AD-E0F5-4EFD-A0A9-1A73F69DAD89}</x14:id>
        </ext>
      </extLst>
    </cfRule>
  </conditionalFormatting>
  <conditionalFormatting sqref="C6:C14">
    <cfRule type="dataBar" priority="8">
      <dataBar>
        <cfvo type="min"/>
        <cfvo type="max"/>
        <color rgb="FF63C384"/>
      </dataBar>
      <extLst>
        <ext xmlns:x14="http://schemas.microsoft.com/office/spreadsheetml/2009/9/main" uri="{B025F937-C7B1-47D3-B67F-A62EFF666E3E}">
          <x14:id>{70351CB0-21D8-444F-A91B-E9706DEF7242}</x14:id>
        </ext>
      </extLst>
    </cfRule>
    <cfRule type="dataBar" priority="11">
      <dataBar>
        <cfvo type="min"/>
        <cfvo type="max"/>
        <color rgb="FF63C384"/>
      </dataBar>
      <extLst>
        <ext xmlns:x14="http://schemas.microsoft.com/office/spreadsheetml/2009/9/main" uri="{B025F937-C7B1-47D3-B67F-A62EFF666E3E}">
          <x14:id>{70351CB0-21D8-444F-A91B-E9706DEF7242}</x14:id>
        </ext>
      </extLst>
    </cfRule>
  </conditionalFormatting>
  <conditionalFormatting sqref="C6:F7 C10:F14 C8:C9 E8:E9">
    <cfRule type="dataBar" priority="9">
      <dataBar>
        <cfvo type="min"/>
        <cfvo type="max"/>
        <color rgb="FF2B8D2B"/>
      </dataBar>
      <extLst>
        <ext xmlns:x14="http://schemas.microsoft.com/office/spreadsheetml/2009/9/main" uri="{B025F937-C7B1-47D3-B67F-A62EFF666E3E}">
          <x14:id>{BA2356D7-BB1E-46B1-B145-350E3E906424}</x14:id>
        </ext>
      </extLst>
    </cfRule>
    <cfRule type="dataBar" priority="12">
      <dataBar>
        <cfvo type="min"/>
        <cfvo type="max"/>
        <color rgb="FF2B8D2B"/>
      </dataBar>
      <extLst>
        <ext xmlns:x14="http://schemas.microsoft.com/office/spreadsheetml/2009/9/main" uri="{B025F937-C7B1-47D3-B67F-A62EFF666E3E}">
          <x14:id>{BA2356D7-BB1E-46B1-B145-350E3E906424}</x14:id>
        </ext>
      </extLst>
    </cfRule>
  </conditionalFormatting>
  <conditionalFormatting sqref="D5:D7 D10:D14">
    <cfRule type="dataBar" priority="5">
      <dataBar>
        <cfvo type="min"/>
        <cfvo type="max"/>
        <color theme="0" tint="-0.249977111117893"/>
      </dataBar>
      <extLst>
        <ext xmlns:x14="http://schemas.microsoft.com/office/spreadsheetml/2009/9/main" uri="{B025F937-C7B1-47D3-B67F-A62EFF666E3E}">
          <x14:id>{CE5411BE-3AA0-456C-9A5A-40F8FD5EFB69}</x14:id>
        </ext>
      </extLst>
    </cfRule>
    <cfRule type="dataBar" priority="13">
      <dataBar>
        <cfvo type="min"/>
        <cfvo type="max"/>
        <color theme="0" tint="-0.249977111117893"/>
      </dataBar>
      <extLst>
        <ext xmlns:x14="http://schemas.microsoft.com/office/spreadsheetml/2009/9/main" uri="{B025F937-C7B1-47D3-B67F-A62EFF666E3E}">
          <x14:id>{CE5411BE-3AA0-456C-9A5A-40F8FD5EFB69}</x14:id>
        </ext>
      </extLst>
    </cfRule>
  </conditionalFormatting>
  <conditionalFormatting sqref="D6:D7 D10:D14">
    <cfRule type="dataBar" priority="6">
      <dataBar>
        <cfvo type="min"/>
        <cfvo type="max"/>
        <color rgb="FF63C384"/>
      </dataBar>
      <extLst>
        <ext xmlns:x14="http://schemas.microsoft.com/office/spreadsheetml/2009/9/main" uri="{B025F937-C7B1-47D3-B67F-A62EFF666E3E}">
          <x14:id>{E57772B0-5321-41A1-8900-A1209C415721}</x14:id>
        </ext>
      </extLst>
    </cfRule>
    <cfRule type="dataBar" priority="14">
      <dataBar>
        <cfvo type="min"/>
        <cfvo type="max"/>
        <color rgb="FF63C384"/>
      </dataBar>
      <extLst>
        <ext xmlns:x14="http://schemas.microsoft.com/office/spreadsheetml/2009/9/main" uri="{B025F937-C7B1-47D3-B67F-A62EFF666E3E}">
          <x14:id>{E57772B0-5321-41A1-8900-A1209C415721}</x14:id>
        </ext>
      </extLst>
    </cfRule>
  </conditionalFormatting>
  <conditionalFormatting sqref="E5:E14">
    <cfRule type="dataBar" priority="3">
      <dataBar>
        <cfvo type="min"/>
        <cfvo type="max"/>
        <color theme="0" tint="-0.249977111117893"/>
      </dataBar>
      <extLst>
        <ext xmlns:x14="http://schemas.microsoft.com/office/spreadsheetml/2009/9/main" uri="{B025F937-C7B1-47D3-B67F-A62EFF666E3E}">
          <x14:id>{FBB737AF-8AB0-4ABD-85F2-AC31D7BD0556}</x14:id>
        </ext>
      </extLst>
    </cfRule>
    <cfRule type="dataBar" priority="15">
      <dataBar>
        <cfvo type="min"/>
        <cfvo type="max"/>
        <color theme="0" tint="-0.249977111117893"/>
      </dataBar>
      <extLst>
        <ext xmlns:x14="http://schemas.microsoft.com/office/spreadsheetml/2009/9/main" uri="{B025F937-C7B1-47D3-B67F-A62EFF666E3E}">
          <x14:id>{FBB737AF-8AB0-4ABD-85F2-AC31D7BD0556}</x14:id>
        </ext>
      </extLst>
    </cfRule>
  </conditionalFormatting>
  <conditionalFormatting sqref="E6:E14">
    <cfRule type="dataBar" priority="4">
      <dataBar>
        <cfvo type="min"/>
        <cfvo type="max"/>
        <color rgb="FF63C384"/>
      </dataBar>
      <extLst>
        <ext xmlns:x14="http://schemas.microsoft.com/office/spreadsheetml/2009/9/main" uri="{B025F937-C7B1-47D3-B67F-A62EFF666E3E}">
          <x14:id>{8C7301F3-7A05-4615-9B7B-F3F02ED64548}</x14:id>
        </ext>
      </extLst>
    </cfRule>
    <cfRule type="dataBar" priority="16">
      <dataBar>
        <cfvo type="min"/>
        <cfvo type="max"/>
        <color rgb="FF63C384"/>
      </dataBar>
      <extLst>
        <ext xmlns:x14="http://schemas.microsoft.com/office/spreadsheetml/2009/9/main" uri="{B025F937-C7B1-47D3-B67F-A62EFF666E3E}">
          <x14:id>{8C7301F3-7A05-4615-9B7B-F3F02ED64548}</x14:id>
        </ext>
      </extLst>
    </cfRule>
  </conditionalFormatting>
  <conditionalFormatting sqref="F5:F7 F10:F14">
    <cfRule type="dataBar" priority="1">
      <dataBar>
        <cfvo type="min"/>
        <cfvo type="max"/>
        <color theme="0" tint="-0.249977111117893"/>
      </dataBar>
      <extLst>
        <ext xmlns:x14="http://schemas.microsoft.com/office/spreadsheetml/2009/9/main" uri="{B025F937-C7B1-47D3-B67F-A62EFF666E3E}">
          <x14:id>{EE05F025-FFF7-48A6-B5F2-9CBCBA90B2EF}</x14:id>
        </ext>
      </extLst>
    </cfRule>
    <cfRule type="dataBar" priority="17">
      <dataBar>
        <cfvo type="min"/>
        <cfvo type="max"/>
        <color theme="0" tint="-0.249977111117893"/>
      </dataBar>
      <extLst>
        <ext xmlns:x14="http://schemas.microsoft.com/office/spreadsheetml/2009/9/main" uri="{B025F937-C7B1-47D3-B67F-A62EFF666E3E}">
          <x14:id>{EE05F025-FFF7-48A6-B5F2-9CBCBA90B2EF}</x14:id>
        </ext>
      </extLst>
    </cfRule>
  </conditionalFormatting>
  <conditionalFormatting sqref="F6:F7 F10:F14">
    <cfRule type="dataBar" priority="2">
      <dataBar>
        <cfvo type="min"/>
        <cfvo type="max"/>
        <color rgb="FF63C384"/>
      </dataBar>
      <extLst>
        <ext xmlns:x14="http://schemas.microsoft.com/office/spreadsheetml/2009/9/main" uri="{B025F937-C7B1-47D3-B67F-A62EFF666E3E}">
          <x14:id>{5B9671CB-65A4-4254-9B1B-5A4CE8C87AD0}</x14:id>
        </ext>
      </extLst>
    </cfRule>
    <cfRule type="dataBar" priority="18">
      <dataBar>
        <cfvo type="min"/>
        <cfvo type="max"/>
        <color rgb="FF63C384"/>
      </dataBar>
      <extLst>
        <ext xmlns:x14="http://schemas.microsoft.com/office/spreadsheetml/2009/9/main" uri="{B025F937-C7B1-47D3-B67F-A62EFF666E3E}">
          <x14:id>{5B9671CB-65A4-4254-9B1B-5A4CE8C87AD0}</x14:id>
        </ext>
      </extLst>
    </cfRule>
  </conditionalFormatting>
  <hyperlinks>
    <hyperlink ref="A1" location="Índice!A1" display="Volver" xr:uid="{00000000-0004-0000-07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156169AD-E0F5-4EFD-A0A9-1A73F69DAD89}">
            <x14:dataBar minLength="0" maxLength="100" negativeBarColorSameAsPositive="1" axisPosition="none">
              <x14:cfvo type="min"/>
              <x14:cfvo type="max"/>
            </x14:dataBar>
          </x14:cfRule>
          <x14:cfRule type="dataBar" id="{156169AD-E0F5-4EFD-A0A9-1A73F69DAD89}">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C5:C14</xm:sqref>
        </x14:conditionalFormatting>
        <x14:conditionalFormatting xmlns:xm="http://schemas.microsoft.com/office/excel/2006/main">
          <x14:cfRule type="dataBar" id="{70351CB0-21D8-444F-A91B-E9706DEF7242}">
            <x14:dataBar minLength="0" maxLength="100" negativeBarColorSameAsPositive="1" axisPosition="none">
              <x14:cfvo type="min"/>
              <x14:cfvo type="max"/>
            </x14:dataBar>
          </x14:cfRule>
          <x14:cfRule type="dataBar" id="{70351CB0-21D8-444F-A91B-E9706DEF7242}">
            <x14:dataBar minLength="0" maxLength="100" border="1" negativeBarBorderColorSameAsPositive="0">
              <x14:cfvo type="autoMin"/>
              <x14:cfvo type="autoMax"/>
              <x14:borderColor rgb="FF63C384"/>
              <x14:negativeFillColor rgb="FFFF0000"/>
              <x14:negativeBorderColor rgb="FFFF0000"/>
              <x14:axisColor rgb="FF000000"/>
            </x14:dataBar>
          </x14:cfRule>
          <xm:sqref>C6:C14</xm:sqref>
        </x14:conditionalFormatting>
        <x14:conditionalFormatting xmlns:xm="http://schemas.microsoft.com/office/excel/2006/main">
          <x14:cfRule type="dataBar" id="{BA2356D7-BB1E-46B1-B145-350E3E906424}">
            <x14:dataBar minLength="0" maxLength="100" negativeBarColorSameAsPositive="1" axisPosition="none">
              <x14:cfvo type="min"/>
              <x14:cfvo type="max"/>
            </x14:dataBar>
          </x14:cfRule>
          <x14:cfRule type="dataBar" id="{BA2356D7-BB1E-46B1-B145-350E3E906424}">
            <x14:dataBar minLength="0" maxLength="100" border="1" gradient="0" negativeBarBorderColorSameAsPositive="0">
              <x14:cfvo type="autoMin"/>
              <x14:cfvo type="autoMax"/>
              <x14:borderColor rgb="FF2B8D2B"/>
              <x14:negativeFillColor rgb="FFFF0000"/>
              <x14:negativeBorderColor rgb="FFFF0000"/>
              <x14:axisColor rgb="FF000000"/>
            </x14:dataBar>
          </x14:cfRule>
          <xm:sqref>C6:F7 C10:F14 C8:C9 E8:E9</xm:sqref>
        </x14:conditionalFormatting>
        <x14:conditionalFormatting xmlns:xm="http://schemas.microsoft.com/office/excel/2006/main">
          <x14:cfRule type="dataBar" id="{CE5411BE-3AA0-456C-9A5A-40F8FD5EFB69}">
            <x14:dataBar minLength="0" maxLength="100" negativeBarColorSameAsPositive="1" axisPosition="none">
              <x14:cfvo type="min"/>
              <x14:cfvo type="max"/>
            </x14:dataBar>
          </x14:cfRule>
          <x14:cfRule type="dataBar" id="{CE5411BE-3AA0-456C-9A5A-40F8FD5EFB69}">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D5:D7 D10:D14</xm:sqref>
        </x14:conditionalFormatting>
        <x14:conditionalFormatting xmlns:xm="http://schemas.microsoft.com/office/excel/2006/main">
          <x14:cfRule type="dataBar" id="{E57772B0-5321-41A1-8900-A1209C415721}">
            <x14:dataBar minLength="0" maxLength="100" negativeBarColorSameAsPositive="1" axisPosition="none">
              <x14:cfvo type="min"/>
              <x14:cfvo type="max"/>
            </x14:dataBar>
          </x14:cfRule>
          <x14:cfRule type="dataBar" id="{E57772B0-5321-41A1-8900-A1209C415721}">
            <x14:dataBar minLength="0" maxLength="100" border="1" negativeBarBorderColorSameAsPositive="0">
              <x14:cfvo type="autoMin"/>
              <x14:cfvo type="autoMax"/>
              <x14:borderColor rgb="FF63C384"/>
              <x14:negativeFillColor rgb="FFFF0000"/>
              <x14:negativeBorderColor rgb="FFFF0000"/>
              <x14:axisColor rgb="FF000000"/>
            </x14:dataBar>
          </x14:cfRule>
          <xm:sqref>D6:D7 D10:D14</xm:sqref>
        </x14:conditionalFormatting>
        <x14:conditionalFormatting xmlns:xm="http://schemas.microsoft.com/office/excel/2006/main">
          <x14:cfRule type="dataBar" id="{FBB737AF-8AB0-4ABD-85F2-AC31D7BD0556}">
            <x14:dataBar minLength="0" maxLength="100" negativeBarColorSameAsPositive="1" axisPosition="none">
              <x14:cfvo type="min"/>
              <x14:cfvo type="max"/>
            </x14:dataBar>
          </x14:cfRule>
          <x14:cfRule type="dataBar" id="{FBB737AF-8AB0-4ABD-85F2-AC31D7BD0556}">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E5:E14</xm:sqref>
        </x14:conditionalFormatting>
        <x14:conditionalFormatting xmlns:xm="http://schemas.microsoft.com/office/excel/2006/main">
          <x14:cfRule type="dataBar" id="{8C7301F3-7A05-4615-9B7B-F3F02ED64548}">
            <x14:dataBar minLength="0" maxLength="100" negativeBarColorSameAsPositive="1" axisPosition="none">
              <x14:cfvo type="min"/>
              <x14:cfvo type="max"/>
            </x14:dataBar>
          </x14:cfRule>
          <x14:cfRule type="dataBar" id="{8C7301F3-7A05-4615-9B7B-F3F02ED64548}">
            <x14:dataBar minLength="0" maxLength="100" border="1" negativeBarBorderColorSameAsPositive="0">
              <x14:cfvo type="autoMin"/>
              <x14:cfvo type="autoMax"/>
              <x14:borderColor rgb="FF63C384"/>
              <x14:negativeFillColor rgb="FFFF0000"/>
              <x14:negativeBorderColor rgb="FFFF0000"/>
              <x14:axisColor rgb="FF000000"/>
            </x14:dataBar>
          </x14:cfRule>
          <xm:sqref>E6:E14</xm:sqref>
        </x14:conditionalFormatting>
        <x14:conditionalFormatting xmlns:xm="http://schemas.microsoft.com/office/excel/2006/main">
          <x14:cfRule type="dataBar" id="{EE05F025-FFF7-48A6-B5F2-9CBCBA90B2EF}">
            <x14:dataBar minLength="0" maxLength="100" negativeBarColorSameAsPositive="1" axisPosition="none">
              <x14:cfvo type="min"/>
              <x14:cfvo type="max"/>
            </x14:dataBar>
          </x14:cfRule>
          <x14:cfRule type="dataBar" id="{EE05F025-FFF7-48A6-B5F2-9CBCBA90B2EF}">
            <x14:dataBar minLength="0" maxLength="100" border="1" negativeBarBorderColorSameAsPositive="0">
              <x14:cfvo type="autoMin"/>
              <x14:cfvo type="autoMax"/>
              <x14:borderColor theme="0" tint="-0.249977111117893"/>
              <x14:negativeFillColor theme="0" tint="-0.249977111117893"/>
              <x14:negativeBorderColor theme="0" tint="-0.249977111117893"/>
              <x14:axisColor rgb="FF000000"/>
            </x14:dataBar>
          </x14:cfRule>
          <xm:sqref>F5:F7 F10:F14</xm:sqref>
        </x14:conditionalFormatting>
        <x14:conditionalFormatting xmlns:xm="http://schemas.microsoft.com/office/excel/2006/main">
          <x14:cfRule type="dataBar" id="{5B9671CB-65A4-4254-9B1B-5A4CE8C87AD0}">
            <x14:dataBar minLength="0" maxLength="100" negativeBarColorSameAsPositive="1" axisPosition="none">
              <x14:cfvo type="min"/>
              <x14:cfvo type="max"/>
            </x14:dataBar>
          </x14:cfRule>
          <x14:cfRule type="dataBar" id="{5B9671CB-65A4-4254-9B1B-5A4CE8C87AD0}">
            <x14:dataBar minLength="0" maxLength="100" border="1" negativeBarBorderColorSameAsPositive="0">
              <x14:cfvo type="autoMin"/>
              <x14:cfvo type="autoMax"/>
              <x14:borderColor rgb="FF63C384"/>
              <x14:negativeFillColor rgb="FFFF0000"/>
              <x14:negativeBorderColor rgb="FFFF0000"/>
              <x14:axisColor rgb="FF000000"/>
            </x14:dataBar>
          </x14:cfRule>
          <xm:sqref>F6:F7 F10:F14</xm:sqref>
        </x14:conditionalFormatting>
      </x14:conditionalFormatting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1"/>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13" t="s">
        <v>627</v>
      </c>
      <c r="C2" s="813"/>
      <c r="D2" s="813"/>
      <c r="E2" s="813"/>
      <c r="F2" s="813"/>
      <c r="G2" s="813"/>
      <c r="H2" s="813"/>
      <c r="I2" s="69"/>
      <c r="J2" s="69"/>
      <c r="K2" s="69"/>
      <c r="L2" s="69"/>
      <c r="M2" s="45"/>
    </row>
    <row r="3" spans="1:13" ht="13.8" x14ac:dyDescent="0.3">
      <c r="A3" s="135"/>
      <c r="B3" s="813" t="s">
        <v>628</v>
      </c>
      <c r="C3" s="813"/>
      <c r="D3" s="813"/>
      <c r="E3" s="813"/>
      <c r="F3" s="813"/>
      <c r="G3" s="813"/>
      <c r="H3" s="813"/>
    </row>
    <row r="4" spans="1:13" ht="13.8" x14ac:dyDescent="0.3">
      <c r="B4" s="813" t="s">
        <v>629</v>
      </c>
      <c r="C4" s="813"/>
      <c r="D4" s="813"/>
      <c r="E4" s="813"/>
      <c r="F4" s="813"/>
      <c r="G4" s="813"/>
      <c r="H4" s="813"/>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1" spans="1:13" x14ac:dyDescent="0.3">
      <c r="M11" s="45"/>
    </row>
    <row r="12" spans="1:13" x14ac:dyDescent="0.3">
      <c r="M12" s="45"/>
    </row>
    <row r="20" spans="2:2" ht="409.6" x14ac:dyDescent="0.3">
      <c r="B20" s="79" t="s">
        <v>630</v>
      </c>
    </row>
    <row r="21" spans="2:2" ht="409.6" x14ac:dyDescent="0.3">
      <c r="B21" s="79" t="s">
        <v>631</v>
      </c>
    </row>
  </sheetData>
  <mergeCells count="3">
    <mergeCell ref="B2:H2"/>
    <mergeCell ref="B3:H3"/>
    <mergeCell ref="B4:H4"/>
  </mergeCells>
  <hyperlinks>
    <hyperlink ref="A1" location="Índice!A1" display="Volver" xr:uid="{00000000-0004-0000-4F00-00000000000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M25"/>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13" t="s">
        <v>632</v>
      </c>
      <c r="C2" s="813"/>
      <c r="D2" s="813"/>
      <c r="E2" s="813"/>
      <c r="F2" s="813"/>
      <c r="G2" s="813"/>
      <c r="H2" s="813"/>
      <c r="I2" s="813"/>
      <c r="J2" s="236"/>
      <c r="K2" s="69"/>
      <c r="L2" s="69"/>
      <c r="M2" s="45"/>
    </row>
    <row r="3" spans="1:13" ht="13.8" x14ac:dyDescent="0.3">
      <c r="A3" s="135"/>
      <c r="B3" s="813" t="s">
        <v>633</v>
      </c>
      <c r="C3" s="813"/>
      <c r="D3" s="813"/>
      <c r="E3" s="813"/>
      <c r="F3" s="813"/>
      <c r="G3" s="813"/>
      <c r="H3" s="813"/>
      <c r="I3" s="813"/>
    </row>
    <row r="4" spans="1:13" ht="13.8" x14ac:dyDescent="0.3">
      <c r="B4" s="813" t="s">
        <v>634</v>
      </c>
      <c r="C4" s="813"/>
      <c r="D4" s="813"/>
      <c r="E4" s="813"/>
      <c r="F4" s="813"/>
      <c r="G4" s="813"/>
      <c r="H4" s="813"/>
      <c r="I4" s="813"/>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1" spans="1:13" x14ac:dyDescent="0.3">
      <c r="M11" s="45"/>
    </row>
    <row r="12" spans="1:13" x14ac:dyDescent="0.3">
      <c r="M12" s="45"/>
    </row>
    <row r="24" spans="2:2" ht="409.6" x14ac:dyDescent="0.3">
      <c r="B24" s="79" t="s">
        <v>630</v>
      </c>
    </row>
    <row r="25" spans="2:2" ht="409.6" x14ac:dyDescent="0.3">
      <c r="B25" s="79" t="s">
        <v>631</v>
      </c>
    </row>
  </sheetData>
  <mergeCells count="3">
    <mergeCell ref="B2:I2"/>
    <mergeCell ref="B3:I3"/>
    <mergeCell ref="B4:I4"/>
  </mergeCells>
  <hyperlinks>
    <hyperlink ref="A1" location="Índice!A1" display="Volver" xr:uid="{00000000-0004-0000-5000-000000000000}"/>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M23"/>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13" t="s">
        <v>635</v>
      </c>
      <c r="C2" s="813"/>
      <c r="D2" s="813"/>
      <c r="E2" s="813"/>
      <c r="F2" s="813"/>
      <c r="G2" s="813"/>
      <c r="H2" s="813"/>
      <c r="I2" s="813"/>
      <c r="J2" s="69"/>
      <c r="K2" s="69"/>
      <c r="L2" s="69"/>
      <c r="M2" s="45"/>
    </row>
    <row r="3" spans="1:13" ht="13.8" x14ac:dyDescent="0.3">
      <c r="A3" s="135"/>
      <c r="B3" s="813" t="s">
        <v>636</v>
      </c>
      <c r="C3" s="813"/>
      <c r="D3" s="813"/>
      <c r="E3" s="813"/>
      <c r="F3" s="813"/>
      <c r="G3" s="813"/>
      <c r="H3" s="813"/>
      <c r="I3" s="813"/>
    </row>
    <row r="4" spans="1:13" ht="13.8" x14ac:dyDescent="0.3">
      <c r="B4" s="813" t="s">
        <v>160</v>
      </c>
      <c r="C4" s="813"/>
      <c r="D4" s="813"/>
      <c r="E4" s="813"/>
      <c r="F4" s="813"/>
      <c r="G4" s="813"/>
      <c r="H4" s="813"/>
      <c r="I4" s="813"/>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1" spans="1:13" x14ac:dyDescent="0.3">
      <c r="M11" s="45"/>
    </row>
    <row r="12" spans="1:13" x14ac:dyDescent="0.3">
      <c r="M12" s="45"/>
    </row>
    <row r="19" spans="2:2" ht="12" x14ac:dyDescent="0.3">
      <c r="B19" s="25"/>
    </row>
    <row r="23" spans="2:2" ht="409.6" x14ac:dyDescent="0.3">
      <c r="B23" s="79" t="s">
        <v>637</v>
      </c>
    </row>
  </sheetData>
  <mergeCells count="3">
    <mergeCell ref="B2:I2"/>
    <mergeCell ref="B3:I3"/>
    <mergeCell ref="B4:I4"/>
  </mergeCells>
  <hyperlinks>
    <hyperlink ref="A1" location="Índice!A1" display="Volver" xr:uid="{00000000-0004-0000-5100-000000000000}"/>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22"/>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13" t="s">
        <v>638</v>
      </c>
      <c r="C2" s="813"/>
      <c r="D2" s="813"/>
      <c r="E2" s="813"/>
      <c r="F2" s="813"/>
      <c r="G2" s="813"/>
      <c r="H2" s="813"/>
      <c r="I2" s="813"/>
      <c r="J2" s="69"/>
      <c r="K2" s="69"/>
      <c r="L2" s="69"/>
      <c r="M2" s="45"/>
    </row>
    <row r="3" spans="1:13" ht="13.8" x14ac:dyDescent="0.3">
      <c r="A3" s="135"/>
      <c r="B3" s="813" t="s">
        <v>639</v>
      </c>
      <c r="C3" s="813"/>
      <c r="D3" s="813"/>
      <c r="E3" s="813"/>
      <c r="F3" s="813"/>
      <c r="G3" s="813"/>
      <c r="H3" s="813"/>
      <c r="I3" s="813"/>
    </row>
    <row r="4" spans="1:13" ht="13.8" x14ac:dyDescent="0.3">
      <c r="B4" s="813" t="s">
        <v>160</v>
      </c>
      <c r="C4" s="813"/>
      <c r="D4" s="813"/>
      <c r="E4" s="813"/>
      <c r="F4" s="813"/>
      <c r="G4" s="813"/>
      <c r="H4" s="813"/>
      <c r="I4" s="813"/>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1" spans="1:13" x14ac:dyDescent="0.3">
      <c r="M11" s="45"/>
    </row>
    <row r="12" spans="1:13" x14ac:dyDescent="0.3">
      <c r="M12" s="45"/>
    </row>
    <row r="19" spans="2:2" ht="12" x14ac:dyDescent="0.3">
      <c r="B19" s="25"/>
    </row>
    <row r="22" spans="2:2" ht="409.6" x14ac:dyDescent="0.3">
      <c r="B22" s="125" t="s">
        <v>637</v>
      </c>
    </row>
  </sheetData>
  <mergeCells count="3">
    <mergeCell ref="B2:I2"/>
    <mergeCell ref="B3:I3"/>
    <mergeCell ref="B4:I4"/>
  </mergeCells>
  <hyperlinks>
    <hyperlink ref="A1" location="Índice!A1" display="Volver" xr:uid="{00000000-0004-0000-5200-000000000000}"/>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M19"/>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13" t="s">
        <v>640</v>
      </c>
      <c r="C2" s="813"/>
      <c r="D2" s="813"/>
      <c r="E2" s="813"/>
      <c r="F2" s="813"/>
      <c r="G2" s="813"/>
      <c r="H2" s="813"/>
      <c r="I2" s="236"/>
      <c r="J2" s="69"/>
      <c r="K2" s="69"/>
      <c r="L2" s="69"/>
      <c r="M2" s="45"/>
    </row>
    <row r="3" spans="1:13" ht="13.8" x14ac:dyDescent="0.3">
      <c r="A3" s="135"/>
      <c r="B3" s="813" t="s">
        <v>641</v>
      </c>
      <c r="C3" s="813"/>
      <c r="D3" s="813"/>
      <c r="E3" s="813"/>
      <c r="F3" s="813"/>
      <c r="G3" s="813"/>
      <c r="H3" s="813"/>
    </row>
    <row r="4" spans="1:13" x14ac:dyDescent="0.3">
      <c r="M4" s="45"/>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1" spans="1:13" x14ac:dyDescent="0.3">
      <c r="M11" s="45"/>
    </row>
    <row r="16" spans="1:13" ht="12" x14ac:dyDescent="0.3">
      <c r="B16" s="177"/>
    </row>
    <row r="17" spans="2:2" ht="12" x14ac:dyDescent="0.3">
      <c r="B17" s="25"/>
    </row>
    <row r="19" spans="2:2" ht="409.6" x14ac:dyDescent="0.3">
      <c r="B19" s="58" t="s">
        <v>642</v>
      </c>
    </row>
  </sheetData>
  <mergeCells count="2">
    <mergeCell ref="B2:H2"/>
    <mergeCell ref="B3:H3"/>
  </mergeCells>
  <hyperlinks>
    <hyperlink ref="A1" location="Índice!A1" display="Volver" xr:uid="{00000000-0004-0000-5300-00000000000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M21"/>
  <sheetViews>
    <sheetView showGridLines="0" workbookViewId="0"/>
  </sheetViews>
  <sheetFormatPr baseColWidth="10" defaultColWidth="11.44140625" defaultRowHeight="11.4" x14ac:dyDescent="0.3"/>
  <cols>
    <col min="1" max="1" width="5.21875" style="44" customWidth="1"/>
    <col min="2" max="16384" width="11.44140625" style="44"/>
  </cols>
  <sheetData>
    <row r="1" spans="1:13" ht="12" x14ac:dyDescent="0.3">
      <c r="A1" s="145" t="s">
        <v>36</v>
      </c>
    </row>
    <row r="2" spans="1:13" s="126" customFormat="1" ht="13.8" x14ac:dyDescent="0.3">
      <c r="B2" s="813" t="s">
        <v>643</v>
      </c>
      <c r="C2" s="813"/>
      <c r="D2" s="813"/>
      <c r="E2" s="813"/>
      <c r="F2" s="813"/>
      <c r="G2" s="813"/>
      <c r="H2" s="813"/>
      <c r="I2" s="69"/>
      <c r="J2" s="69"/>
      <c r="K2" s="69"/>
      <c r="L2" s="69"/>
      <c r="M2" s="45"/>
    </row>
    <row r="3" spans="1:13" ht="13.8" x14ac:dyDescent="0.3">
      <c r="A3" s="135"/>
      <c r="B3" s="813" t="s">
        <v>644</v>
      </c>
      <c r="C3" s="813"/>
      <c r="D3" s="813"/>
      <c r="E3" s="813"/>
      <c r="F3" s="813"/>
      <c r="G3" s="813"/>
      <c r="H3" s="813"/>
    </row>
    <row r="4" spans="1:13" x14ac:dyDescent="0.3">
      <c r="M4" s="45"/>
    </row>
    <row r="5" spans="1:13" x14ac:dyDescent="0.3">
      <c r="M5" s="45"/>
    </row>
    <row r="6" spans="1:13" x14ac:dyDescent="0.3">
      <c r="M6" s="45"/>
    </row>
    <row r="7" spans="1:13" x14ac:dyDescent="0.3">
      <c r="M7" s="45"/>
    </row>
    <row r="8" spans="1:13" x14ac:dyDescent="0.3">
      <c r="M8" s="45"/>
    </row>
    <row r="9" spans="1:13" x14ac:dyDescent="0.3">
      <c r="M9" s="45"/>
    </row>
    <row r="10" spans="1:13" x14ac:dyDescent="0.3">
      <c r="M10" s="45"/>
    </row>
    <row r="11" spans="1:13" x14ac:dyDescent="0.3">
      <c r="M11" s="45"/>
    </row>
    <row r="20" spans="2:8" x14ac:dyDescent="0.3">
      <c r="B20" s="850" t="s">
        <v>645</v>
      </c>
      <c r="C20" s="850"/>
      <c r="D20" s="850"/>
      <c r="E20" s="850"/>
      <c r="F20" s="850"/>
      <c r="G20" s="850"/>
      <c r="H20" s="850"/>
    </row>
    <row r="21" spans="2:8" x14ac:dyDescent="0.3">
      <c r="B21" s="850"/>
      <c r="C21" s="850"/>
      <c r="D21" s="850"/>
      <c r="E21" s="850"/>
      <c r="F21" s="850"/>
      <c r="G21" s="850"/>
      <c r="H21" s="850"/>
    </row>
  </sheetData>
  <mergeCells count="3">
    <mergeCell ref="B2:H2"/>
    <mergeCell ref="B3:H3"/>
    <mergeCell ref="B20:H21"/>
  </mergeCells>
  <hyperlinks>
    <hyperlink ref="A1" location="Índice!A1" display="Volver" xr:uid="{00000000-0004-0000-5400-00000000000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17"/>
  <sheetViews>
    <sheetView showGridLines="0" workbookViewId="0"/>
  </sheetViews>
  <sheetFormatPr baseColWidth="10" defaultColWidth="10.77734375" defaultRowHeight="11.4" x14ac:dyDescent="0.3"/>
  <cols>
    <col min="1" max="1" width="5.21875" style="45" customWidth="1"/>
    <col min="2" max="2" width="19.21875" style="45" customWidth="1"/>
    <col min="3" max="4" width="8.21875" style="45" customWidth="1"/>
    <col min="5" max="5" width="9.77734375" style="45" customWidth="1"/>
    <col min="6" max="6" width="8.44140625" style="45" customWidth="1"/>
    <col min="7" max="7" width="7.77734375" style="45" customWidth="1"/>
    <col min="8" max="16384" width="10.77734375" style="45"/>
  </cols>
  <sheetData>
    <row r="1" spans="1:9" ht="12" x14ac:dyDescent="0.3">
      <c r="A1" s="145" t="s">
        <v>36</v>
      </c>
      <c r="B1" s="44"/>
      <c r="C1" s="44"/>
      <c r="D1" s="44"/>
      <c r="E1" s="44"/>
      <c r="F1" s="44"/>
      <c r="G1" s="44"/>
      <c r="H1" s="44"/>
      <c r="I1" s="44"/>
    </row>
    <row r="2" spans="1:9" s="89" customFormat="1" ht="13.8" x14ac:dyDescent="0.3">
      <c r="A2" s="69"/>
      <c r="B2" s="814" t="s">
        <v>646</v>
      </c>
      <c r="C2" s="814"/>
      <c r="D2" s="814"/>
      <c r="E2" s="814"/>
      <c r="F2" s="814"/>
      <c r="G2" s="814"/>
      <c r="H2" s="814"/>
      <c r="I2" s="814"/>
    </row>
    <row r="3" spans="1:9" s="89" customFormat="1" ht="14.4" x14ac:dyDescent="0.3">
      <c r="A3" s="238"/>
      <c r="B3" s="814" t="s">
        <v>647</v>
      </c>
      <c r="C3" s="814"/>
      <c r="D3" s="814"/>
      <c r="E3" s="814"/>
      <c r="F3" s="814"/>
      <c r="G3" s="814"/>
      <c r="H3" s="814"/>
      <c r="I3" s="814"/>
    </row>
    <row r="4" spans="1:9" s="89" customFormat="1" ht="13.8" x14ac:dyDescent="0.3">
      <c r="B4" s="814" t="s">
        <v>298</v>
      </c>
      <c r="C4" s="814"/>
      <c r="D4" s="814"/>
      <c r="E4" s="814"/>
      <c r="F4" s="814"/>
      <c r="G4" s="814"/>
      <c r="H4" s="814"/>
      <c r="I4" s="814"/>
    </row>
    <row r="5" spans="1:9" ht="24" x14ac:dyDescent="0.3">
      <c r="A5" s="44"/>
      <c r="B5" s="1" t="s">
        <v>86</v>
      </c>
      <c r="C5" s="7">
        <v>2023</v>
      </c>
      <c r="D5" s="7">
        <v>2024</v>
      </c>
      <c r="E5" s="1" t="s">
        <v>648</v>
      </c>
      <c r="F5" s="1" t="s">
        <v>300</v>
      </c>
      <c r="G5" s="1" t="s">
        <v>301</v>
      </c>
      <c r="H5" s="1" t="s">
        <v>649</v>
      </c>
      <c r="I5" s="1" t="s">
        <v>650</v>
      </c>
    </row>
    <row r="6" spans="1:9" ht="12" x14ac:dyDescent="0.3">
      <c r="A6" s="44"/>
      <c r="B6" s="239" t="s">
        <v>651</v>
      </c>
      <c r="C6" s="59">
        <v>10223868924991</v>
      </c>
      <c r="D6" s="59">
        <v>9735394747193</v>
      </c>
      <c r="E6" s="240">
        <f>(D6/C6-1)*100</f>
        <v>-4.7777820840795844</v>
      </c>
      <c r="F6" s="240">
        <v>2.5854557152685764</v>
      </c>
      <c r="G6" s="240">
        <v>2.2632503042228151</v>
      </c>
      <c r="H6" s="240">
        <v>100</v>
      </c>
      <c r="I6" s="240">
        <v>100</v>
      </c>
    </row>
    <row r="7" spans="1:9" x14ac:dyDescent="0.3">
      <c r="A7" s="44"/>
      <c r="B7" s="241" t="s">
        <v>652</v>
      </c>
      <c r="C7" s="242">
        <v>500623929712</v>
      </c>
      <c r="D7" s="242">
        <v>599034724566</v>
      </c>
      <c r="E7" s="243">
        <f t="shared" ref="E7:E10" si="0">(D7/C7-1)*100</f>
        <v>19.657629013182397</v>
      </c>
      <c r="F7" s="243">
        <v>0.12659992120108718</v>
      </c>
      <c r="G7" s="243">
        <v>0.13926148428700713</v>
      </c>
      <c r="H7" s="243">
        <v>4.896619209272977</v>
      </c>
      <c r="I7" s="243">
        <v>6.1531631754194587</v>
      </c>
    </row>
    <row r="8" spans="1:9" x14ac:dyDescent="0.3">
      <c r="A8" s="44"/>
      <c r="B8" s="241" t="s">
        <v>305</v>
      </c>
      <c r="C8" s="242">
        <v>500623929712</v>
      </c>
      <c r="D8" s="242">
        <v>599034724566</v>
      </c>
      <c r="E8" s="243">
        <f t="shared" si="0"/>
        <v>19.657629013182397</v>
      </c>
      <c r="F8" s="243">
        <v>0.12659992120108718</v>
      </c>
      <c r="G8" s="243">
        <v>0.13926148428700713</v>
      </c>
      <c r="H8" s="243">
        <v>4.896619209272977</v>
      </c>
      <c r="I8" s="243">
        <v>6.1531631754194587</v>
      </c>
    </row>
    <row r="9" spans="1:9" x14ac:dyDescent="0.3">
      <c r="A9" s="44"/>
      <c r="B9" s="75" t="s">
        <v>486</v>
      </c>
      <c r="C9" s="242">
        <v>8470237426907</v>
      </c>
      <c r="D9" s="242">
        <v>8365183811368</v>
      </c>
      <c r="E9" s="243">
        <f t="shared" si="0"/>
        <v>-1.2402676600927531</v>
      </c>
      <c r="F9" s="243">
        <v>2.1419898793447985</v>
      </c>
      <c r="G9" s="243">
        <v>1.9447084887253483</v>
      </c>
      <c r="H9" s="243">
        <v>82.847672334712144</v>
      </c>
      <c r="I9" s="243">
        <v>85.925471217075483</v>
      </c>
    </row>
    <row r="10" spans="1:9" ht="409.6" x14ac:dyDescent="0.3">
      <c r="A10" s="44"/>
      <c r="B10" s="244" t="s">
        <v>653</v>
      </c>
      <c r="C10" s="245">
        <v>1253007568372</v>
      </c>
      <c r="D10" s="245">
        <v>771176211259</v>
      </c>
      <c r="E10" s="246">
        <f t="shared" si="0"/>
        <v>-38.453986174962282</v>
      </c>
      <c r="F10" s="246">
        <v>0.31686591472269104</v>
      </c>
      <c r="G10" s="246">
        <v>0.17928033121045955</v>
      </c>
      <c r="H10" s="246">
        <v>12.255708456014883</v>
      </c>
      <c r="I10" s="246">
        <v>7.921365607505054</v>
      </c>
    </row>
    <row r="11" spans="1:9" x14ac:dyDescent="0.3">
      <c r="A11" s="44"/>
      <c r="B11" s="241"/>
      <c r="C11" s="247"/>
      <c r="D11" s="247"/>
      <c r="E11" s="248"/>
      <c r="F11" s="248"/>
      <c r="G11" s="248"/>
      <c r="H11" s="248"/>
      <c r="I11" s="248"/>
    </row>
    <row r="12" spans="1:9" ht="409.6" x14ac:dyDescent="0.3">
      <c r="A12" s="44"/>
      <c r="B12" s="249" t="s">
        <v>654</v>
      </c>
      <c r="C12" s="44"/>
      <c r="D12" s="44"/>
      <c r="E12" s="44"/>
      <c r="F12" s="44"/>
      <c r="G12" s="44"/>
      <c r="H12" s="44"/>
      <c r="I12" s="44"/>
    </row>
    <row r="13" spans="1:9" ht="409.6" x14ac:dyDescent="0.3">
      <c r="A13" s="44"/>
      <c r="B13" s="249" t="s">
        <v>655</v>
      </c>
      <c r="C13" s="44"/>
      <c r="D13" s="44"/>
      <c r="E13" s="44"/>
      <c r="F13" s="44"/>
      <c r="G13" s="44"/>
      <c r="H13" s="44"/>
      <c r="I13" s="44"/>
    </row>
    <row r="14" spans="1:9" ht="409.6" x14ac:dyDescent="0.3">
      <c r="A14" s="44"/>
      <c r="B14" s="249" t="s">
        <v>488</v>
      </c>
      <c r="C14" s="44"/>
      <c r="D14" s="44"/>
      <c r="E14" s="44"/>
      <c r="F14" s="44"/>
      <c r="G14" s="44"/>
      <c r="H14" s="44"/>
      <c r="I14" s="44"/>
    </row>
    <row r="15" spans="1:9" x14ac:dyDescent="0.3">
      <c r="A15" s="44"/>
      <c r="B15" s="44"/>
      <c r="C15" s="44"/>
      <c r="D15" s="44"/>
      <c r="E15" s="44"/>
      <c r="F15" s="44"/>
      <c r="G15" s="44"/>
      <c r="H15" s="44"/>
      <c r="I15" s="44"/>
    </row>
    <row r="16" spans="1:9" x14ac:dyDescent="0.3">
      <c r="A16" s="44"/>
      <c r="B16" s="44"/>
      <c r="C16" s="44"/>
      <c r="D16" s="44"/>
      <c r="E16" s="44"/>
      <c r="F16" s="44"/>
      <c r="G16" s="44"/>
      <c r="H16" s="44"/>
      <c r="I16" s="44"/>
    </row>
    <row r="17" spans="1:9" x14ac:dyDescent="0.3">
      <c r="A17" s="44"/>
      <c r="B17" s="44"/>
      <c r="C17" s="44"/>
      <c r="D17" s="44"/>
      <c r="E17" s="44"/>
      <c r="F17" s="44"/>
      <c r="G17" s="44"/>
      <c r="H17" s="44"/>
      <c r="I17" s="44"/>
    </row>
  </sheetData>
  <mergeCells count="3">
    <mergeCell ref="B2:I2"/>
    <mergeCell ref="B3:I3"/>
    <mergeCell ref="B4:I4"/>
  </mergeCells>
  <hyperlinks>
    <hyperlink ref="A1" location="Índice!A1" display="Volver" xr:uid="{00000000-0004-0000-55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M19"/>
  <sheetViews>
    <sheetView showGridLines="0" workbookViewId="0"/>
  </sheetViews>
  <sheetFormatPr baseColWidth="10" defaultColWidth="11.44140625" defaultRowHeight="11.4" x14ac:dyDescent="0.3"/>
  <cols>
    <col min="1" max="1" width="5.21875" style="44" customWidth="1"/>
    <col min="2" max="2" width="36.77734375" style="44" customWidth="1"/>
    <col min="3" max="4" width="8.77734375" style="44" customWidth="1"/>
    <col min="5" max="5" width="7.21875" style="44" customWidth="1"/>
    <col min="6" max="6" width="10.77734375" style="44" customWidth="1"/>
    <col min="7" max="7" width="9.21875" style="44" customWidth="1"/>
    <col min="8" max="16384" width="11.44140625" style="44"/>
  </cols>
  <sheetData>
    <row r="1" spans="1:13" ht="12" x14ac:dyDescent="0.3">
      <c r="A1" s="145" t="s">
        <v>36</v>
      </c>
    </row>
    <row r="2" spans="1:13" s="69" customFormat="1" ht="13.8" x14ac:dyDescent="0.3">
      <c r="B2" s="814" t="s">
        <v>656</v>
      </c>
      <c r="C2" s="814"/>
      <c r="D2" s="814"/>
      <c r="E2" s="814"/>
      <c r="F2" s="814"/>
      <c r="G2" s="814"/>
      <c r="M2" s="89"/>
    </row>
    <row r="3" spans="1:13" s="69" customFormat="1" ht="14.4" x14ac:dyDescent="0.3">
      <c r="A3" s="238"/>
      <c r="B3" s="814" t="s">
        <v>657</v>
      </c>
      <c r="C3" s="814"/>
      <c r="D3" s="814"/>
      <c r="E3" s="814"/>
      <c r="F3" s="814"/>
      <c r="G3" s="814"/>
    </row>
    <row r="4" spans="1:13" s="69" customFormat="1" ht="13.8" x14ac:dyDescent="0.3">
      <c r="B4" s="814" t="s">
        <v>298</v>
      </c>
      <c r="C4" s="814"/>
      <c r="D4" s="814"/>
      <c r="E4" s="814"/>
      <c r="F4" s="814"/>
      <c r="G4" s="814"/>
    </row>
    <row r="5" spans="1:13" ht="12" x14ac:dyDescent="0.3">
      <c r="B5" s="1" t="s">
        <v>86</v>
      </c>
      <c r="C5" s="7">
        <v>2023</v>
      </c>
      <c r="D5" s="7">
        <v>2024</v>
      </c>
      <c r="E5" s="1" t="s">
        <v>648</v>
      </c>
      <c r="F5" s="1" t="s">
        <v>300</v>
      </c>
      <c r="G5" s="1" t="s">
        <v>301</v>
      </c>
      <c r="M5" s="45"/>
    </row>
    <row r="6" spans="1:13" ht="12" x14ac:dyDescent="0.3">
      <c r="B6" s="250" t="s">
        <v>658</v>
      </c>
      <c r="C6" s="59">
        <v>500623929712</v>
      </c>
      <c r="D6" s="59">
        <v>599034724566</v>
      </c>
      <c r="E6" s="251">
        <v>19.657629013182401</v>
      </c>
      <c r="F6" s="251">
        <v>0.12659992120108718</v>
      </c>
      <c r="G6" s="251">
        <v>0.13926148428700713</v>
      </c>
      <c r="M6" s="45"/>
    </row>
    <row r="7" spans="1:13" x14ac:dyDescent="0.3">
      <c r="B7" s="151" t="s">
        <v>659</v>
      </c>
      <c r="C7" s="60">
        <v>92061786495</v>
      </c>
      <c r="D7" s="60">
        <v>177458150021</v>
      </c>
      <c r="E7" s="252">
        <v>92.759837471368201</v>
      </c>
      <c r="F7" s="252">
        <v>2.3280978443446031E-2</v>
      </c>
      <c r="G7" s="252">
        <v>4.1254846100374977E-2</v>
      </c>
      <c r="M7" s="45"/>
    </row>
    <row r="8" spans="1:13" x14ac:dyDescent="0.3">
      <c r="B8" s="151" t="s">
        <v>660</v>
      </c>
      <c r="C8" s="60">
        <v>57897391411</v>
      </c>
      <c r="D8" s="60">
        <v>73365554122</v>
      </c>
      <c r="E8" s="252">
        <v>26.716510595780001</v>
      </c>
      <c r="F8" s="252">
        <v>1.4641340046605059E-2</v>
      </c>
      <c r="G8" s="252">
        <v>1.705576579049015E-2</v>
      </c>
      <c r="M8" s="45"/>
    </row>
    <row r="9" spans="1:13" x14ac:dyDescent="0.3">
      <c r="B9" s="151" t="s">
        <v>661</v>
      </c>
      <c r="C9" s="60">
        <v>230886604120</v>
      </c>
      <c r="D9" s="60">
        <v>219422231558</v>
      </c>
      <c r="E9" s="252">
        <v>-4.9653693013915898</v>
      </c>
      <c r="F9" s="252">
        <v>5.8387592268700043E-2</v>
      </c>
      <c r="G9" s="252">
        <v>5.101050807108555E-2</v>
      </c>
      <c r="M9" s="45"/>
    </row>
    <row r="10" spans="1:13" x14ac:dyDescent="0.3">
      <c r="B10" s="151" t="s">
        <v>662</v>
      </c>
      <c r="C10" s="60">
        <v>33246005159</v>
      </c>
      <c r="D10" s="60">
        <v>36022833530</v>
      </c>
      <c r="E10" s="252">
        <v>8.3523670219015393</v>
      </c>
      <c r="F10" s="252">
        <v>8.4073920233930215E-3</v>
      </c>
      <c r="G10" s="252">
        <v>8.3744615460248726E-3</v>
      </c>
      <c r="M10" s="45"/>
    </row>
    <row r="11" spans="1:13" x14ac:dyDescent="0.3">
      <c r="B11" s="253" t="s">
        <v>663</v>
      </c>
      <c r="C11" s="254">
        <v>86532142527</v>
      </c>
      <c r="D11" s="254">
        <v>92765955335</v>
      </c>
      <c r="E11" s="255">
        <v>7.2040430595543103</v>
      </c>
      <c r="F11" s="255">
        <v>2.1882618418943019E-2</v>
      </c>
      <c r="G11" s="255">
        <v>2.1565902779031563E-2</v>
      </c>
      <c r="M11" s="45"/>
    </row>
    <row r="12" spans="1:13" x14ac:dyDescent="0.3">
      <c r="M12" s="45"/>
    </row>
    <row r="13" spans="1:13" ht="409.6" x14ac:dyDescent="0.3">
      <c r="B13" s="249" t="s">
        <v>655</v>
      </c>
    </row>
    <row r="14" spans="1:13" ht="409.6" x14ac:dyDescent="0.3">
      <c r="B14" s="249" t="s">
        <v>488</v>
      </c>
    </row>
    <row r="19" spans="8:8" x14ac:dyDescent="0.3">
      <c r="H19" s="256"/>
    </row>
  </sheetData>
  <mergeCells count="3">
    <mergeCell ref="B2:G2"/>
    <mergeCell ref="B3:G3"/>
    <mergeCell ref="B4:G4"/>
  </mergeCells>
  <hyperlinks>
    <hyperlink ref="A1" location="Índice!A1" display="Volver" xr:uid="{00000000-0004-0000-5600-000000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12"/>
  <sheetViews>
    <sheetView showGridLines="0" workbookViewId="0"/>
  </sheetViews>
  <sheetFormatPr baseColWidth="10" defaultColWidth="11.44140625" defaultRowHeight="11.4" x14ac:dyDescent="0.3"/>
  <cols>
    <col min="1" max="1" width="5.21875" style="44" customWidth="1"/>
    <col min="2" max="2" width="30.77734375" style="44" customWidth="1"/>
    <col min="3" max="4" width="9" style="44" customWidth="1"/>
    <col min="5" max="5" width="9.5546875" style="44" customWidth="1"/>
    <col min="6" max="7" width="12.21875" style="44" customWidth="1"/>
    <col min="8" max="16384" width="11.44140625" style="44"/>
  </cols>
  <sheetData>
    <row r="1" spans="1:13" ht="12" x14ac:dyDescent="0.3">
      <c r="A1" s="145" t="s">
        <v>36</v>
      </c>
    </row>
    <row r="2" spans="1:13" s="69" customFormat="1" ht="13.8" x14ac:dyDescent="0.3">
      <c r="B2" s="814" t="s">
        <v>664</v>
      </c>
      <c r="C2" s="814"/>
      <c r="D2" s="814"/>
      <c r="E2" s="814"/>
      <c r="F2" s="814"/>
      <c r="G2" s="814"/>
      <c r="M2" s="89"/>
    </row>
    <row r="3" spans="1:13" s="69" customFormat="1" ht="14.4" x14ac:dyDescent="0.3">
      <c r="A3" s="238"/>
      <c r="B3" s="814" t="s">
        <v>665</v>
      </c>
      <c r="C3" s="814"/>
      <c r="D3" s="814"/>
      <c r="E3" s="814"/>
      <c r="F3" s="814"/>
      <c r="G3" s="814"/>
    </row>
    <row r="4" spans="1:13" s="69" customFormat="1" ht="13.8" x14ac:dyDescent="0.3">
      <c r="B4" s="814" t="s">
        <v>298</v>
      </c>
      <c r="C4" s="814"/>
      <c r="D4" s="814"/>
      <c r="E4" s="814"/>
      <c r="F4" s="814"/>
      <c r="G4" s="814"/>
    </row>
    <row r="5" spans="1:13" ht="12" x14ac:dyDescent="0.3">
      <c r="B5" s="1" t="s">
        <v>86</v>
      </c>
      <c r="C5" s="7">
        <v>2023</v>
      </c>
      <c r="D5" s="7">
        <v>2024</v>
      </c>
      <c r="E5" s="1" t="s">
        <v>648</v>
      </c>
      <c r="F5" s="1" t="s">
        <v>300</v>
      </c>
      <c r="G5" s="1" t="s">
        <v>301</v>
      </c>
      <c r="M5" s="45"/>
    </row>
    <row r="6" spans="1:13" ht="12" x14ac:dyDescent="0.3">
      <c r="B6" s="239" t="s">
        <v>133</v>
      </c>
      <c r="C6" s="59">
        <v>8470237426907</v>
      </c>
      <c r="D6" s="59">
        <v>8365183811368</v>
      </c>
      <c r="E6" s="251">
        <v>-1.24026766009275</v>
      </c>
      <c r="F6" s="251">
        <v>2.1419898793448002</v>
      </c>
      <c r="G6" s="251">
        <v>1.9447084887253501</v>
      </c>
      <c r="M6" s="45"/>
    </row>
    <row r="7" spans="1:13" x14ac:dyDescent="0.3">
      <c r="B7" s="257" t="s">
        <v>666</v>
      </c>
      <c r="C7" s="60">
        <v>6867002291551</v>
      </c>
      <c r="D7" s="60">
        <v>6457368557483</v>
      </c>
      <c r="E7" s="252">
        <v>-5.9652482506377442</v>
      </c>
      <c r="F7" s="252">
        <v>1.7365569190793</v>
      </c>
      <c r="G7" s="252">
        <v>1.50118631362288</v>
      </c>
      <c r="M7" s="45"/>
    </row>
    <row r="8" spans="1:13" x14ac:dyDescent="0.3">
      <c r="B8" s="257" t="s">
        <v>667</v>
      </c>
      <c r="C8" s="60">
        <v>1516701272422</v>
      </c>
      <c r="D8" s="60">
        <v>1669946100705</v>
      </c>
      <c r="E8" s="252">
        <f>(D8/C8-1)*100</f>
        <v>10.103824073298595</v>
      </c>
      <c r="F8" s="252">
        <v>0.38354990678267498</v>
      </c>
      <c r="G8" s="252">
        <v>0.38822319162210001</v>
      </c>
      <c r="M8" s="45"/>
    </row>
    <row r="9" spans="1:13" x14ac:dyDescent="0.3">
      <c r="B9" s="258" t="s">
        <v>668</v>
      </c>
      <c r="C9" s="254">
        <v>86533862934</v>
      </c>
      <c r="D9" s="254">
        <v>237869153180</v>
      </c>
      <c r="E9" s="255">
        <v>174.88562871788648</v>
      </c>
      <c r="F9" s="259">
        <v>2.1883053482825699E-2</v>
      </c>
      <c r="G9" s="259">
        <f>0.0552989834803651</f>
        <v>5.5298983480365098E-2</v>
      </c>
      <c r="M9" s="45"/>
    </row>
    <row r="10" spans="1:13" x14ac:dyDescent="0.3">
      <c r="M10" s="45"/>
    </row>
    <row r="11" spans="1:13" ht="409.6" x14ac:dyDescent="0.3">
      <c r="B11" s="249" t="s">
        <v>655</v>
      </c>
      <c r="M11" s="45"/>
    </row>
    <row r="12" spans="1:13" ht="409.6" x14ac:dyDescent="0.3">
      <c r="B12" s="249" t="s">
        <v>488</v>
      </c>
      <c r="M12" s="45"/>
    </row>
  </sheetData>
  <mergeCells count="3">
    <mergeCell ref="B2:G2"/>
    <mergeCell ref="B3:G3"/>
    <mergeCell ref="B4:G4"/>
  </mergeCells>
  <hyperlinks>
    <hyperlink ref="A1" location="Índice!A1" display="Volver" xr:uid="{00000000-0004-0000-57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14"/>
  <sheetViews>
    <sheetView showGridLines="0" workbookViewId="0"/>
  </sheetViews>
  <sheetFormatPr baseColWidth="10" defaultColWidth="11.44140625" defaultRowHeight="11.4" x14ac:dyDescent="0.3"/>
  <cols>
    <col min="1" max="1" width="5.21875" style="44" customWidth="1"/>
    <col min="2" max="2" width="25.77734375" style="44" customWidth="1"/>
    <col min="3" max="5" width="9.21875" style="44" customWidth="1"/>
    <col min="6" max="16384" width="11.44140625" style="44"/>
  </cols>
  <sheetData>
    <row r="1" spans="1:13" ht="12" x14ac:dyDescent="0.3">
      <c r="A1" s="145" t="s">
        <v>36</v>
      </c>
    </row>
    <row r="2" spans="1:13" s="69" customFormat="1" ht="13.8" x14ac:dyDescent="0.3">
      <c r="B2" s="814" t="s">
        <v>669</v>
      </c>
      <c r="C2" s="814"/>
      <c r="D2" s="814"/>
      <c r="E2" s="814"/>
      <c r="F2" s="814"/>
      <c r="G2" s="814"/>
      <c r="M2" s="89"/>
    </row>
    <row r="3" spans="1:13" s="69" customFormat="1" ht="14.4" x14ac:dyDescent="0.3">
      <c r="A3" s="238"/>
      <c r="B3" s="814" t="s">
        <v>670</v>
      </c>
      <c r="C3" s="814"/>
      <c r="D3" s="814"/>
      <c r="E3" s="814"/>
      <c r="F3" s="814"/>
      <c r="G3" s="814"/>
    </row>
    <row r="4" spans="1:13" s="69" customFormat="1" ht="13.8" x14ac:dyDescent="0.3">
      <c r="B4" s="814" t="s">
        <v>298</v>
      </c>
      <c r="C4" s="814"/>
      <c r="D4" s="814"/>
      <c r="E4" s="814"/>
      <c r="F4" s="814"/>
      <c r="G4" s="814"/>
    </row>
    <row r="5" spans="1:13" ht="12" x14ac:dyDescent="0.3">
      <c r="B5" s="1" t="s">
        <v>86</v>
      </c>
      <c r="C5" s="7">
        <v>2023</v>
      </c>
      <c r="D5" s="7">
        <v>2024</v>
      </c>
      <c r="E5" s="1" t="s">
        <v>648</v>
      </c>
      <c r="F5" s="1" t="s">
        <v>300</v>
      </c>
      <c r="G5" s="1" t="s">
        <v>301</v>
      </c>
      <c r="M5" s="45"/>
    </row>
    <row r="6" spans="1:13" ht="409.6" x14ac:dyDescent="0.3">
      <c r="B6" s="146" t="s">
        <v>671</v>
      </c>
      <c r="C6" s="59">
        <v>1253007568372</v>
      </c>
      <c r="D6" s="59">
        <v>771176211259</v>
      </c>
      <c r="E6" s="251">
        <v>-38.453986174962303</v>
      </c>
      <c r="F6" s="251">
        <v>0.31686591472269099</v>
      </c>
      <c r="G6" s="251">
        <v>0.17928033121046</v>
      </c>
      <c r="M6" s="45"/>
    </row>
    <row r="7" spans="1:13" x14ac:dyDescent="0.3">
      <c r="B7" s="151" t="s">
        <v>672</v>
      </c>
      <c r="C7" s="60">
        <v>325585550642</v>
      </c>
      <c r="D7" s="60">
        <v>192033134747</v>
      </c>
      <c r="E7" s="252">
        <v>-41.019147081821401</v>
      </c>
      <c r="F7" s="252">
        <v>8.2335467022526101E-2</v>
      </c>
      <c r="G7" s="252">
        <v>4.4643187248500804E-2</v>
      </c>
      <c r="M7" s="45"/>
    </row>
    <row r="8" spans="1:13" x14ac:dyDescent="0.3">
      <c r="B8" s="151" t="s">
        <v>673</v>
      </c>
      <c r="C8" s="60">
        <v>844593594440</v>
      </c>
      <c r="D8" s="60">
        <v>554102134839</v>
      </c>
      <c r="E8" s="252">
        <v>-34.394229545821695</v>
      </c>
      <c r="F8" s="252">
        <v>0.21358444164776402</v>
      </c>
      <c r="G8" s="252">
        <v>0.128815713980829</v>
      </c>
      <c r="M8" s="45"/>
    </row>
    <row r="9" spans="1:13" x14ac:dyDescent="0.3">
      <c r="B9" s="151" t="s">
        <v>674</v>
      </c>
      <c r="C9" s="60">
        <v>47347802975</v>
      </c>
      <c r="D9" s="60">
        <v>21479984330</v>
      </c>
      <c r="E9" s="252">
        <v>-54.6336197661767</v>
      </c>
      <c r="F9" s="252">
        <v>1.1973514987843201E-2</v>
      </c>
      <c r="G9" s="252">
        <v>4.9935911518729998E-3</v>
      </c>
      <c r="M9" s="45"/>
    </row>
    <row r="10" spans="1:13" x14ac:dyDescent="0.3">
      <c r="B10" s="151" t="s">
        <v>675</v>
      </c>
      <c r="C10" s="260">
        <v>30536013509</v>
      </c>
      <c r="D10" s="60">
        <v>265881295</v>
      </c>
      <c r="E10" s="252">
        <v>-99.129286162643211</v>
      </c>
      <c r="F10" s="252">
        <v>7.7220777405880101E-3</v>
      </c>
      <c r="G10" s="252">
        <v>6.1811147613650695E-5</v>
      </c>
      <c r="M10" s="45"/>
    </row>
    <row r="11" spans="1:13" x14ac:dyDescent="0.3">
      <c r="B11" s="253" t="s">
        <v>676</v>
      </c>
      <c r="C11" s="261">
        <v>4944606806</v>
      </c>
      <c r="D11" s="254">
        <v>3295076048</v>
      </c>
      <c r="E11" s="255">
        <v>-33.360200774678198</v>
      </c>
      <c r="F11" s="255">
        <v>1.2504133239697099E-3</v>
      </c>
      <c r="G11" s="255">
        <v>7.6602768164316603E-4</v>
      </c>
      <c r="M11" s="45"/>
    </row>
    <row r="12" spans="1:13" x14ac:dyDescent="0.3">
      <c r="M12" s="45"/>
    </row>
    <row r="13" spans="1:13" ht="409.6" x14ac:dyDescent="0.3">
      <c r="B13" s="249" t="s">
        <v>655</v>
      </c>
    </row>
    <row r="14" spans="1:13" ht="409.6" x14ac:dyDescent="0.3">
      <c r="B14" s="249" t="s">
        <v>677</v>
      </c>
    </row>
  </sheetData>
  <mergeCells count="3">
    <mergeCell ref="B2:G2"/>
    <mergeCell ref="B3:G3"/>
    <mergeCell ref="B4:G4"/>
  </mergeCells>
  <hyperlinks>
    <hyperlink ref="A1" location="Índice!A1" display="Volver" xr:uid="{00000000-0004-0000-5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9"/>
  <sheetViews>
    <sheetView showGridLines="0" workbookViewId="0"/>
  </sheetViews>
  <sheetFormatPr baseColWidth="10" defaultColWidth="11.44140625" defaultRowHeight="13.8" x14ac:dyDescent="0.25"/>
  <cols>
    <col min="1" max="1" width="5.21875" style="542" customWidth="1"/>
    <col min="2" max="2" width="42.77734375" style="542" customWidth="1"/>
    <col min="3" max="6" width="11.44140625" style="542"/>
    <col min="7" max="8" width="10.21875" style="542" customWidth="1"/>
    <col min="9" max="16384" width="11.44140625" style="542"/>
  </cols>
  <sheetData>
    <row r="1" spans="1:8" x14ac:dyDescent="0.25">
      <c r="A1" s="145" t="s">
        <v>36</v>
      </c>
      <c r="B1" s="693"/>
    </row>
    <row r="2" spans="1:8" x14ac:dyDescent="0.25">
      <c r="B2" s="814"/>
      <c r="C2" s="814"/>
      <c r="D2" s="814"/>
      <c r="E2" s="814"/>
      <c r="F2" s="814"/>
    </row>
    <row r="4" spans="1:8" x14ac:dyDescent="0.25">
      <c r="B4" s="820" t="s">
        <v>154</v>
      </c>
      <c r="C4" s="820"/>
      <c r="D4" s="820"/>
      <c r="E4" s="820"/>
      <c r="F4" s="820"/>
      <c r="G4" s="820"/>
      <c r="H4" s="820"/>
    </row>
    <row r="5" spans="1:8" x14ac:dyDescent="0.25">
      <c r="B5" s="820" t="s">
        <v>155</v>
      </c>
      <c r="C5" s="820"/>
      <c r="D5" s="820"/>
      <c r="E5" s="820"/>
      <c r="F5" s="820"/>
      <c r="G5" s="820"/>
      <c r="H5" s="820"/>
    </row>
    <row r="6" spans="1:8" x14ac:dyDescent="0.25">
      <c r="B6" s="694"/>
      <c r="C6" s="694"/>
      <c r="D6" s="694"/>
      <c r="E6" s="694"/>
      <c r="F6" s="694"/>
      <c r="G6" s="694"/>
      <c r="H6" s="694"/>
    </row>
    <row r="7" spans="1:8" x14ac:dyDescent="0.25">
      <c r="B7" s="815" t="s">
        <v>156</v>
      </c>
      <c r="C7" s="821" t="s">
        <v>157</v>
      </c>
      <c r="D7" s="821"/>
      <c r="E7" s="821" t="s">
        <v>158</v>
      </c>
      <c r="F7" s="821"/>
      <c r="G7" s="821" t="s">
        <v>159</v>
      </c>
      <c r="H7" s="821"/>
    </row>
    <row r="8" spans="1:8" x14ac:dyDescent="0.25">
      <c r="B8" s="815"/>
      <c r="C8" s="695">
        <v>45444</v>
      </c>
      <c r="D8" s="695">
        <v>45809</v>
      </c>
      <c r="E8" s="695">
        <v>45444</v>
      </c>
      <c r="F8" s="695">
        <v>45809</v>
      </c>
      <c r="G8" s="695">
        <v>45444</v>
      </c>
      <c r="H8" s="695">
        <v>45809</v>
      </c>
    </row>
    <row r="9" spans="1:8" x14ac:dyDescent="0.25">
      <c r="B9" s="819" t="s">
        <v>160</v>
      </c>
      <c r="C9" s="819"/>
      <c r="D9" s="819"/>
      <c r="E9" s="819"/>
      <c r="F9" s="819"/>
      <c r="G9" s="819"/>
      <c r="H9" s="819"/>
    </row>
    <row r="10" spans="1:8" x14ac:dyDescent="0.25">
      <c r="B10" s="696" t="s">
        <v>161</v>
      </c>
      <c r="C10" s="697">
        <v>63.790623407804567</v>
      </c>
      <c r="D10" s="698">
        <v>64.182797772433048</v>
      </c>
      <c r="E10" s="697">
        <v>66.676664034219669</v>
      </c>
      <c r="F10" s="698">
        <v>66.459005750882511</v>
      </c>
      <c r="G10" s="697">
        <v>71.332878835539816</v>
      </c>
      <c r="H10" s="698">
        <v>70.628357722087557</v>
      </c>
    </row>
    <row r="11" spans="1:8" x14ac:dyDescent="0.25">
      <c r="B11" s="73" t="s">
        <v>162</v>
      </c>
      <c r="C11" s="699">
        <v>56.687729477115155</v>
      </c>
      <c r="D11" s="700">
        <v>57.982673202553379</v>
      </c>
      <c r="E11" s="699">
        <v>59.389597181115676</v>
      </c>
      <c r="F11" s="700">
        <v>60.226696007045369</v>
      </c>
      <c r="G11" s="699">
        <v>63.946052318511526</v>
      </c>
      <c r="H11" s="700">
        <v>64.11829904296728</v>
      </c>
    </row>
    <row r="12" spans="1:8" x14ac:dyDescent="0.25">
      <c r="A12" s="701"/>
      <c r="B12" s="73" t="s">
        <v>163</v>
      </c>
      <c r="C12" s="699">
        <v>11.134699037633792</v>
      </c>
      <c r="D12" s="700">
        <v>9.6601033065944861</v>
      </c>
      <c r="E12" s="699">
        <v>10.928961366999621</v>
      </c>
      <c r="F12" s="700">
        <v>9.3776752652583575</v>
      </c>
      <c r="G12" s="699">
        <v>10.355430255463073</v>
      </c>
      <c r="H12" s="700">
        <v>9.2173439806379598</v>
      </c>
    </row>
    <row r="13" spans="1:8" x14ac:dyDescent="0.25">
      <c r="A13" s="701"/>
      <c r="B13" s="77" t="s">
        <v>164</v>
      </c>
      <c r="C13" s="702">
        <v>56.017419885371723</v>
      </c>
      <c r="D13" s="703">
        <v>56.099359614185438</v>
      </c>
      <c r="E13" s="702">
        <v>41.504146937951575</v>
      </c>
      <c r="F13" s="703">
        <v>42.414274137635104</v>
      </c>
      <c r="G13" s="702">
        <v>33.436127448828316</v>
      </c>
      <c r="H13" s="703">
        <v>36.864827964856929</v>
      </c>
    </row>
    <row r="14" spans="1:8" x14ac:dyDescent="0.25">
      <c r="B14" s="819" t="s">
        <v>165</v>
      </c>
      <c r="C14" s="819"/>
      <c r="D14" s="819"/>
      <c r="E14" s="819"/>
      <c r="F14" s="819"/>
      <c r="G14" s="819"/>
      <c r="H14" s="819"/>
    </row>
    <row r="15" spans="1:8" x14ac:dyDescent="0.25">
      <c r="A15" s="599"/>
      <c r="B15" s="696" t="s">
        <v>166</v>
      </c>
      <c r="C15" s="704">
        <v>22663.215900479627</v>
      </c>
      <c r="D15" s="705">
        <v>23505.094726011273</v>
      </c>
      <c r="E15" s="704">
        <v>10877.727847089896</v>
      </c>
      <c r="F15" s="705">
        <v>11178.506403562278</v>
      </c>
      <c r="G15" s="704">
        <v>4196.3427687033209</v>
      </c>
      <c r="H15" s="705">
        <v>4255.169345955981</v>
      </c>
    </row>
    <row r="16" spans="1:8" x14ac:dyDescent="0.25">
      <c r="A16" s="599"/>
      <c r="B16" s="706" t="s">
        <v>167</v>
      </c>
      <c r="C16" s="707">
        <v>9967.8670899999997</v>
      </c>
      <c r="D16" s="708">
        <v>10318.887107999999</v>
      </c>
      <c r="E16" s="707">
        <v>6363.0196980000001</v>
      </c>
      <c r="F16" s="708">
        <v>6437.2240535000001</v>
      </c>
      <c r="G16" s="707">
        <v>2793.2482524999996</v>
      </c>
      <c r="H16" s="708">
        <v>2686.5084870000001</v>
      </c>
    </row>
    <row r="17" spans="1:8" x14ac:dyDescent="0.25">
      <c r="A17" s="599"/>
      <c r="B17" s="706" t="s">
        <v>168</v>
      </c>
      <c r="C17" s="707">
        <v>12695.348810500001</v>
      </c>
      <c r="D17" s="708">
        <v>13186.207618</v>
      </c>
      <c r="E17" s="707">
        <v>4514.7081491666668</v>
      </c>
      <c r="F17" s="708">
        <v>4741.2823504999997</v>
      </c>
      <c r="G17" s="707">
        <v>1403.0945163333331</v>
      </c>
      <c r="H17" s="708">
        <v>1568.6608590000001</v>
      </c>
    </row>
    <row r="18" spans="1:8" x14ac:dyDescent="0.25">
      <c r="A18" s="599"/>
      <c r="B18" s="77" t="s">
        <v>169</v>
      </c>
      <c r="C18" s="709">
        <v>2839.6695396735886</v>
      </c>
      <c r="D18" s="710">
        <v>2513.4149096401702</v>
      </c>
      <c r="E18" s="709">
        <v>1334.6904810598689</v>
      </c>
      <c r="F18" s="710">
        <v>1156.7613533426643</v>
      </c>
      <c r="G18" s="709">
        <v>484.74698459883291</v>
      </c>
      <c r="H18" s="710">
        <v>432.03582355177434</v>
      </c>
    </row>
    <row r="19" spans="1:8" x14ac:dyDescent="0.25">
      <c r="A19" s="599"/>
      <c r="B19" s="711"/>
      <c r="C19" s="712"/>
      <c r="D19" s="713"/>
      <c r="E19" s="713"/>
      <c r="F19" s="713"/>
      <c r="G19" s="712"/>
      <c r="H19" s="712"/>
    </row>
    <row r="20" spans="1:8" x14ac:dyDescent="0.25">
      <c r="A20" s="599"/>
      <c r="B20" s="534" t="s">
        <v>170</v>
      </c>
    </row>
    <row r="21" spans="1:8" x14ac:dyDescent="0.25">
      <c r="A21" s="599"/>
      <c r="B21" s="164"/>
      <c r="C21" s="714"/>
      <c r="D21" s="714"/>
      <c r="E21" s="714"/>
      <c r="F21" s="714"/>
      <c r="G21" s="714"/>
      <c r="H21" s="714"/>
    </row>
    <row r="22" spans="1:8" x14ac:dyDescent="0.25">
      <c r="C22" s="714"/>
      <c r="D22" s="714"/>
      <c r="E22" s="714"/>
      <c r="F22" s="714"/>
      <c r="G22" s="714"/>
      <c r="H22" s="714"/>
    </row>
    <row r="23" spans="1:8" x14ac:dyDescent="0.25">
      <c r="C23" s="714"/>
      <c r="D23" s="714"/>
      <c r="E23" s="714"/>
      <c r="F23" s="714"/>
      <c r="G23" s="714"/>
      <c r="H23" s="714"/>
    </row>
    <row r="24" spans="1:8" x14ac:dyDescent="0.25">
      <c r="C24" s="714"/>
      <c r="D24" s="714"/>
      <c r="E24" s="714"/>
      <c r="F24" s="714"/>
      <c r="G24" s="714"/>
      <c r="H24" s="714"/>
    </row>
    <row r="25" spans="1:8" x14ac:dyDescent="0.25">
      <c r="D25" s="599"/>
      <c r="F25" s="599"/>
      <c r="G25" s="599"/>
      <c r="H25" s="599"/>
    </row>
    <row r="26" spans="1:8" x14ac:dyDescent="0.25">
      <c r="D26" s="599"/>
      <c r="F26" s="599"/>
      <c r="G26" s="599"/>
      <c r="H26" s="599"/>
    </row>
    <row r="27" spans="1:8" x14ac:dyDescent="0.25">
      <c r="F27" s="599"/>
      <c r="G27" s="599"/>
      <c r="H27" s="599"/>
    </row>
    <row r="28" spans="1:8" x14ac:dyDescent="0.25">
      <c r="D28" s="599"/>
      <c r="F28" s="715"/>
      <c r="G28" s="599"/>
      <c r="H28" s="599"/>
    </row>
    <row r="29" spans="1:8" x14ac:dyDescent="0.25">
      <c r="D29" s="599"/>
      <c r="E29" s="715"/>
      <c r="F29" s="599"/>
      <c r="G29" s="599"/>
      <c r="H29" s="599"/>
    </row>
    <row r="30" spans="1:8" x14ac:dyDescent="0.25">
      <c r="F30" s="716"/>
      <c r="G30" s="599"/>
      <c r="H30" s="599"/>
    </row>
    <row r="31" spans="1:8" x14ac:dyDescent="0.25">
      <c r="D31" s="599"/>
      <c r="G31" s="717"/>
      <c r="H31" s="717"/>
    </row>
    <row r="32" spans="1:8" x14ac:dyDescent="0.25">
      <c r="D32" s="599"/>
      <c r="F32" s="599"/>
      <c r="G32" s="718"/>
      <c r="H32" s="718"/>
    </row>
    <row r="33" spans="1:8" x14ac:dyDescent="0.25">
      <c r="E33" s="719"/>
      <c r="F33" s="716"/>
      <c r="G33" s="716"/>
      <c r="H33" s="716"/>
    </row>
    <row r="34" spans="1:8" x14ac:dyDescent="0.25">
      <c r="A34" s="720"/>
      <c r="E34" s="719"/>
      <c r="F34" s="599"/>
      <c r="G34" s="599"/>
      <c r="H34" s="599"/>
    </row>
    <row r="35" spans="1:8" x14ac:dyDescent="0.25">
      <c r="A35" s="717"/>
      <c r="G35" s="599"/>
      <c r="H35" s="599"/>
    </row>
    <row r="36" spans="1:8" x14ac:dyDescent="0.25">
      <c r="A36" s="717"/>
      <c r="G36" s="599"/>
      <c r="H36" s="599"/>
    </row>
    <row r="37" spans="1:8" x14ac:dyDescent="0.25">
      <c r="A37" s="720"/>
    </row>
    <row r="39" spans="1:8" x14ac:dyDescent="0.25">
      <c r="A39" s="599"/>
      <c r="F39" s="721"/>
      <c r="G39" s="721"/>
    </row>
  </sheetData>
  <mergeCells count="9">
    <mergeCell ref="B9:H9"/>
    <mergeCell ref="B14:H14"/>
    <mergeCell ref="B2:F2"/>
    <mergeCell ref="B4:H4"/>
    <mergeCell ref="B5:H5"/>
    <mergeCell ref="B7:B8"/>
    <mergeCell ref="C7:D7"/>
    <mergeCell ref="E7:F7"/>
    <mergeCell ref="G7:H7"/>
  </mergeCells>
  <hyperlinks>
    <hyperlink ref="A1" location="Índice!A1" display="Volver"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18"/>
  <sheetViews>
    <sheetView showGridLines="0" workbookViewId="0"/>
  </sheetViews>
  <sheetFormatPr baseColWidth="10" defaultColWidth="11.44140625" defaultRowHeight="11.4" x14ac:dyDescent="0.3"/>
  <cols>
    <col min="1" max="1" width="5.21875" style="44" customWidth="1"/>
    <col min="2" max="2" width="23.77734375" style="44" customWidth="1"/>
    <col min="3" max="4" width="8.44140625" style="44" customWidth="1"/>
    <col min="5" max="5" width="9.77734375" style="44" customWidth="1"/>
    <col min="6" max="7" width="11.5546875" style="44" customWidth="1"/>
    <col min="8" max="8" width="13.77734375" style="44" customWidth="1"/>
    <col min="9" max="16384" width="11.44140625" style="44"/>
  </cols>
  <sheetData>
    <row r="1" spans="1:13" ht="12" x14ac:dyDescent="0.3">
      <c r="A1" s="145" t="s">
        <v>36</v>
      </c>
    </row>
    <row r="2" spans="1:13" s="69" customFormat="1" ht="13.8" x14ac:dyDescent="0.3">
      <c r="B2" s="814" t="s">
        <v>678</v>
      </c>
      <c r="C2" s="814"/>
      <c r="D2" s="814"/>
      <c r="E2" s="814"/>
      <c r="F2" s="814"/>
      <c r="G2" s="814"/>
      <c r="H2" s="814"/>
      <c r="M2" s="89"/>
    </row>
    <row r="3" spans="1:13" s="69" customFormat="1" ht="14.4" x14ac:dyDescent="0.3">
      <c r="A3" s="238"/>
      <c r="B3" s="814" t="s">
        <v>679</v>
      </c>
      <c r="C3" s="814"/>
      <c r="D3" s="814"/>
      <c r="E3" s="814"/>
      <c r="F3" s="814"/>
      <c r="G3" s="814"/>
      <c r="H3" s="814"/>
    </row>
    <row r="4" spans="1:13" s="69" customFormat="1" ht="13.8" x14ac:dyDescent="0.3">
      <c r="B4" s="814" t="s">
        <v>298</v>
      </c>
      <c r="C4" s="814"/>
      <c r="D4" s="814"/>
      <c r="E4" s="814"/>
      <c r="F4" s="814"/>
      <c r="G4" s="814"/>
      <c r="H4" s="814"/>
    </row>
    <row r="5" spans="1:13" ht="24" x14ac:dyDescent="0.3">
      <c r="B5" s="1" t="s">
        <v>86</v>
      </c>
      <c r="C5" s="7">
        <v>2023</v>
      </c>
      <c r="D5" s="7">
        <v>2024</v>
      </c>
      <c r="E5" s="1" t="s">
        <v>648</v>
      </c>
      <c r="F5" s="1" t="s">
        <v>300</v>
      </c>
      <c r="G5" s="1" t="s">
        <v>301</v>
      </c>
      <c r="H5" s="1" t="s">
        <v>680</v>
      </c>
      <c r="M5" s="45"/>
    </row>
    <row r="6" spans="1:13" ht="409.6" x14ac:dyDescent="0.3">
      <c r="B6" s="146" t="s">
        <v>681</v>
      </c>
      <c r="C6" s="59">
        <v>9565483648921</v>
      </c>
      <c r="D6" s="59">
        <v>9230002022734</v>
      </c>
      <c r="E6" s="251">
        <v>-3.5072102833487495</v>
      </c>
      <c r="F6" s="251">
        <v>2.4189604298387199</v>
      </c>
      <c r="G6" s="251">
        <v>2.1457583825199347</v>
      </c>
      <c r="H6" s="262">
        <v>100</v>
      </c>
      <c r="M6" s="45"/>
    </row>
    <row r="7" spans="1:13" ht="409.6" x14ac:dyDescent="0.3">
      <c r="B7" s="146" t="s">
        <v>682</v>
      </c>
      <c r="C7" s="59">
        <v>1965497460376</v>
      </c>
      <c r="D7" s="59">
        <v>2105687774276</v>
      </c>
      <c r="E7" s="251">
        <v>7.132561436796836</v>
      </c>
      <c r="F7" s="251">
        <v>0.497043406909628</v>
      </c>
      <c r="G7" s="251">
        <v>0.4895228821720361</v>
      </c>
      <c r="H7" s="251">
        <v>22.813513681682579</v>
      </c>
      <c r="M7" s="45"/>
    </row>
    <row r="8" spans="1:13" x14ac:dyDescent="0.3">
      <c r="B8" s="151" t="s">
        <v>683</v>
      </c>
      <c r="C8" s="60">
        <v>851358744705</v>
      </c>
      <c r="D8" s="60">
        <v>987689461794</v>
      </c>
      <c r="E8" s="252">
        <v>16.013310245170409</v>
      </c>
      <c r="F8" s="252">
        <v>0.21529524179060799</v>
      </c>
      <c r="G8" s="252">
        <v>0.2296145696123382</v>
      </c>
      <c r="H8" s="252">
        <v>10.7008585627746</v>
      </c>
      <c r="M8" s="45"/>
    </row>
    <row r="9" spans="1:13" ht="22.8" x14ac:dyDescent="0.3">
      <c r="B9" s="151" t="s">
        <v>684</v>
      </c>
      <c r="C9" s="60">
        <v>873114182382</v>
      </c>
      <c r="D9" s="60">
        <v>859139312840</v>
      </c>
      <c r="E9" s="252">
        <v>-1.6005775446086834</v>
      </c>
      <c r="F9" s="252">
        <v>0.22079684994822801</v>
      </c>
      <c r="G9" s="252">
        <v>0.19972968345382722</v>
      </c>
      <c r="H9" s="252">
        <v>9.3081161924330349</v>
      </c>
      <c r="M9" s="45"/>
    </row>
    <row r="10" spans="1:13" ht="409.6" x14ac:dyDescent="0.3">
      <c r="B10" s="146" t="s">
        <v>685</v>
      </c>
      <c r="C10" s="59">
        <v>143863014000</v>
      </c>
      <c r="D10" s="59">
        <v>125374991000</v>
      </c>
      <c r="E10" s="251">
        <v>-12.85113003401972</v>
      </c>
      <c r="F10" s="251">
        <v>3.6380694479843503E-2</v>
      </c>
      <c r="G10" s="251">
        <v>2.9146736613273699E-2</v>
      </c>
      <c r="H10" s="251">
        <v>1.3583419666777379</v>
      </c>
      <c r="M10" s="45"/>
    </row>
    <row r="11" spans="1:13" ht="409.6" x14ac:dyDescent="0.3">
      <c r="B11" s="146" t="s">
        <v>686</v>
      </c>
      <c r="C11" s="59">
        <v>7456123174545</v>
      </c>
      <c r="D11" s="59">
        <v>6998939257458</v>
      </c>
      <c r="E11" s="251">
        <v>-6.1316572484721554</v>
      </c>
      <c r="F11" s="251">
        <v>1.8855363284492399</v>
      </c>
      <c r="G11" s="251">
        <v>1.627088763734625</v>
      </c>
      <c r="H11" s="251">
        <v>75.828144351639679</v>
      </c>
      <c r="M11" s="45"/>
    </row>
    <row r="12" spans="1:13" x14ac:dyDescent="0.3">
      <c r="B12" s="151" t="s">
        <v>687</v>
      </c>
      <c r="C12" s="60">
        <v>7450907235404</v>
      </c>
      <c r="D12" s="60">
        <v>6994149191092</v>
      </c>
      <c r="E12" s="252">
        <v>-6.1302339417359963</v>
      </c>
      <c r="F12" s="252">
        <v>1.88421729944354</v>
      </c>
      <c r="G12" s="252">
        <v>1.6259751859659142</v>
      </c>
      <c r="H12" s="252">
        <v>75.776247652655201</v>
      </c>
      <c r="M12" s="45"/>
    </row>
    <row r="13" spans="1:13" x14ac:dyDescent="0.3">
      <c r="B13" s="253" t="s">
        <v>688</v>
      </c>
      <c r="C13" s="254">
        <v>5215939141</v>
      </c>
      <c r="D13" s="254">
        <v>4790066366</v>
      </c>
      <c r="E13" s="255">
        <v>-8.1648340497767364</v>
      </c>
      <c r="F13" s="255">
        <v>1.3190290057052299E-3</v>
      </c>
      <c r="G13" s="255">
        <v>1.113577768710692E-3</v>
      </c>
      <c r="H13" s="255">
        <v>5.1896698984483472E-2</v>
      </c>
    </row>
    <row r="15" spans="1:13" x14ac:dyDescent="0.3">
      <c r="B15" s="851" t="s">
        <v>689</v>
      </c>
      <c r="C15" s="851"/>
      <c r="D15" s="851"/>
      <c r="E15" s="851"/>
      <c r="F15" s="851"/>
      <c r="G15" s="851"/>
      <c r="H15" s="851"/>
    </row>
    <row r="16" spans="1:13" ht="409.6" x14ac:dyDescent="0.3">
      <c r="B16" s="249" t="s">
        <v>690</v>
      </c>
    </row>
    <row r="17" spans="2:2" ht="409.6" x14ac:dyDescent="0.3">
      <c r="B17" s="249" t="s">
        <v>691</v>
      </c>
    </row>
    <row r="18" spans="2:2" x14ac:dyDescent="0.3">
      <c r="B18" s="58"/>
    </row>
  </sheetData>
  <mergeCells count="4">
    <mergeCell ref="B2:H2"/>
    <mergeCell ref="B3:H3"/>
    <mergeCell ref="B4:H4"/>
    <mergeCell ref="B15:H15"/>
  </mergeCells>
  <hyperlinks>
    <hyperlink ref="A1" location="Índice!A1" display="Volver" xr:uid="{00000000-0004-0000-5900-00000000000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13"/>
  <sheetViews>
    <sheetView showGridLines="0" workbookViewId="0"/>
  </sheetViews>
  <sheetFormatPr baseColWidth="10" defaultColWidth="11.44140625" defaultRowHeight="11.4" x14ac:dyDescent="0.3"/>
  <cols>
    <col min="1" max="1" width="5.21875" style="44" customWidth="1"/>
    <col min="2" max="2" width="20" style="44" customWidth="1"/>
    <col min="3" max="5" width="9.5546875" style="44" customWidth="1"/>
    <col min="6" max="6" width="9.44140625" style="44" customWidth="1"/>
    <col min="7" max="7" width="9.77734375" style="44" customWidth="1"/>
    <col min="8" max="16384" width="11.44140625" style="44"/>
  </cols>
  <sheetData>
    <row r="1" spans="1:13" ht="12" x14ac:dyDescent="0.3">
      <c r="A1" s="145" t="s">
        <v>36</v>
      </c>
    </row>
    <row r="2" spans="1:13" s="69" customFormat="1" ht="13.8" x14ac:dyDescent="0.3">
      <c r="B2" s="814" t="s">
        <v>692</v>
      </c>
      <c r="C2" s="814"/>
      <c r="D2" s="814"/>
      <c r="E2" s="814"/>
      <c r="F2" s="814"/>
      <c r="G2" s="814"/>
      <c r="M2" s="89"/>
    </row>
    <row r="3" spans="1:13" s="69" customFormat="1" ht="14.4" x14ac:dyDescent="0.3">
      <c r="A3" s="238"/>
      <c r="B3" s="814" t="s">
        <v>693</v>
      </c>
      <c r="C3" s="814"/>
      <c r="D3" s="814"/>
      <c r="E3" s="814"/>
      <c r="F3" s="814"/>
      <c r="G3" s="814"/>
    </row>
    <row r="4" spans="1:13" s="69" customFormat="1" ht="13.8" x14ac:dyDescent="0.3">
      <c r="B4" s="814" t="s">
        <v>298</v>
      </c>
      <c r="C4" s="814"/>
      <c r="D4" s="814"/>
      <c r="E4" s="814"/>
      <c r="F4" s="814"/>
      <c r="G4" s="814"/>
    </row>
    <row r="5" spans="1:13" ht="12" x14ac:dyDescent="0.3">
      <c r="B5" s="263" t="s">
        <v>86</v>
      </c>
      <c r="C5" s="264">
        <v>2024</v>
      </c>
      <c r="D5" s="264">
        <v>2025</v>
      </c>
      <c r="E5" s="264" t="s">
        <v>648</v>
      </c>
      <c r="F5" s="264" t="s">
        <v>301</v>
      </c>
      <c r="G5" s="264" t="s">
        <v>428</v>
      </c>
      <c r="M5" s="45"/>
    </row>
    <row r="6" spans="1:13" ht="12" x14ac:dyDescent="0.3">
      <c r="B6" s="146" t="s">
        <v>694</v>
      </c>
      <c r="C6" s="59">
        <v>9735394747193</v>
      </c>
      <c r="D6" s="59">
        <v>11661192578948</v>
      </c>
      <c r="E6" s="265">
        <v>19.781404676068899</v>
      </c>
      <c r="F6" s="266">
        <v>2.2632503042228151</v>
      </c>
      <c r="G6" s="266">
        <v>2.517580828392282</v>
      </c>
      <c r="H6" s="267"/>
      <c r="M6" s="45"/>
    </row>
    <row r="7" spans="1:13" x14ac:dyDescent="0.3">
      <c r="B7" s="151" t="s">
        <v>695</v>
      </c>
      <c r="C7" s="60">
        <v>599034724566</v>
      </c>
      <c r="D7" s="60">
        <v>451661135911</v>
      </c>
      <c r="E7" s="268">
        <v>-24.601844035297297</v>
      </c>
      <c r="F7" s="269">
        <v>0.13926148428700713</v>
      </c>
      <c r="G7" s="269">
        <v>9.6883328386120349E-2</v>
      </c>
      <c r="M7" s="45"/>
    </row>
    <row r="8" spans="1:13" x14ac:dyDescent="0.3">
      <c r="B8" s="151" t="s">
        <v>696</v>
      </c>
      <c r="C8" s="60">
        <v>8365183811368</v>
      </c>
      <c r="D8" s="60">
        <v>10722737888528</v>
      </c>
      <c r="E8" s="268">
        <v>28.182932142580803</v>
      </c>
      <c r="F8" s="269">
        <v>1.9447084887253483</v>
      </c>
      <c r="G8" s="269">
        <v>2.3236359984319823</v>
      </c>
      <c r="M8" s="45"/>
    </row>
    <row r="9" spans="1:13" x14ac:dyDescent="0.3">
      <c r="B9" s="253" t="s">
        <v>697</v>
      </c>
      <c r="C9" s="254">
        <v>771176211259</v>
      </c>
      <c r="D9" s="254">
        <v>486793554509</v>
      </c>
      <c r="E9" s="270">
        <v>-36.876482002177603</v>
      </c>
      <c r="F9" s="271">
        <v>0.17928033121045955</v>
      </c>
      <c r="G9" s="271">
        <v>9.7061501574179213E-2</v>
      </c>
      <c r="M9" s="45"/>
    </row>
    <row r="10" spans="1:13" x14ac:dyDescent="0.3">
      <c r="M10" s="45"/>
    </row>
    <row r="11" spans="1:13" ht="409.6" x14ac:dyDescent="0.3">
      <c r="B11" s="249" t="s">
        <v>698</v>
      </c>
      <c r="M11" s="45"/>
    </row>
    <row r="12" spans="1:13" ht="409.6" x14ac:dyDescent="0.3">
      <c r="B12" s="249" t="s">
        <v>677</v>
      </c>
      <c r="M12" s="45"/>
    </row>
    <row r="13" spans="1:13" x14ac:dyDescent="0.3">
      <c r="B13" s="272"/>
    </row>
  </sheetData>
  <mergeCells count="3">
    <mergeCell ref="B2:G2"/>
    <mergeCell ref="B3:G3"/>
    <mergeCell ref="B4:G4"/>
  </mergeCells>
  <hyperlinks>
    <hyperlink ref="A1" location="Índice!A1" display="Volver" xr:uid="{00000000-0004-0000-5A00-000000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14"/>
  <sheetViews>
    <sheetView showGridLines="0" workbookViewId="0"/>
  </sheetViews>
  <sheetFormatPr baseColWidth="10" defaultColWidth="11.44140625" defaultRowHeight="11.4" x14ac:dyDescent="0.3"/>
  <cols>
    <col min="1" max="1" width="5.21875" style="44" customWidth="1"/>
    <col min="2" max="2" width="39.21875" style="273" customWidth="1"/>
    <col min="3" max="5" width="7.44140625" style="44" customWidth="1"/>
    <col min="6" max="16384" width="11.44140625" style="44"/>
  </cols>
  <sheetData>
    <row r="1" spans="1:13" ht="12" x14ac:dyDescent="0.3">
      <c r="A1" s="145" t="s">
        <v>36</v>
      </c>
    </row>
    <row r="2" spans="1:13" s="69" customFormat="1" ht="13.8" x14ac:dyDescent="0.3">
      <c r="B2" s="813" t="s">
        <v>699</v>
      </c>
      <c r="C2" s="813"/>
      <c r="D2" s="813"/>
      <c r="E2" s="813"/>
      <c r="F2" s="236"/>
      <c r="G2" s="236"/>
      <c r="M2" s="89"/>
    </row>
    <row r="3" spans="1:13" s="69" customFormat="1" ht="14.4" x14ac:dyDescent="0.3">
      <c r="A3" s="238"/>
      <c r="B3" s="813" t="s">
        <v>700</v>
      </c>
      <c r="C3" s="813"/>
      <c r="D3" s="813"/>
      <c r="E3" s="813"/>
    </row>
    <row r="4" spans="1:13" s="69" customFormat="1" ht="13.8" x14ac:dyDescent="0.3">
      <c r="B4" s="813" t="s">
        <v>298</v>
      </c>
      <c r="C4" s="813"/>
      <c r="D4" s="813"/>
      <c r="E4" s="813"/>
    </row>
    <row r="5" spans="1:13" ht="12" x14ac:dyDescent="0.3">
      <c r="B5" s="263" t="s">
        <v>86</v>
      </c>
      <c r="C5" s="264">
        <v>2024</v>
      </c>
      <c r="D5" s="264" t="s">
        <v>701</v>
      </c>
      <c r="E5" s="264" t="s">
        <v>648</v>
      </c>
      <c r="M5" s="45"/>
    </row>
    <row r="6" spans="1:13" ht="409.6" x14ac:dyDescent="0.3">
      <c r="B6" s="146" t="s">
        <v>702</v>
      </c>
      <c r="C6" s="59">
        <v>599034724566</v>
      </c>
      <c r="D6" s="59">
        <v>451661135911</v>
      </c>
      <c r="E6" s="252">
        <v>-24.601844035297283</v>
      </c>
      <c r="M6" s="45"/>
    </row>
    <row r="7" spans="1:13" x14ac:dyDescent="0.3">
      <c r="B7" s="151" t="s">
        <v>703</v>
      </c>
      <c r="C7" s="60">
        <v>177458150021</v>
      </c>
      <c r="D7" s="60">
        <v>121434325550</v>
      </c>
      <c r="E7" s="252">
        <v>-31.570161451795965</v>
      </c>
      <c r="M7" s="45"/>
    </row>
    <row r="8" spans="1:13" x14ac:dyDescent="0.3">
      <c r="B8" s="151" t="s">
        <v>704</v>
      </c>
      <c r="C8" s="60">
        <v>73365554122</v>
      </c>
      <c r="D8" s="60">
        <v>31415286000</v>
      </c>
      <c r="E8" s="252">
        <v>-57.179787741043512</v>
      </c>
      <c r="M8" s="45"/>
    </row>
    <row r="9" spans="1:13" x14ac:dyDescent="0.3">
      <c r="B9" s="151" t="s">
        <v>705</v>
      </c>
      <c r="C9" s="60">
        <v>219422231558</v>
      </c>
      <c r="D9" s="60">
        <v>231207035000</v>
      </c>
      <c r="E9" s="252">
        <v>5.3708338295178182</v>
      </c>
      <c r="M9" s="45"/>
    </row>
    <row r="10" spans="1:13" x14ac:dyDescent="0.3">
      <c r="B10" s="151" t="s">
        <v>706</v>
      </c>
      <c r="C10" s="60">
        <v>36022833530</v>
      </c>
      <c r="D10" s="60">
        <v>8081142000</v>
      </c>
      <c r="E10" s="252">
        <v>-77.566612039916336</v>
      </c>
      <c r="M10" s="45"/>
    </row>
    <row r="11" spans="1:13" x14ac:dyDescent="0.3">
      <c r="B11" s="253" t="s">
        <v>707</v>
      </c>
      <c r="C11" s="254">
        <v>92765955335</v>
      </c>
      <c r="D11" s="254">
        <v>59523347361</v>
      </c>
      <c r="E11" s="255">
        <v>-35.834922255641096</v>
      </c>
      <c r="M11" s="45"/>
    </row>
    <row r="12" spans="1:13" x14ac:dyDescent="0.3">
      <c r="M12" s="45"/>
    </row>
    <row r="13" spans="1:13" ht="409.6" x14ac:dyDescent="0.3">
      <c r="B13" s="249" t="s">
        <v>708</v>
      </c>
    </row>
    <row r="14" spans="1:13" ht="409.6" x14ac:dyDescent="0.3">
      <c r="B14" s="249" t="s">
        <v>499</v>
      </c>
    </row>
  </sheetData>
  <mergeCells count="3">
    <mergeCell ref="B2:E2"/>
    <mergeCell ref="B3:E3"/>
    <mergeCell ref="B4:E4"/>
  </mergeCells>
  <hyperlinks>
    <hyperlink ref="A1" location="Índice!A1" display="Volver" xr:uid="{00000000-0004-0000-5B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18"/>
  <sheetViews>
    <sheetView showGridLines="0" workbookViewId="0"/>
  </sheetViews>
  <sheetFormatPr baseColWidth="10" defaultColWidth="11.44140625" defaultRowHeight="11.4" x14ac:dyDescent="0.3"/>
  <cols>
    <col min="1" max="1" width="5.21875" style="44" customWidth="1"/>
    <col min="2" max="2" width="38" style="44" customWidth="1"/>
    <col min="3" max="4" width="8.5546875" style="44" customWidth="1"/>
    <col min="5" max="5" width="9.77734375" style="44" customWidth="1"/>
    <col min="6" max="7" width="10.21875" style="44" customWidth="1"/>
    <col min="8" max="16384" width="11.44140625" style="44"/>
  </cols>
  <sheetData>
    <row r="1" spans="1:13" ht="12" x14ac:dyDescent="0.3">
      <c r="A1" s="145" t="s">
        <v>36</v>
      </c>
    </row>
    <row r="2" spans="1:13" s="69" customFormat="1" ht="13.8" x14ac:dyDescent="0.3">
      <c r="B2" s="814" t="s">
        <v>709</v>
      </c>
      <c r="C2" s="814"/>
      <c r="D2" s="814"/>
      <c r="E2" s="814"/>
      <c r="F2" s="814"/>
      <c r="G2" s="814"/>
      <c r="M2" s="89"/>
    </row>
    <row r="3" spans="1:13" s="69" customFormat="1" ht="14.4" x14ac:dyDescent="0.3">
      <c r="A3" s="238"/>
      <c r="B3" s="814" t="s">
        <v>679</v>
      </c>
      <c r="C3" s="814"/>
      <c r="D3" s="814"/>
      <c r="E3" s="814"/>
      <c r="F3" s="814"/>
      <c r="G3" s="814"/>
    </row>
    <row r="4" spans="1:13" s="69" customFormat="1" ht="13.8" x14ac:dyDescent="0.3">
      <c r="B4" s="814" t="s">
        <v>298</v>
      </c>
      <c r="C4" s="814"/>
      <c r="D4" s="814"/>
      <c r="E4" s="814"/>
      <c r="F4" s="814"/>
      <c r="G4" s="814"/>
    </row>
    <row r="5" spans="1:13" ht="12" x14ac:dyDescent="0.3">
      <c r="B5" s="263" t="s">
        <v>86</v>
      </c>
      <c r="C5" s="264">
        <v>2024</v>
      </c>
      <c r="D5" s="264">
        <v>2025</v>
      </c>
      <c r="E5" s="264" t="s">
        <v>648</v>
      </c>
      <c r="F5" s="263" t="s">
        <v>710</v>
      </c>
      <c r="G5" s="263" t="s">
        <v>711</v>
      </c>
      <c r="M5" s="45"/>
    </row>
    <row r="6" spans="1:13" ht="12" x14ac:dyDescent="0.3">
      <c r="B6" s="146" t="s">
        <v>712</v>
      </c>
      <c r="C6" s="59">
        <v>9230002022734</v>
      </c>
      <c r="D6" s="59">
        <v>11720612889687</v>
      </c>
      <c r="E6" s="265">
        <v>26.98386046740282</v>
      </c>
      <c r="F6" s="274">
        <v>2.1457583825199347</v>
      </c>
      <c r="G6" s="274">
        <v>2.5297647373870036</v>
      </c>
      <c r="M6" s="45"/>
    </row>
    <row r="7" spans="1:13" ht="12" x14ac:dyDescent="0.3">
      <c r="B7" s="146" t="s">
        <v>713</v>
      </c>
      <c r="C7" s="59">
        <v>2105687774276</v>
      </c>
      <c r="D7" s="59">
        <v>2475613176155</v>
      </c>
      <c r="E7" s="265">
        <v>17.567913267967363</v>
      </c>
      <c r="F7" s="274">
        <v>0.48952288217203627</v>
      </c>
      <c r="G7" s="274">
        <v>0.52572580500823907</v>
      </c>
      <c r="M7" s="45"/>
    </row>
    <row r="8" spans="1:13" x14ac:dyDescent="0.3">
      <c r="B8" s="275" t="s">
        <v>683</v>
      </c>
      <c r="C8" s="60">
        <v>953955795487</v>
      </c>
      <c r="D8" s="60">
        <v>1050993219137</v>
      </c>
      <c r="E8" s="268">
        <v>10.172109033675071</v>
      </c>
      <c r="F8" s="276">
        <v>0.22177228560491449</v>
      </c>
      <c r="G8" s="276">
        <v>0.22802303695151788</v>
      </c>
      <c r="M8" s="45"/>
    </row>
    <row r="9" spans="1:13" x14ac:dyDescent="0.3">
      <c r="B9" s="275" t="s">
        <v>714</v>
      </c>
      <c r="C9" s="60">
        <v>258345215010</v>
      </c>
      <c r="D9" s="60">
        <v>314082871758</v>
      </c>
      <c r="E9" s="268">
        <v>21.574874822373815</v>
      </c>
      <c r="F9" s="276">
        <v>6.0059186263040548E-2</v>
      </c>
      <c r="G9" s="276">
        <v>6.3934781244598018E-2</v>
      </c>
      <c r="M9" s="45"/>
    </row>
    <row r="10" spans="1:13" x14ac:dyDescent="0.3">
      <c r="B10" s="275" t="s">
        <v>715</v>
      </c>
      <c r="C10" s="60">
        <v>955196001</v>
      </c>
      <c r="D10" s="60">
        <v>1155408040</v>
      </c>
      <c r="E10" s="268">
        <v>20.960309589905822</v>
      </c>
      <c r="F10" s="276">
        <v>2.2206060421730615E-4</v>
      </c>
      <c r="G10" s="276">
        <v>2.2653083748472224E-4</v>
      </c>
      <c r="M10" s="45"/>
    </row>
    <row r="11" spans="1:13" x14ac:dyDescent="0.3">
      <c r="B11" s="275" t="s">
        <v>716</v>
      </c>
      <c r="C11" s="60">
        <v>33292254938</v>
      </c>
      <c r="D11" s="60">
        <v>33426848843</v>
      </c>
      <c r="E11" s="268">
        <v>0.40427993012384089</v>
      </c>
      <c r="F11" s="276">
        <v>7.7396662460366339E-3</v>
      </c>
      <c r="G11" s="276">
        <v>6.7045549640446529E-3</v>
      </c>
      <c r="M11" s="45"/>
    </row>
    <row r="12" spans="1:13" x14ac:dyDescent="0.3">
      <c r="B12" s="275" t="s">
        <v>717</v>
      </c>
      <c r="C12" s="60">
        <v>859139312840</v>
      </c>
      <c r="D12" s="60">
        <v>1075954828377</v>
      </c>
      <c r="E12" s="268">
        <v>25.236362985216832</v>
      </c>
      <c r="F12" s="276">
        <v>0.19972968345382722</v>
      </c>
      <c r="G12" s="276">
        <v>0.22683690101059376</v>
      </c>
      <c r="M12" s="45"/>
    </row>
    <row r="13" spans="1:13" ht="12" x14ac:dyDescent="0.3">
      <c r="B13" s="146" t="s">
        <v>718</v>
      </c>
      <c r="C13" s="59">
        <v>125374991000</v>
      </c>
      <c r="D13" s="59">
        <v>179939404000</v>
      </c>
      <c r="E13" s="265">
        <v>43.520970621644949</v>
      </c>
      <c r="F13" s="274">
        <v>2.9146736613273699E-2</v>
      </c>
      <c r="G13" s="274">
        <v>3.9139615061693521E-2</v>
      </c>
    </row>
    <row r="14" spans="1:13" ht="409.6" x14ac:dyDescent="0.3">
      <c r="B14" s="152" t="s">
        <v>719</v>
      </c>
      <c r="C14" s="61">
        <v>6998939257458</v>
      </c>
      <c r="D14" s="61">
        <v>9065060309532</v>
      </c>
      <c r="E14" s="277">
        <v>29.520488406473344</v>
      </c>
      <c r="F14" s="278">
        <v>1.627088763734625</v>
      </c>
      <c r="G14" s="278">
        <v>1.9648993173170708</v>
      </c>
    </row>
    <row r="16" spans="1:13" ht="409.6" x14ac:dyDescent="0.3">
      <c r="B16" s="249" t="s">
        <v>720</v>
      </c>
    </row>
    <row r="17" spans="2:2" ht="409.6" x14ac:dyDescent="0.3">
      <c r="B17" s="249" t="s">
        <v>721</v>
      </c>
    </row>
    <row r="18" spans="2:2" x14ac:dyDescent="0.3">
      <c r="B18" s="82"/>
    </row>
  </sheetData>
  <mergeCells count="3">
    <mergeCell ref="B2:G2"/>
    <mergeCell ref="B3:G3"/>
    <mergeCell ref="B4:G4"/>
  </mergeCells>
  <hyperlinks>
    <hyperlink ref="A1" location="Índice!A1" display="Volver" xr:uid="{00000000-0004-0000-5C00-00000000000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L11"/>
  <sheetViews>
    <sheetView showGridLines="0" workbookViewId="0"/>
  </sheetViews>
  <sheetFormatPr baseColWidth="10" defaultColWidth="11.44140625" defaultRowHeight="11.4" x14ac:dyDescent="0.3"/>
  <cols>
    <col min="1" max="1" width="5.21875" style="45" customWidth="1"/>
    <col min="2" max="2" width="16.77734375" style="45" customWidth="1"/>
    <col min="3" max="4" width="12.21875" style="45" customWidth="1"/>
    <col min="5" max="5" width="9.77734375" style="45" customWidth="1"/>
    <col min="6" max="6" width="12.44140625" style="45" customWidth="1"/>
    <col min="7" max="7" width="13.44140625" style="45" customWidth="1"/>
    <col min="8" max="16384" width="11.44140625" style="45"/>
  </cols>
  <sheetData>
    <row r="1" spans="1:12" ht="12" x14ac:dyDescent="0.3">
      <c r="A1" s="145" t="s">
        <v>36</v>
      </c>
    </row>
    <row r="2" spans="1:12" s="89" customFormat="1" ht="13.8" x14ac:dyDescent="0.3">
      <c r="B2" s="814" t="s">
        <v>722</v>
      </c>
      <c r="C2" s="814"/>
      <c r="D2" s="814"/>
      <c r="E2" s="814"/>
      <c r="F2" s="814"/>
      <c r="G2" s="279"/>
      <c r="H2" s="279"/>
      <c r="I2" s="279"/>
      <c r="J2" s="279"/>
      <c r="K2" s="279"/>
      <c r="L2" s="279"/>
    </row>
    <row r="3" spans="1:12" s="89" customFormat="1" ht="14.4" x14ac:dyDescent="0.3">
      <c r="A3" s="280"/>
      <c r="B3" s="814" t="s">
        <v>723</v>
      </c>
      <c r="C3" s="814"/>
      <c r="D3" s="814"/>
      <c r="E3" s="814"/>
      <c r="F3" s="814"/>
    </row>
    <row r="4" spans="1:12" s="89" customFormat="1" ht="13.8" x14ac:dyDescent="0.3">
      <c r="B4" s="814" t="s">
        <v>298</v>
      </c>
      <c r="C4" s="814"/>
      <c r="D4" s="814"/>
      <c r="E4" s="814"/>
      <c r="F4" s="814"/>
    </row>
    <row r="5" spans="1:12" ht="24" x14ac:dyDescent="0.3">
      <c r="B5" s="1" t="s">
        <v>86</v>
      </c>
      <c r="C5" s="1">
        <v>2025</v>
      </c>
      <c r="D5" s="1">
        <v>2026</v>
      </c>
      <c r="E5" s="1" t="s">
        <v>648</v>
      </c>
      <c r="F5" s="1" t="s">
        <v>724</v>
      </c>
    </row>
    <row r="6" spans="1:12" x14ac:dyDescent="0.3">
      <c r="B6" s="281" t="s">
        <v>312</v>
      </c>
      <c r="C6" s="282">
        <v>2581745877272</v>
      </c>
      <c r="D6" s="282">
        <v>2774954968000</v>
      </c>
      <c r="E6" s="283">
        <v>7.4836602792275775</v>
      </c>
      <c r="F6" s="284">
        <v>68.043391236677436</v>
      </c>
      <c r="G6" s="285"/>
    </row>
    <row r="7" spans="1:12" x14ac:dyDescent="0.3">
      <c r="B7" s="281" t="s">
        <v>725</v>
      </c>
      <c r="C7" s="282">
        <v>1416420595237</v>
      </c>
      <c r="D7" s="282">
        <v>1303258827000</v>
      </c>
      <c r="E7" s="283">
        <v>-7.9892772399334788</v>
      </c>
      <c r="F7" s="284">
        <v>31.956608763322571</v>
      </c>
    </row>
    <row r="8" spans="1:12" ht="12" x14ac:dyDescent="0.3">
      <c r="B8" s="286" t="s">
        <v>133</v>
      </c>
      <c r="C8" s="287">
        <f>C7+C6</f>
        <v>3998166472509</v>
      </c>
      <c r="D8" s="287">
        <f>D7+D6</f>
        <v>4078213795000</v>
      </c>
      <c r="E8" s="288">
        <v>2.0021007889840847</v>
      </c>
      <c r="F8" s="289">
        <v>100</v>
      </c>
    </row>
    <row r="9" spans="1:12" ht="12" x14ac:dyDescent="0.3">
      <c r="B9" s="205"/>
      <c r="C9" s="290"/>
      <c r="D9" s="290"/>
      <c r="E9" s="291"/>
      <c r="F9" s="292"/>
    </row>
    <row r="10" spans="1:12" ht="409.6" x14ac:dyDescent="0.3">
      <c r="B10" s="293" t="s">
        <v>726</v>
      </c>
    </row>
    <row r="11" spans="1:12" ht="409.6" x14ac:dyDescent="0.3">
      <c r="B11" s="164" t="s">
        <v>727</v>
      </c>
    </row>
  </sheetData>
  <mergeCells count="3">
    <mergeCell ref="B2:F2"/>
    <mergeCell ref="B3:F3"/>
    <mergeCell ref="B4:F4"/>
  </mergeCells>
  <hyperlinks>
    <hyperlink ref="A1" location="Índice!A1" display="Volver" xr:uid="{00000000-0004-0000-5D00-00000000000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J11"/>
  <sheetViews>
    <sheetView showGridLines="0" workbookViewId="0"/>
  </sheetViews>
  <sheetFormatPr baseColWidth="10" defaultColWidth="11.44140625" defaultRowHeight="11.4" x14ac:dyDescent="0.3"/>
  <cols>
    <col min="1" max="1" width="5.21875" style="45" customWidth="1"/>
    <col min="2" max="2" width="19.77734375" style="45" customWidth="1"/>
    <col min="3" max="4" width="10.44140625" style="45" customWidth="1"/>
    <col min="5" max="5" width="8.77734375" style="45" customWidth="1"/>
    <col min="6" max="6" width="14.5546875" style="45" customWidth="1"/>
    <col min="7" max="16384" width="11.44140625" style="45"/>
  </cols>
  <sheetData>
    <row r="1" spans="1:10" ht="12" x14ac:dyDescent="0.3">
      <c r="A1" s="145" t="s">
        <v>36</v>
      </c>
    </row>
    <row r="2" spans="1:10" s="89" customFormat="1" ht="13.8" x14ac:dyDescent="0.3">
      <c r="B2" s="814" t="s">
        <v>728</v>
      </c>
      <c r="C2" s="814"/>
      <c r="D2" s="814"/>
      <c r="E2" s="814"/>
      <c r="F2" s="814"/>
      <c r="G2" s="279"/>
      <c r="H2" s="279"/>
      <c r="I2" s="279"/>
      <c r="J2" s="279"/>
    </row>
    <row r="3" spans="1:10" s="89" customFormat="1" ht="14.4" x14ac:dyDescent="0.3">
      <c r="A3" s="280"/>
      <c r="B3" s="814" t="s">
        <v>729</v>
      </c>
      <c r="C3" s="814"/>
      <c r="D3" s="814"/>
      <c r="E3" s="814"/>
      <c r="F3" s="814"/>
    </row>
    <row r="4" spans="1:10" s="89" customFormat="1" ht="13.8" x14ac:dyDescent="0.3">
      <c r="B4" s="814" t="s">
        <v>298</v>
      </c>
      <c r="C4" s="814"/>
      <c r="D4" s="814"/>
      <c r="E4" s="814"/>
      <c r="F4" s="814"/>
    </row>
    <row r="5" spans="1:10" ht="12" x14ac:dyDescent="0.3">
      <c r="B5" s="1" t="s">
        <v>86</v>
      </c>
      <c r="C5" s="1">
        <v>2025</v>
      </c>
      <c r="D5" s="1">
        <v>2026</v>
      </c>
      <c r="E5" s="1" t="s">
        <v>648</v>
      </c>
      <c r="F5" s="1" t="s">
        <v>724</v>
      </c>
    </row>
    <row r="6" spans="1:10" x14ac:dyDescent="0.3">
      <c r="B6" s="281" t="s">
        <v>730</v>
      </c>
      <c r="C6" s="282">
        <v>528306778135</v>
      </c>
      <c r="D6" s="294">
        <v>595824281000</v>
      </c>
      <c r="E6" s="283">
        <v>12.779980431700434</v>
      </c>
      <c r="F6" s="283">
        <v>14.609932459413887</v>
      </c>
    </row>
    <row r="7" spans="1:10" x14ac:dyDescent="0.3">
      <c r="B7" s="281" t="s">
        <v>731</v>
      </c>
      <c r="C7" s="282">
        <v>5652754000</v>
      </c>
      <c r="D7" s="294">
        <v>5764088000</v>
      </c>
      <c r="E7" s="283">
        <v>1.9695532478505084</v>
      </c>
      <c r="F7" s="283">
        <v>0.14133854402304577</v>
      </c>
    </row>
    <row r="8" spans="1:10" x14ac:dyDescent="0.3">
      <c r="B8" s="281" t="s">
        <v>732</v>
      </c>
      <c r="C8" s="282">
        <v>3464206940374</v>
      </c>
      <c r="D8" s="282">
        <v>3476625426000</v>
      </c>
      <c r="E8" s="283">
        <v>0.35847990145356778</v>
      </c>
      <c r="F8" s="283">
        <v>85.248728996563059</v>
      </c>
    </row>
    <row r="9" spans="1:10" ht="12" x14ac:dyDescent="0.3">
      <c r="B9" s="295" t="s">
        <v>133</v>
      </c>
      <c r="C9" s="287">
        <f>C8+C7+C6</f>
        <v>3998166472509</v>
      </c>
      <c r="D9" s="287">
        <f>D8+D7+D6</f>
        <v>4078213795000</v>
      </c>
      <c r="E9" s="288">
        <v>2.0021007889840847</v>
      </c>
      <c r="F9" s="296">
        <v>100</v>
      </c>
    </row>
    <row r="11" spans="1:10" ht="409.6" x14ac:dyDescent="0.3">
      <c r="B11" s="164" t="s">
        <v>727</v>
      </c>
    </row>
  </sheetData>
  <mergeCells count="3">
    <mergeCell ref="B2:F2"/>
    <mergeCell ref="B3:F3"/>
    <mergeCell ref="B4:F4"/>
  </mergeCells>
  <hyperlinks>
    <hyperlink ref="A1" location="Índice!A1" display="Volver" xr:uid="{00000000-0004-0000-5E00-00000000000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15"/>
  <sheetViews>
    <sheetView showGridLines="0" workbookViewId="0"/>
  </sheetViews>
  <sheetFormatPr baseColWidth="10" defaultColWidth="11.44140625" defaultRowHeight="11.4" x14ac:dyDescent="0.3"/>
  <cols>
    <col min="1" max="1" width="5.21875" style="45" customWidth="1"/>
    <col min="2" max="2" width="38.44140625" style="45" customWidth="1"/>
    <col min="3" max="3" width="19.44140625" style="45" customWidth="1"/>
    <col min="4" max="4" width="16.77734375" style="45" customWidth="1"/>
    <col min="5" max="5" width="11.77734375" style="45" customWidth="1"/>
    <col min="6" max="7" width="11.44140625" style="45"/>
    <col min="8" max="8" width="18.77734375" style="45" customWidth="1"/>
    <col min="9" max="16384" width="11.44140625" style="45"/>
  </cols>
  <sheetData>
    <row r="1" spans="1:8" ht="12" x14ac:dyDescent="0.3">
      <c r="A1" s="145" t="s">
        <v>36</v>
      </c>
    </row>
    <row r="2" spans="1:8" s="89" customFormat="1" ht="13.8" x14ac:dyDescent="0.3">
      <c r="B2" s="814" t="s">
        <v>733</v>
      </c>
      <c r="C2" s="814"/>
      <c r="D2" s="814"/>
      <c r="E2" s="814"/>
      <c r="F2" s="279"/>
      <c r="G2" s="279"/>
      <c r="H2" s="279"/>
    </row>
    <row r="3" spans="1:8" s="89" customFormat="1" ht="14.4" x14ac:dyDescent="0.3">
      <c r="A3" s="280"/>
      <c r="B3" s="814" t="s">
        <v>734</v>
      </c>
      <c r="C3" s="814"/>
      <c r="D3" s="814"/>
      <c r="E3" s="814"/>
    </row>
    <row r="4" spans="1:8" s="89" customFormat="1" ht="13.8" x14ac:dyDescent="0.3">
      <c r="B4" s="814" t="s">
        <v>735</v>
      </c>
      <c r="C4" s="814"/>
      <c r="D4" s="814"/>
      <c r="E4" s="814"/>
    </row>
    <row r="5" spans="1:8" ht="24" x14ac:dyDescent="0.3">
      <c r="B5" s="2" t="s">
        <v>736</v>
      </c>
      <c r="C5" s="2" t="s">
        <v>737</v>
      </c>
      <c r="D5" s="2" t="s">
        <v>738</v>
      </c>
      <c r="E5" s="2" t="s">
        <v>739</v>
      </c>
    </row>
    <row r="6" spans="1:8" x14ac:dyDescent="0.3">
      <c r="B6" s="46" t="s">
        <v>740</v>
      </c>
      <c r="C6" s="297">
        <v>401870893211</v>
      </c>
      <c r="D6" s="297">
        <v>11705886123732</v>
      </c>
      <c r="E6" s="298">
        <v>3.4330668260668005</v>
      </c>
    </row>
    <row r="7" spans="1:8" x14ac:dyDescent="0.3">
      <c r="B7" s="151" t="s">
        <v>741</v>
      </c>
      <c r="C7" s="299">
        <v>2380241925371</v>
      </c>
      <c r="D7" s="299">
        <v>3243036469826</v>
      </c>
      <c r="E7" s="298">
        <v>73.395472037312899</v>
      </c>
    </row>
    <row r="8" spans="1:8" x14ac:dyDescent="0.3">
      <c r="B8" s="46" t="s">
        <v>742</v>
      </c>
      <c r="C8" s="282">
        <v>3790601883293</v>
      </c>
      <c r="D8" s="282">
        <v>23225261027105</v>
      </c>
      <c r="E8" s="298">
        <v>16.321030273326901</v>
      </c>
    </row>
    <row r="9" spans="1:8" x14ac:dyDescent="0.3">
      <c r="B9" s="151" t="s">
        <v>743</v>
      </c>
      <c r="C9" s="299">
        <v>49932839550</v>
      </c>
      <c r="D9" s="299">
        <v>612094952944</v>
      </c>
      <c r="E9" s="298">
        <v>8.1576950291515189</v>
      </c>
    </row>
    <row r="10" spans="1:8" ht="12" x14ac:dyDescent="0.3">
      <c r="B10" s="14" t="s">
        <v>744</v>
      </c>
      <c r="C10" s="287">
        <v>6622647541425</v>
      </c>
      <c r="D10" s="287">
        <v>38786278573607</v>
      </c>
      <c r="E10" s="300">
        <v>17.0747176191622</v>
      </c>
    </row>
    <row r="11" spans="1:8" x14ac:dyDescent="0.3">
      <c r="H11" s="301"/>
    </row>
    <row r="12" spans="1:8" x14ac:dyDescent="0.3">
      <c r="B12" s="842" t="s">
        <v>745</v>
      </c>
      <c r="C12" s="842"/>
      <c r="D12" s="842"/>
      <c r="E12" s="842"/>
      <c r="H12" s="302"/>
    </row>
    <row r="13" spans="1:8" x14ac:dyDescent="0.3">
      <c r="B13" s="842"/>
      <c r="C13" s="842"/>
      <c r="D13" s="842"/>
      <c r="E13" s="842"/>
      <c r="H13" s="301"/>
    </row>
    <row r="14" spans="1:8" ht="409.6" x14ac:dyDescent="0.3">
      <c r="B14" s="852" t="s">
        <v>746</v>
      </c>
      <c r="C14" s="852"/>
      <c r="D14" s="852"/>
      <c r="E14" s="852"/>
      <c r="H14" s="303"/>
    </row>
    <row r="15" spans="1:8" ht="409.6" x14ac:dyDescent="0.3">
      <c r="B15" s="852" t="s">
        <v>747</v>
      </c>
      <c r="C15" s="852"/>
      <c r="D15" s="852"/>
      <c r="E15" s="852"/>
    </row>
  </sheetData>
  <mergeCells count="6">
    <mergeCell ref="B15:E15"/>
    <mergeCell ref="B2:E2"/>
    <mergeCell ref="B3:E3"/>
    <mergeCell ref="B4:E4"/>
    <mergeCell ref="B12:E13"/>
    <mergeCell ref="B14:E14"/>
  </mergeCells>
  <hyperlinks>
    <hyperlink ref="A1" location="Índice!A1" display="Volver" xr:uid="{00000000-0004-0000-5F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G12"/>
  <sheetViews>
    <sheetView showGridLines="0" workbookViewId="0"/>
  </sheetViews>
  <sheetFormatPr baseColWidth="10" defaultColWidth="11.44140625" defaultRowHeight="11.4" x14ac:dyDescent="0.3"/>
  <cols>
    <col min="1" max="1" width="5.21875" style="45" customWidth="1"/>
    <col min="2" max="2" width="12.77734375" style="45" customWidth="1"/>
    <col min="3" max="6" width="19.5546875" style="45" customWidth="1"/>
    <col min="7" max="16384" width="11.44140625" style="45"/>
  </cols>
  <sheetData>
    <row r="1" spans="1:7" ht="12" x14ac:dyDescent="0.3">
      <c r="A1" s="145" t="s">
        <v>36</v>
      </c>
    </row>
    <row r="2" spans="1:7" s="89" customFormat="1" ht="13.8" x14ac:dyDescent="0.3">
      <c r="B2" s="814" t="s">
        <v>748</v>
      </c>
      <c r="C2" s="814"/>
      <c r="D2" s="814"/>
      <c r="E2" s="814"/>
      <c r="F2" s="814"/>
      <c r="G2" s="279"/>
    </row>
    <row r="3" spans="1:7" s="89" customFormat="1" ht="14.4" x14ac:dyDescent="0.3">
      <c r="A3" s="280"/>
      <c r="B3" s="814" t="s">
        <v>749</v>
      </c>
      <c r="C3" s="814"/>
      <c r="D3" s="814"/>
      <c r="E3" s="814"/>
      <c r="F3" s="814"/>
    </row>
    <row r="4" spans="1:7" ht="12" x14ac:dyDescent="0.3">
      <c r="B4" s="1" t="s">
        <v>750</v>
      </c>
      <c r="C4" s="1">
        <v>2019</v>
      </c>
      <c r="D4" s="1">
        <v>2023</v>
      </c>
      <c r="E4" s="1">
        <v>2024</v>
      </c>
      <c r="F4" s="1">
        <v>2025</v>
      </c>
    </row>
    <row r="5" spans="1:7" x14ac:dyDescent="0.3">
      <c r="B5" s="304" t="s">
        <v>751</v>
      </c>
      <c r="C5" s="305" t="s">
        <v>752</v>
      </c>
      <c r="D5" s="305" t="s">
        <v>753</v>
      </c>
      <c r="E5" s="305" t="s">
        <v>754</v>
      </c>
      <c r="F5" s="305" t="s">
        <v>754</v>
      </c>
    </row>
    <row r="6" spans="1:7" x14ac:dyDescent="0.3">
      <c r="B6" s="304" t="s">
        <v>755</v>
      </c>
      <c r="C6" s="305" t="s">
        <v>752</v>
      </c>
      <c r="D6" s="305" t="s">
        <v>752</v>
      </c>
      <c r="E6" s="305" t="s">
        <v>756</v>
      </c>
      <c r="F6" s="305" t="s">
        <v>753</v>
      </c>
    </row>
    <row r="7" spans="1:7" x14ac:dyDescent="0.3">
      <c r="B7" s="304" t="s">
        <v>757</v>
      </c>
      <c r="C7" s="305" t="s">
        <v>753</v>
      </c>
      <c r="D7" s="305" t="s">
        <v>753</v>
      </c>
      <c r="E7" s="305" t="s">
        <v>758</v>
      </c>
      <c r="F7" s="305" t="s">
        <v>759</v>
      </c>
    </row>
    <row r="8" spans="1:7" x14ac:dyDescent="0.3">
      <c r="B8" s="306" t="s">
        <v>760</v>
      </c>
      <c r="C8" s="307" t="s">
        <v>761</v>
      </c>
      <c r="D8" s="307" t="s">
        <v>753</v>
      </c>
      <c r="E8" s="307" t="s">
        <v>753</v>
      </c>
      <c r="F8" s="307" t="s">
        <v>753</v>
      </c>
    </row>
    <row r="9" spans="1:7" x14ac:dyDescent="0.3">
      <c r="B9" s="304"/>
      <c r="C9" s="305"/>
      <c r="D9" s="305"/>
      <c r="E9" s="305"/>
      <c r="F9" s="305"/>
    </row>
    <row r="10" spans="1:7" x14ac:dyDescent="0.3">
      <c r="B10" s="849" t="s">
        <v>762</v>
      </c>
      <c r="C10" s="849"/>
      <c r="D10" s="849"/>
      <c r="E10" s="849"/>
      <c r="F10" s="849"/>
    </row>
    <row r="11" spans="1:7" ht="409.6" x14ac:dyDescent="0.3">
      <c r="B11" s="164" t="s">
        <v>763</v>
      </c>
      <c r="C11" s="164"/>
      <c r="D11" s="164"/>
      <c r="E11" s="164"/>
      <c r="F11" s="164"/>
    </row>
    <row r="12" spans="1:7" ht="409.6" x14ac:dyDescent="0.3">
      <c r="B12" s="852" t="s">
        <v>764</v>
      </c>
      <c r="C12" s="852"/>
      <c r="D12" s="852"/>
      <c r="E12" s="164"/>
      <c r="F12" s="164"/>
    </row>
  </sheetData>
  <mergeCells count="4">
    <mergeCell ref="B2:F2"/>
    <mergeCell ref="B3:F3"/>
    <mergeCell ref="B10:F10"/>
    <mergeCell ref="B12:D12"/>
  </mergeCells>
  <hyperlinks>
    <hyperlink ref="A1" location="Índice!A1" display="Volver" xr:uid="{00000000-0004-0000-60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G13"/>
  <sheetViews>
    <sheetView showGridLines="0" workbookViewId="0"/>
  </sheetViews>
  <sheetFormatPr baseColWidth="10" defaultColWidth="11.44140625" defaultRowHeight="11.4" x14ac:dyDescent="0.3"/>
  <cols>
    <col min="1" max="1" width="5.21875" style="45" customWidth="1"/>
    <col min="2" max="2" width="20" style="45" customWidth="1"/>
    <col min="3" max="6" width="8.77734375" style="45" customWidth="1"/>
    <col min="7" max="7" width="11.44140625" style="45"/>
    <col min="8" max="8" width="13.21875" style="45" customWidth="1"/>
    <col min="9" max="16384" width="11.44140625" style="45"/>
  </cols>
  <sheetData>
    <row r="1" spans="1:7" ht="12" x14ac:dyDescent="0.3">
      <c r="A1" s="145" t="s">
        <v>36</v>
      </c>
    </row>
    <row r="2" spans="1:7" s="89" customFormat="1" ht="13.8" x14ac:dyDescent="0.3">
      <c r="B2" s="814" t="s">
        <v>765</v>
      </c>
      <c r="C2" s="814"/>
      <c r="D2" s="814"/>
      <c r="E2" s="814"/>
      <c r="F2" s="814"/>
    </row>
    <row r="3" spans="1:7" s="89" customFormat="1" ht="14.4" x14ac:dyDescent="0.3">
      <c r="A3" s="280"/>
      <c r="B3" s="814" t="s">
        <v>766</v>
      </c>
      <c r="C3" s="814"/>
      <c r="D3" s="814"/>
      <c r="E3" s="814"/>
      <c r="F3" s="814"/>
    </row>
    <row r="4" spans="1:7" s="89" customFormat="1" ht="13.8" x14ac:dyDescent="0.3">
      <c r="B4" s="814" t="s">
        <v>388</v>
      </c>
      <c r="C4" s="814"/>
      <c r="D4" s="814"/>
      <c r="E4" s="814"/>
      <c r="F4" s="814"/>
    </row>
    <row r="5" spans="1:7" ht="12" x14ac:dyDescent="0.3">
      <c r="B5" s="2" t="s">
        <v>767</v>
      </c>
      <c r="C5" s="2">
        <v>2022</v>
      </c>
      <c r="D5" s="2">
        <v>2023</v>
      </c>
      <c r="E5" s="2">
        <v>2024</v>
      </c>
      <c r="F5" s="2">
        <v>2025</v>
      </c>
    </row>
    <row r="6" spans="1:7" x14ac:dyDescent="0.3">
      <c r="B6" s="46" t="s">
        <v>751</v>
      </c>
      <c r="C6" s="308">
        <v>-101739.28230124997</v>
      </c>
      <c r="D6" s="308">
        <v>-125916.3815205</v>
      </c>
      <c r="E6" s="308">
        <v>-108504.74876761006</v>
      </c>
      <c r="F6" s="308">
        <v>-43281.155502739995</v>
      </c>
      <c r="G6" s="309"/>
    </row>
    <row r="7" spans="1:7" x14ac:dyDescent="0.3">
      <c r="B7" s="46" t="s">
        <v>755</v>
      </c>
      <c r="C7" s="308">
        <v>-107077.74958251999</v>
      </c>
      <c r="D7" s="308">
        <v>-127080.58391113993</v>
      </c>
      <c r="E7" s="308">
        <v>-84454.621141189942</v>
      </c>
      <c r="F7" s="308">
        <v>-11375.971652799999</v>
      </c>
    </row>
    <row r="8" spans="1:7" x14ac:dyDescent="0.3">
      <c r="B8" s="46" t="s">
        <v>757</v>
      </c>
      <c r="C8" s="308">
        <v>-121869.52121600002</v>
      </c>
      <c r="D8" s="308">
        <v>-108979.64541099995</v>
      </c>
      <c r="E8" s="308">
        <v>-78794.742551000032</v>
      </c>
      <c r="F8" s="308">
        <v>-28434.428647000001</v>
      </c>
    </row>
    <row r="9" spans="1:7" x14ac:dyDescent="0.3">
      <c r="B9" s="46" t="s">
        <v>760</v>
      </c>
      <c r="C9" s="308">
        <v>-138149.29862942995</v>
      </c>
      <c r="D9" s="308">
        <v>-125659.1310248801</v>
      </c>
      <c r="E9" s="308">
        <v>-96573.227574520046</v>
      </c>
      <c r="F9" s="308">
        <v>-35074.987032650002</v>
      </c>
    </row>
    <row r="10" spans="1:7" ht="12" x14ac:dyDescent="0.3">
      <c r="B10" s="310" t="s">
        <v>133</v>
      </c>
      <c r="C10" s="311">
        <f>C9+C8+C7+C6</f>
        <v>-468835.85172919993</v>
      </c>
      <c r="D10" s="311">
        <f>D9+D8+D7+D6</f>
        <v>-487635.74186751997</v>
      </c>
      <c r="E10" s="311">
        <f>E9+E8+E7+E6</f>
        <v>-368327.34003432008</v>
      </c>
      <c r="F10" s="311">
        <f>F9+F8+F7+F6</f>
        <v>-118166.54283518999</v>
      </c>
    </row>
    <row r="12" spans="1:7" x14ac:dyDescent="0.3">
      <c r="B12" s="849" t="s">
        <v>768</v>
      </c>
      <c r="C12" s="849"/>
      <c r="D12" s="849"/>
      <c r="E12" s="849"/>
      <c r="F12" s="849"/>
    </row>
    <row r="13" spans="1:7" ht="409.6" x14ac:dyDescent="0.3">
      <c r="B13" s="164" t="s">
        <v>769</v>
      </c>
    </row>
  </sheetData>
  <mergeCells count="4">
    <mergeCell ref="B2:F2"/>
    <mergeCell ref="B3:F3"/>
    <mergeCell ref="B4:F4"/>
    <mergeCell ref="B12:F12"/>
  </mergeCells>
  <hyperlinks>
    <hyperlink ref="A1" location="Índice!A1" display="Volver" xr:uid="{00000000-0004-0000-61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F13"/>
  <sheetViews>
    <sheetView showGridLines="0" workbookViewId="0"/>
  </sheetViews>
  <sheetFormatPr baseColWidth="10" defaultColWidth="11.44140625" defaultRowHeight="11.4" x14ac:dyDescent="0.3"/>
  <cols>
    <col min="1" max="1" width="5.21875" style="45" customWidth="1"/>
    <col min="2" max="2" width="18.44140625" style="45" customWidth="1"/>
    <col min="3" max="6" width="8.44140625" style="45" customWidth="1"/>
    <col min="7" max="16384" width="11.44140625" style="45"/>
  </cols>
  <sheetData>
    <row r="1" spans="1:6" ht="12" x14ac:dyDescent="0.3">
      <c r="A1" s="145" t="s">
        <v>36</v>
      </c>
    </row>
    <row r="2" spans="1:6" s="89" customFormat="1" ht="13.8" x14ac:dyDescent="0.3">
      <c r="B2" s="814" t="s">
        <v>770</v>
      </c>
      <c r="C2" s="814"/>
      <c r="D2" s="814"/>
      <c r="E2" s="814"/>
      <c r="F2" s="814"/>
    </row>
    <row r="3" spans="1:6" s="89" customFormat="1" ht="14.4" x14ac:dyDescent="0.3">
      <c r="A3" s="280"/>
      <c r="B3" s="814" t="s">
        <v>771</v>
      </c>
      <c r="C3" s="814"/>
      <c r="D3" s="814"/>
      <c r="E3" s="814"/>
      <c r="F3" s="814"/>
    </row>
    <row r="4" spans="1:6" s="89" customFormat="1" ht="13.8" x14ac:dyDescent="0.3">
      <c r="B4" s="814" t="s">
        <v>388</v>
      </c>
      <c r="C4" s="814"/>
      <c r="D4" s="814"/>
      <c r="E4" s="814"/>
      <c r="F4" s="814"/>
    </row>
    <row r="5" spans="1:6" ht="12" x14ac:dyDescent="0.3">
      <c r="B5" s="2" t="s">
        <v>767</v>
      </c>
      <c r="C5" s="2">
        <v>2022</v>
      </c>
      <c r="D5" s="2">
        <v>2023</v>
      </c>
      <c r="E5" s="2">
        <v>2024</v>
      </c>
      <c r="F5" s="2">
        <v>2025</v>
      </c>
    </row>
    <row r="6" spans="1:6" x14ac:dyDescent="0.3">
      <c r="B6" s="46" t="s">
        <v>751</v>
      </c>
      <c r="C6" s="312">
        <v>-43930.989981789979</v>
      </c>
      <c r="D6" s="312">
        <v>-54642.508228729974</v>
      </c>
      <c r="E6" s="312">
        <v>-59088.574515</v>
      </c>
      <c r="F6" s="312">
        <v>6613.6889785900003</v>
      </c>
    </row>
    <row r="7" spans="1:6" x14ac:dyDescent="0.3">
      <c r="B7" s="46" t="s">
        <v>755</v>
      </c>
      <c r="C7" s="312">
        <v>-14463.205787870011</v>
      </c>
      <c r="D7" s="312">
        <v>-54808.35381193996</v>
      </c>
      <c r="E7" s="312">
        <v>-18158.327837000001</v>
      </c>
      <c r="F7" s="313">
        <v>26252.11704791</v>
      </c>
    </row>
    <row r="8" spans="1:6" x14ac:dyDescent="0.3">
      <c r="B8" s="46" t="s">
        <v>757</v>
      </c>
      <c r="C8" s="312">
        <v>25909.553501999984</v>
      </c>
      <c r="D8" s="312">
        <v>106134.20702699998</v>
      </c>
      <c r="E8" s="312">
        <v>82696.295087999999</v>
      </c>
      <c r="F8" s="312">
        <v>41063.766883999997</v>
      </c>
    </row>
    <row r="9" spans="1:6" x14ac:dyDescent="0.3">
      <c r="B9" s="46" t="s">
        <v>760</v>
      </c>
      <c r="C9" s="312">
        <v>-5020.9236553599931</v>
      </c>
      <c r="D9" s="312">
        <v>-5923.0957011400433</v>
      </c>
      <c r="E9" s="312">
        <v>11315.032246000001</v>
      </c>
      <c r="F9" s="313">
        <v>6505.9622639600002</v>
      </c>
    </row>
    <row r="10" spans="1:6" ht="12" x14ac:dyDescent="0.3">
      <c r="B10" s="310" t="s">
        <v>133</v>
      </c>
      <c r="C10" s="314">
        <v>-37505.565923019996</v>
      </c>
      <c r="D10" s="314">
        <v>-9239.750714809994</v>
      </c>
      <c r="E10" s="314">
        <v>16764.424982</v>
      </c>
      <c r="F10" s="314">
        <v>80435.535174460005</v>
      </c>
    </row>
    <row r="12" spans="1:6" x14ac:dyDescent="0.3">
      <c r="B12" s="849" t="s">
        <v>768</v>
      </c>
      <c r="C12" s="849"/>
      <c r="D12" s="849"/>
      <c r="E12" s="849"/>
      <c r="F12" s="849"/>
    </row>
    <row r="13" spans="1:6" ht="409.6" x14ac:dyDescent="0.3">
      <c r="B13" s="164" t="s">
        <v>769</v>
      </c>
    </row>
  </sheetData>
  <mergeCells count="4">
    <mergeCell ref="B2:F2"/>
    <mergeCell ref="B3:F3"/>
    <mergeCell ref="B4:F4"/>
    <mergeCell ref="B12:F12"/>
  </mergeCells>
  <hyperlinks>
    <hyperlink ref="A1" location="Índice!A1" display="Volver" xr:uid="{00000000-0004-0000-6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169</vt:i4>
      </vt:variant>
    </vt:vector>
  </HeadingPairs>
  <TitlesOfParts>
    <vt:vector size="169" baseType="lpstr">
      <vt:lpstr>Índice</vt:lpstr>
      <vt:lpstr>Cuadro 1.1</vt:lpstr>
      <vt:lpstr>Cuadro 1.2</vt:lpstr>
      <vt:lpstr>Cuadro 1.3</vt:lpstr>
      <vt:lpstr>Cuadro 1.4</vt:lpstr>
      <vt:lpstr>Cuadro 1.5</vt:lpstr>
      <vt:lpstr>Cuadro 1.6</vt:lpstr>
      <vt:lpstr>Cuadro 1.7</vt:lpstr>
      <vt:lpstr>Cuadro 1.8</vt:lpstr>
      <vt:lpstr>Cuadro 1.9</vt:lpstr>
      <vt:lpstr>Cuadro 1.10</vt:lpstr>
      <vt:lpstr>Gráfico 1.1</vt:lpstr>
      <vt:lpstr>Gráfico 1.2</vt:lpstr>
      <vt:lpstr>Gráfico 1.3</vt:lpstr>
      <vt:lpstr>Gráfico 1.4</vt:lpstr>
      <vt:lpstr>Gráfico 1.5</vt:lpstr>
      <vt:lpstr>Gráfico 1.6</vt:lpstr>
      <vt:lpstr>Gráfico 1.7</vt:lpstr>
      <vt:lpstr>Gráfico 1.8</vt:lpstr>
      <vt:lpstr>Gráfico 1.9</vt:lpstr>
      <vt:lpstr>Gráfico 1.10</vt:lpstr>
      <vt:lpstr>Gráfico 1.11</vt:lpstr>
      <vt:lpstr>Gráfico 1.12</vt:lpstr>
      <vt:lpstr>Gráfico 1.13</vt:lpstr>
      <vt:lpstr>Gráfico 1.14</vt:lpstr>
      <vt:lpstr>Gráfico 1.15</vt:lpstr>
      <vt:lpstr>Gráfico 1.16</vt:lpstr>
      <vt:lpstr>Gráfico 1.17</vt:lpstr>
      <vt:lpstr>Gráfico 1.18</vt:lpstr>
      <vt:lpstr>Gráfico 1.19</vt:lpstr>
      <vt:lpstr>Gráfico 1.20</vt:lpstr>
      <vt:lpstr>Gráfico 1.21</vt:lpstr>
      <vt:lpstr>Gráfico 1.22</vt:lpstr>
      <vt:lpstr>Gráfico 1.23</vt:lpstr>
      <vt:lpstr>Gráfico 1.24</vt:lpstr>
      <vt:lpstr>Gráfico 1.25</vt:lpstr>
      <vt:lpstr>Cuadro 2.1</vt:lpstr>
      <vt:lpstr>Cuadro 2.2</vt:lpstr>
      <vt:lpstr>Cuadro 2.3</vt:lpstr>
      <vt:lpstr>Cuadro 2.4</vt:lpstr>
      <vt:lpstr>Cuadro 2.5</vt:lpstr>
      <vt:lpstr>Cuadro 2.6</vt:lpstr>
      <vt:lpstr>Cuadro 2.7</vt:lpstr>
      <vt:lpstr>Cuadro 2.8</vt:lpstr>
      <vt:lpstr>Cuadro 2.9</vt:lpstr>
      <vt:lpstr>Gráfico 2.1</vt:lpstr>
      <vt:lpstr>Cuadro 3.1</vt:lpstr>
      <vt:lpstr>Cuadro 3.2</vt:lpstr>
      <vt:lpstr>Cuadro 3.3</vt:lpstr>
      <vt:lpstr>Cuadro 3.4</vt:lpstr>
      <vt:lpstr>Cuadro 3.5</vt:lpstr>
      <vt:lpstr>Cuadro 3.6</vt:lpstr>
      <vt:lpstr>Cuadro 3.7</vt:lpstr>
      <vt:lpstr>Cuadro 3.8</vt:lpstr>
      <vt:lpstr>Gráfico 3.1</vt:lpstr>
      <vt:lpstr>Cuadro 4.1</vt:lpstr>
      <vt:lpstr>Cuadro 4.2</vt:lpstr>
      <vt:lpstr>Cuadro 4.3</vt:lpstr>
      <vt:lpstr>Cuadro 4.4</vt:lpstr>
      <vt:lpstr>Cuadro 4.5</vt:lpstr>
      <vt:lpstr>Cuadro 4.6</vt:lpstr>
      <vt:lpstr>Cuadro 4.7</vt:lpstr>
      <vt:lpstr>Cuadro 4.8</vt:lpstr>
      <vt:lpstr>Cuadro 4.9</vt:lpstr>
      <vt:lpstr>Cuadro 4.10</vt:lpstr>
      <vt:lpstr>Gráfico 4.1</vt:lpstr>
      <vt:lpstr>Gráfico 4.2</vt:lpstr>
      <vt:lpstr>Cuadro 5.1</vt:lpstr>
      <vt:lpstr>Cuadro 5.2</vt:lpstr>
      <vt:lpstr>Cuadro 5.3</vt:lpstr>
      <vt:lpstr>Cuadro 5.4</vt:lpstr>
      <vt:lpstr>Cuadro 5.5</vt:lpstr>
      <vt:lpstr>Cuadro 5.6</vt:lpstr>
      <vt:lpstr>Cuadro 5.7</vt:lpstr>
      <vt:lpstr>Cuadro 5.8</vt:lpstr>
      <vt:lpstr>Cuadro 5.9</vt:lpstr>
      <vt:lpstr>Gráfico 5.1</vt:lpstr>
      <vt:lpstr>Gráfico 5.2</vt:lpstr>
      <vt:lpstr>Gráfico 5.3</vt:lpstr>
      <vt:lpstr>Gráfico 5.4</vt:lpstr>
      <vt:lpstr>Gráfico 5.5</vt:lpstr>
      <vt:lpstr>Gráfico 5.6</vt:lpstr>
      <vt:lpstr>Gráfico 5.7</vt:lpstr>
      <vt:lpstr>Gráfico 5.8</vt:lpstr>
      <vt:lpstr>Gráfico 5.9</vt:lpstr>
      <vt:lpstr>Cuadro 6.1</vt:lpstr>
      <vt:lpstr>Cuadro 6.2</vt:lpstr>
      <vt:lpstr>Cuadro 6.3</vt:lpstr>
      <vt:lpstr>Cuadro 6.4</vt:lpstr>
      <vt:lpstr>Cuadro 6.5</vt:lpstr>
      <vt:lpstr>Cuadro 6.6</vt:lpstr>
      <vt:lpstr>Cuadro 6.7</vt:lpstr>
      <vt:lpstr>Cuadro 6.8</vt:lpstr>
      <vt:lpstr>Cuadro 6.9</vt:lpstr>
      <vt:lpstr>Cuadro 6.10</vt:lpstr>
      <vt:lpstr>Cuadro 6.11</vt:lpstr>
      <vt:lpstr>Cuadro 6.12</vt:lpstr>
      <vt:lpstr>Cuadro 6.13</vt:lpstr>
      <vt:lpstr>Cuadro 6.14</vt:lpstr>
      <vt:lpstr>Cuadro 6.15</vt:lpstr>
      <vt:lpstr>Cuadro 6.16</vt:lpstr>
      <vt:lpstr>Cuadro 6.17</vt:lpstr>
      <vt:lpstr>Cuadro 6.18</vt:lpstr>
      <vt:lpstr>Cuadro 6.19</vt:lpstr>
      <vt:lpstr>Cuadro 6.20</vt:lpstr>
      <vt:lpstr>Cuadro 6.21</vt:lpstr>
      <vt:lpstr>Cuadro 6.22</vt:lpstr>
      <vt:lpstr>Cuadro 6.23</vt:lpstr>
      <vt:lpstr>Gráfico 6.1</vt:lpstr>
      <vt:lpstr>Gráfico 6.2</vt:lpstr>
      <vt:lpstr>Gráfico 6.3</vt:lpstr>
      <vt:lpstr>Gráfico 6.4</vt:lpstr>
      <vt:lpstr>Gráfico 6.5</vt:lpstr>
      <vt:lpstr>Gráfico 6.6</vt:lpstr>
      <vt:lpstr>Gráfico 6.7</vt:lpstr>
      <vt:lpstr>Gráfico 6.8</vt:lpstr>
      <vt:lpstr>Gráfico 6.9</vt:lpstr>
      <vt:lpstr>Cuadro 7.1</vt:lpstr>
      <vt:lpstr>Cuadro 7.2</vt:lpstr>
      <vt:lpstr>Cuadro 7.3</vt:lpstr>
      <vt:lpstr>Cuadro 7.4</vt:lpstr>
      <vt:lpstr>Cuadro 7.5</vt:lpstr>
      <vt:lpstr>Cuadro 7.6</vt:lpstr>
      <vt:lpstr>Cuadro 7.7</vt:lpstr>
      <vt:lpstr>Cuadro 7.8</vt:lpstr>
      <vt:lpstr>Cuadro 7.9</vt:lpstr>
      <vt:lpstr>Cuadro 7.10</vt:lpstr>
      <vt:lpstr>Gráfico 7.1</vt:lpstr>
      <vt:lpstr>Gráfico 7.2</vt:lpstr>
      <vt:lpstr>Gráfico 7.3</vt:lpstr>
      <vt:lpstr>Cuadro A1.1</vt:lpstr>
      <vt:lpstr>Cuadro A1.2</vt:lpstr>
      <vt:lpstr>Cuadro A1.3</vt:lpstr>
      <vt:lpstr>Gráfico A1.1</vt:lpstr>
      <vt:lpstr>Gráfico A1.2</vt:lpstr>
      <vt:lpstr>Cuadro A2.1</vt:lpstr>
      <vt:lpstr>Cuadro A2.2</vt:lpstr>
      <vt:lpstr>Gráfico A2.1</vt:lpstr>
      <vt:lpstr>Gráfico A2.2</vt:lpstr>
      <vt:lpstr>Figura A3.1</vt:lpstr>
      <vt:lpstr>Cuadro A3.1</vt:lpstr>
      <vt:lpstr>Cuadro A3.2</vt:lpstr>
      <vt:lpstr>R1 Gráfico 1</vt:lpstr>
      <vt:lpstr>R2 Gráfico 1</vt:lpstr>
      <vt:lpstr>R2 Gráfico 2</vt:lpstr>
      <vt:lpstr>R2 Gráfico 3</vt:lpstr>
      <vt:lpstr>R2 Gráfico 4</vt:lpstr>
      <vt:lpstr>R3 Cuadro 1</vt:lpstr>
      <vt:lpstr>R3 Cuadro 2</vt:lpstr>
      <vt:lpstr>R3 Figura 1</vt:lpstr>
      <vt:lpstr>R3 Gráfico 1</vt:lpstr>
      <vt:lpstr>R3 Gráfico 2</vt:lpstr>
      <vt:lpstr>R3 Gráfico 3</vt:lpstr>
      <vt:lpstr>R3 Gráfico 4</vt:lpstr>
      <vt:lpstr>R3 Gráfico 5</vt:lpstr>
      <vt:lpstr>R3 Gráfico 6</vt:lpstr>
      <vt:lpstr>R4 Cuadro 1</vt:lpstr>
      <vt:lpstr>R4 Gráfico 1</vt:lpstr>
      <vt:lpstr>R4 Gráfico 2</vt:lpstr>
      <vt:lpstr>R4 Gráfico 3</vt:lpstr>
      <vt:lpstr>R4 Gráfico 4</vt:lpstr>
      <vt:lpstr>R4 Gráfico 5</vt:lpstr>
      <vt:lpstr>R4 Gráfico 6</vt:lpstr>
      <vt:lpstr>R4 Gráfico 7</vt:lpstr>
      <vt:lpstr>R4 Gráfico 8</vt:lpstr>
      <vt:lpstr>R4 Gráfico 9</vt:lpstr>
      <vt:lpstr>R5 Cuadro 1</vt:lpstr>
      <vt:lpstr>R5 Figura 1</vt:lpstr>
      <vt:lpstr>R5 Gráfico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Alejandro Ruíz Arias</dc:creator>
  <cp:lastModifiedBy>David Alejandro Ruíz Arias</cp:lastModifiedBy>
  <dcterms:created xsi:type="dcterms:W3CDTF">2026-08-25T14:59:59Z</dcterms:created>
  <dcterms:modified xsi:type="dcterms:W3CDTF">2026-08-25T15:01:45Z</dcterms:modified>
</cp:coreProperties>
</file>