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hdgov-my.sharepoint.com/personal/kfontalvo_shd_gov_co/Documents/A. Despacho DDT/4ta convocatoria/Final/15.08.2024/"/>
    </mc:Choice>
  </mc:AlternateContent>
  <xr:revisionPtr revIDLastSave="6" documentId="8_{0FA6F158-B8FA-4884-8551-5A98DCDEDB33}" xr6:coauthVersionLast="47" xr6:coauthVersionMax="47" xr10:uidLastSave="{777DFA27-0E2A-436B-83CD-49794A331DAE}"/>
  <bookViews>
    <workbookView xWindow="-120" yWindow="-120" windowWidth="20730" windowHeight="11160" firstSheet="1" activeTab="1" xr2:uid="{F67A2D15-92D2-4D82-AE1D-4837C802A0B3}"/>
  </bookViews>
  <sheets>
    <sheet name="Habilitantes de Riesgo, cober.." sheetId="21" r:id="rId1"/>
    <sheet name="Matriz" sheetId="2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8" i="26" l="1"/>
  <c r="J60" i="26"/>
  <c r="G22" i="26"/>
  <c r="I22" i="26"/>
  <c r="K86" i="26"/>
  <c r="J86" i="26"/>
  <c r="I86" i="26"/>
  <c r="H86" i="26"/>
  <c r="G86" i="26"/>
  <c r="F86" i="26"/>
  <c r="K84" i="26"/>
  <c r="J84" i="26"/>
  <c r="I84" i="26"/>
  <c r="H84" i="26"/>
  <c r="G84" i="26"/>
  <c r="K80" i="26"/>
  <c r="J80" i="26"/>
  <c r="I80" i="26"/>
  <c r="H80" i="26"/>
  <c r="G80" i="26"/>
  <c r="F80" i="26"/>
  <c r="F84" i="26" s="1"/>
  <c r="K79" i="26"/>
  <c r="J79" i="26"/>
  <c r="I79" i="26"/>
  <c r="H79" i="26"/>
  <c r="G79" i="26"/>
  <c r="F79" i="26"/>
  <c r="M74" i="26"/>
  <c r="E74" i="26"/>
  <c r="E76" i="26" s="1"/>
  <c r="K73" i="26"/>
  <c r="J73" i="26"/>
  <c r="I73" i="26"/>
  <c r="H73" i="26"/>
  <c r="G73" i="26"/>
  <c r="F73" i="26"/>
  <c r="E70" i="26"/>
  <c r="K66" i="26"/>
  <c r="J66" i="26"/>
  <c r="I66" i="26"/>
  <c r="H66" i="26"/>
  <c r="G66" i="26"/>
  <c r="F66" i="26"/>
  <c r="F18" i="26" s="1"/>
  <c r="K62" i="26"/>
  <c r="K17" i="26" s="1"/>
  <c r="J62" i="26"/>
  <c r="J17" i="26" s="1"/>
  <c r="I62" i="26"/>
  <c r="H62" i="26"/>
  <c r="H17" i="26" s="1"/>
  <c r="G62" i="26"/>
  <c r="F62" i="26"/>
  <c r="F17" i="26" s="1"/>
  <c r="E61" i="26"/>
  <c r="M61" i="26" s="1"/>
  <c r="C61" i="26"/>
  <c r="M60" i="26"/>
  <c r="H60" i="26" s="1"/>
  <c r="K60" i="26"/>
  <c r="K15" i="26" s="1"/>
  <c r="I60" i="26"/>
  <c r="E60" i="26"/>
  <c r="C60" i="26"/>
  <c r="E59" i="26"/>
  <c r="C59" i="26"/>
  <c r="K58" i="26"/>
  <c r="J58" i="26"/>
  <c r="I58" i="26"/>
  <c r="H58" i="26"/>
  <c r="G58" i="26"/>
  <c r="F58" i="26"/>
  <c r="M48" i="26"/>
  <c r="M47" i="26"/>
  <c r="K45" i="26"/>
  <c r="J45" i="26"/>
  <c r="I45" i="26"/>
  <c r="H45" i="26"/>
  <c r="G45" i="26"/>
  <c r="F45" i="26"/>
  <c r="M42" i="26"/>
  <c r="E42" i="26"/>
  <c r="K41" i="26"/>
  <c r="J41" i="26"/>
  <c r="I41" i="26"/>
  <c r="H41" i="26"/>
  <c r="G41" i="26"/>
  <c r="F41" i="26"/>
  <c r="M39" i="26"/>
  <c r="K42" i="26" s="1"/>
  <c r="K39" i="26"/>
  <c r="J39" i="26"/>
  <c r="I39" i="26"/>
  <c r="H39" i="26"/>
  <c r="G39" i="26"/>
  <c r="F39" i="26"/>
  <c r="M38" i="26"/>
  <c r="M37" i="26"/>
  <c r="M36" i="26"/>
  <c r="M35" i="26"/>
  <c r="K34" i="26"/>
  <c r="J34" i="26"/>
  <c r="I34" i="26"/>
  <c r="H34" i="26"/>
  <c r="G34" i="26"/>
  <c r="F34" i="26"/>
  <c r="M30" i="26"/>
  <c r="F30" i="26" s="1"/>
  <c r="F7" i="26" s="1"/>
  <c r="H30" i="26"/>
  <c r="H7" i="26" s="1"/>
  <c r="G30" i="26"/>
  <c r="G7" i="26" s="1"/>
  <c r="E30" i="26"/>
  <c r="E29" i="26"/>
  <c r="M29" i="26" s="1"/>
  <c r="K28" i="26"/>
  <c r="J28" i="26"/>
  <c r="I28" i="26"/>
  <c r="H28" i="26"/>
  <c r="G28" i="26"/>
  <c r="F28" i="26"/>
  <c r="M26" i="26"/>
  <c r="J30" i="26" s="1"/>
  <c r="J7" i="26" s="1"/>
  <c r="M25" i="26"/>
  <c r="K24" i="26"/>
  <c r="J24" i="26"/>
  <c r="I24" i="26"/>
  <c r="H24" i="26"/>
  <c r="G24" i="26"/>
  <c r="F24" i="26"/>
  <c r="D21" i="26"/>
  <c r="K20" i="26"/>
  <c r="J20" i="26"/>
  <c r="I20" i="26"/>
  <c r="H20" i="26"/>
  <c r="G20" i="26"/>
  <c r="K18" i="26"/>
  <c r="J18" i="26"/>
  <c r="I18" i="26"/>
  <c r="H18" i="26"/>
  <c r="G18" i="26"/>
  <c r="I16" i="26"/>
  <c r="D14" i="26"/>
  <c r="K8" i="26" l="1"/>
  <c r="G17" i="26"/>
  <c r="I59" i="26"/>
  <c r="I14" i="26" s="1"/>
  <c r="I15" i="26"/>
  <c r="J42" i="26"/>
  <c r="H15" i="26"/>
  <c r="H59" i="26"/>
  <c r="H14" i="26" s="1"/>
  <c r="E87" i="26"/>
  <c r="M76" i="26"/>
  <c r="J15" i="26"/>
  <c r="I42" i="26"/>
  <c r="H29" i="26"/>
  <c r="G29" i="26"/>
  <c r="F29" i="26"/>
  <c r="K29" i="26"/>
  <c r="J29" i="26"/>
  <c r="I29" i="26"/>
  <c r="K61" i="26"/>
  <c r="K16" i="26" s="1"/>
  <c r="J61" i="26"/>
  <c r="J16" i="26" s="1"/>
  <c r="H61" i="26"/>
  <c r="H16" i="26" s="1"/>
  <c r="G61" i="26"/>
  <c r="G16" i="26" s="1"/>
  <c r="F61" i="26"/>
  <c r="F16" i="26" s="1"/>
  <c r="E31" i="26"/>
  <c r="M31" i="26" s="1"/>
  <c r="I17" i="26"/>
  <c r="F42" i="26"/>
  <c r="G42" i="26"/>
  <c r="F60" i="26"/>
  <c r="K30" i="26"/>
  <c r="K7" i="26" s="1"/>
  <c r="I30" i="26"/>
  <c r="I7" i="26" s="1"/>
  <c r="H42" i="26"/>
  <c r="G60" i="26"/>
  <c r="F20" i="26"/>
  <c r="I31" i="26" l="1"/>
  <c r="I6" i="26"/>
  <c r="I5" i="26" s="1"/>
  <c r="J43" i="26"/>
  <c r="J8" i="26"/>
  <c r="F6" i="26"/>
  <c r="F5" i="26" s="1"/>
  <c r="F31" i="26"/>
  <c r="I43" i="26"/>
  <c r="I8" i="26"/>
  <c r="G8" i="26"/>
  <c r="G43" i="26"/>
  <c r="K6" i="26"/>
  <c r="K5" i="26" s="1"/>
  <c r="K31" i="26"/>
  <c r="K32" i="26" s="1"/>
  <c r="K59" i="26"/>
  <c r="H43" i="26"/>
  <c r="H8" i="26"/>
  <c r="J59" i="26"/>
  <c r="I70" i="26"/>
  <c r="F43" i="26"/>
  <c r="F8" i="26"/>
  <c r="H31" i="26"/>
  <c r="H6" i="26"/>
  <c r="H5" i="26" s="1"/>
  <c r="H70" i="26"/>
  <c r="K43" i="26"/>
  <c r="F15" i="26"/>
  <c r="F59" i="26"/>
  <c r="J31" i="26"/>
  <c r="J6" i="26"/>
  <c r="J5" i="26" s="1"/>
  <c r="G6" i="26"/>
  <c r="G5" i="26" s="1"/>
  <c r="G31" i="26"/>
  <c r="G15" i="26"/>
  <c r="G59" i="26"/>
  <c r="G76" i="26"/>
  <c r="F76" i="26"/>
  <c r="K76" i="26"/>
  <c r="J76" i="26"/>
  <c r="H76" i="26"/>
  <c r="I76" i="26"/>
  <c r="H19" i="26" l="1"/>
  <c r="H77" i="26"/>
  <c r="H87" i="26"/>
  <c r="H32" i="26"/>
  <c r="H21" i="26"/>
  <c r="G14" i="26"/>
  <c r="G70" i="26"/>
  <c r="H71" i="26" s="1"/>
  <c r="F32" i="26"/>
  <c r="I71" i="26"/>
  <c r="I13" i="26"/>
  <c r="H13" i="26"/>
  <c r="G19" i="26"/>
  <c r="G77" i="26"/>
  <c r="G32" i="26"/>
  <c r="J14" i="26"/>
  <c r="J70" i="26"/>
  <c r="J32" i="26"/>
  <c r="I21" i="26"/>
  <c r="J77" i="26"/>
  <c r="J19" i="26"/>
  <c r="K77" i="26"/>
  <c r="K19" i="26"/>
  <c r="K87" i="26"/>
  <c r="F77" i="26"/>
  <c r="F19" i="26"/>
  <c r="F87" i="26"/>
  <c r="I87" i="26"/>
  <c r="I19" i="26"/>
  <c r="I77" i="26"/>
  <c r="F14" i="26"/>
  <c r="F70" i="26"/>
  <c r="K14" i="26"/>
  <c r="K70" i="26"/>
  <c r="I32" i="26"/>
  <c r="I23" i="26" l="1"/>
  <c r="H23" i="26"/>
  <c r="H88" i="26"/>
  <c r="J71" i="26"/>
  <c r="J13" i="26"/>
  <c r="J21" i="26" s="1"/>
  <c r="G13" i="26"/>
  <c r="G21" i="26" s="1"/>
  <c r="G71" i="26"/>
  <c r="K88" i="26"/>
  <c r="K13" i="26"/>
  <c r="K21" i="26" s="1"/>
  <c r="K71" i="26"/>
  <c r="F13" i="26"/>
  <c r="F21" i="26" s="1"/>
  <c r="F71" i="26"/>
  <c r="G87" i="26"/>
  <c r="J87" i="26"/>
  <c r="J88" i="26" s="1"/>
  <c r="J23" i="26" l="1"/>
  <c r="J22" i="26"/>
  <c r="F23" i="26"/>
  <c r="F22" i="26"/>
  <c r="G23" i="26"/>
  <c r="G88" i="26"/>
  <c r="H22" i="26"/>
  <c r="F88" i="26"/>
  <c r="K23" i="26"/>
  <c r="K22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tc={3E40D807-8AE7-4B0F-A82C-0F5BBDAD5199}</author>
    <author>tc={FAD538FE-113C-46FB-9A43-FAC7463CD7DD}</author>
    <author>tc={EC0995C9-91C9-41C6-93CC-3136304B3F5B}</author>
  </authors>
  <commentList>
    <comment ref="H47" authorId="0" shapeId="0" xr:uid="{3E40D807-8AE7-4B0F-A82C-0F5BBDAD5199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información diligenciada no esta en términos de porcentaje.
</t>
      </text>
    </comment>
    <comment ref="I47" authorId="1" shapeId="0" xr:uid="{FAD538FE-113C-46FB-9A43-FAC7463CD7DD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información diligenciada no esta en términos de porcentaje.
</t>
      </text>
    </comment>
    <comment ref="J47" authorId="2" shapeId="0" xr:uid="{EC0995C9-91C9-41C6-93CC-3136304B3F5B}">
      <text>
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información diligenciada no esta en términos de porcentaje.
</t>
      </text>
    </comment>
  </commentList>
</comments>
</file>

<file path=xl/sharedStrings.xml><?xml version="1.0" encoding="utf-8"?>
<sst xmlns="http://schemas.openxmlformats.org/spreadsheetml/2006/main" count="174" uniqueCount="93">
  <si>
    <t>REQUISITOS DE RIESGO</t>
  </si>
  <si>
    <t>Requisitos para entidades financieras</t>
  </si>
  <si>
    <t>Puntaje &gt; 52</t>
  </si>
  <si>
    <t>Puntaje Obtenido</t>
  </si>
  <si>
    <t>BCO BOGOTA</t>
  </si>
  <si>
    <t>CUMPLE</t>
  </si>
  <si>
    <t>OCCIDENTE</t>
  </si>
  <si>
    <t>BANCOL.</t>
  </si>
  <si>
    <t>DAVIVIENDA</t>
  </si>
  <si>
    <t>Cupos de inversión bancos locales. Corte Dic 2021. Fte: Oficina de análisis y control de riesgos</t>
  </si>
  <si>
    <t xml:space="preserve">Requisitos para otras entidades – SEDPES </t>
  </si>
  <si>
    <t>Vigilancia por la SuperFinanciera</t>
  </si>
  <si>
    <t>Tiempo de Creación</t>
  </si>
  <si>
    <t>PAGOS GDE SA</t>
  </si>
  <si>
    <t>CUMPLE (Fecha Cámara de Comercio 3 de mayo 2023 ) y APORTA Certificado de la Superfinanciera</t>
  </si>
  <si>
    <t>MOVII</t>
  </si>
  <si>
    <t>CUMPLE (Fecha Cámara de Comercio 4  de abril  2023 )  y APORTA Certificado de la Superfinanciera</t>
  </si>
  <si>
    <t>REQUISITOS TECNICOS</t>
  </si>
  <si>
    <t>Cobertura</t>
  </si>
  <si>
    <t xml:space="preserve">Bancos </t>
  </si>
  <si>
    <t>SEDPE</t>
  </si>
  <si>
    <t>Puntos de atención (Cajeros Automáticos y/o Corresponsales Bancarios)</t>
  </si>
  <si>
    <t>Soporte</t>
  </si>
  <si>
    <t>Observación</t>
  </si>
  <si>
    <t>ACREDITA</t>
  </si>
  <si>
    <t>Certificación Cobertura y prestación de servicio</t>
  </si>
  <si>
    <t>Certificación Canales y servicios</t>
  </si>
  <si>
    <t>GDE SA</t>
  </si>
  <si>
    <t>Certificación número Número de Corresponsales incluidos: Red Retails, Red grandes superficies, Red Bancaria</t>
  </si>
  <si>
    <t>Servicios de bancarización y dispersión</t>
  </si>
  <si>
    <t xml:space="preserve"> Certificación de servicios de bancarización y dispersión</t>
  </si>
  <si>
    <t>TESTEO FACTORES DE PONDERACIÓN</t>
  </si>
  <si>
    <t>No.</t>
  </si>
  <si>
    <t>FACTORES DE PUNTUACION</t>
  </si>
  <si>
    <t>Puntaje</t>
  </si>
  <si>
    <t>BANCAMIA</t>
  </si>
  <si>
    <t>TARIFA</t>
  </si>
  <si>
    <t>1.1</t>
  </si>
  <si>
    <t>TARIFA DE DISPERSIONES</t>
  </si>
  <si>
    <t>1.2</t>
  </si>
  <si>
    <t>TARIFA DE GIRO</t>
  </si>
  <si>
    <t>CANALES DE DISPERSIÓN FOCALIZADA (UPZ)</t>
  </si>
  <si>
    <t>2.1</t>
  </si>
  <si>
    <t>Número Cajeros Automáticos</t>
  </si>
  <si>
    <t>2.2</t>
  </si>
  <si>
    <t>Número de Corresponsales</t>
  </si>
  <si>
    <t>2.3</t>
  </si>
  <si>
    <t>Número de Oficinas</t>
  </si>
  <si>
    <t>2.4</t>
  </si>
  <si>
    <t>Número de Corresponsalia Bancaria (Red Retails, Red grandes superficies, Red Bancaria)</t>
  </si>
  <si>
    <t>CANALES DE ATENCION</t>
  </si>
  <si>
    <t>3.1</t>
  </si>
  <si>
    <t>INDICADORES CALL CENTER</t>
  </si>
  <si>
    <t>Tiempo medio de espera (Total de todos los tiempos de respuesta/No solicitudes abiertas)</t>
  </si>
  <si>
    <t>Tiempo medio de resolución(cierre de la solicitud)</t>
  </si>
  <si>
    <t>3.2</t>
  </si>
  <si>
    <t>CONTAR CON MENU DE AYUDA EN LA APP</t>
  </si>
  <si>
    <t>3.3</t>
  </si>
  <si>
    <t>MEDIO DE MANEJO TARJETA</t>
  </si>
  <si>
    <r>
      <t xml:space="preserve">EXPERIENCIA </t>
    </r>
    <r>
      <rPr>
        <b/>
        <sz val="9"/>
        <color theme="1"/>
        <rFont val="Calibri"/>
        <family val="2"/>
        <scheme val="minor"/>
      </rPr>
      <t>Número de convenios (5 años) y Convenios actuales con ejecución mayor a 50%</t>
    </r>
  </si>
  <si>
    <t>TRANSFERENCIAS INTERBANCARIAS</t>
  </si>
  <si>
    <t>PUNTAJE TOTAL</t>
  </si>
  <si>
    <r>
      <t xml:space="preserve">TARIFAS SONDEO MERCADO </t>
    </r>
    <r>
      <rPr>
        <b/>
        <sz val="7"/>
        <color theme="1"/>
        <rFont val="Arial Narrow"/>
        <family val="2"/>
      </rPr>
      <t>(CON IVA)</t>
    </r>
  </si>
  <si>
    <t>No transacciones x mes</t>
  </si>
  <si>
    <t>Mejor Oferta</t>
  </si>
  <si>
    <t xml:space="preserve">Dispersión </t>
  </si>
  <si>
    <t>en adelante</t>
  </si>
  <si>
    <t>Giros</t>
  </si>
  <si>
    <t>TARIFAS SONDEO MERCADO - PUNTAJE</t>
  </si>
  <si>
    <t>PUNTAJE</t>
  </si>
  <si>
    <t>Puntaje x Tarifa</t>
  </si>
  <si>
    <t>CANALES DE DISPERSIÓN FOCALIZADA</t>
  </si>
  <si>
    <t>Totales</t>
  </si>
  <si>
    <t>CANALES DE DISPERSIÓN FOCALIZADA - PUNTAJE</t>
  </si>
  <si>
    <t>Puntaje x Red para Retiros Focalizado</t>
  </si>
  <si>
    <t>Menú Ayuda APP</t>
  </si>
  <si>
    <t>Si cuenta con esta herramienta</t>
  </si>
  <si>
    <t>X</t>
  </si>
  <si>
    <t>No cuenta con esta herramienta pero está en posibilidad de hacerlo antes del inicio del convenio</t>
  </si>
  <si>
    <t>No cuenta ni está en posibilidad</t>
  </si>
  <si>
    <t>Medio de Manejo Tarjeta</t>
  </si>
  <si>
    <t>CANALES DE ATENCIÓN - PUNTAJE</t>
  </si>
  <si>
    <t>Medio de manejo para llegar a la población sin celular</t>
  </si>
  <si>
    <t>Puntaje x Canales de Atención</t>
  </si>
  <si>
    <t xml:space="preserve">EXPERIENCIA Y CONOCIMIENTO </t>
  </si>
  <si>
    <t>Número de convenios (5 años) y Convenios actuales con ejecución mayor a 50%</t>
  </si>
  <si>
    <t>Puntaje x Experiencia</t>
  </si>
  <si>
    <t>Puntaje máximo</t>
  </si>
  <si>
    <t xml:space="preserve">El operador ya cuenta con esta herramienta. </t>
  </si>
  <si>
    <t>Está en posibilidad de contar con estos servicios una vez inicie la ejecución del contrato</t>
  </si>
  <si>
    <t>No contar con esta herramienta ni estar en posibilidad de hacerlo una vez inicie la ejecución del contrato</t>
  </si>
  <si>
    <t>BANCOLOMBIA</t>
  </si>
  <si>
    <t>PUESTO SEGÚN PUNTAJE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</si>
</sst>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  <numFmt numFmtId="167" formatCode="_-* #,##0.0_-;\-* #,##0.0_-;_-* &quot;-&quot;??_-;_-@_-"/>
  </numFmts>
  <fonts count="37" x14ac:knownFonts="1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7"/>
      <color theme="1"/>
      <name val="Arial Narrow"/>
      <family val="2"/>
    </font>
    <font>
      <b/>
      <sz val="9"/>
      <color theme="1"/>
      <name val="Calibri"/>
      <family val="2"/>
      <scheme val="minor"/>
    </font>
    <font>
      <sz val="6"/>
      <color theme="0" tint="-0.499984740745262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2"/>
      <name val="Arial Narrow"/>
      <family val="2"/>
    </font>
    <font>
      <b/>
      <sz val="11"/>
      <color theme="1"/>
      <name val="Arial"/>
      <family val="2"/>
    </font>
    <font>
      <b/>
      <sz val="8"/>
      <color theme="1"/>
      <name val="Calibri"/>
      <family val="2"/>
      <scheme val="minor"/>
    </font>
    <font>
      <b/>
      <i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2"/>
      <color theme="0"/>
      <name val="Arial Narrow"/>
      <family val="2"/>
    </font>
    <font>
      <sz val="9"/>
      <color indexed="81"/>
      <name val="Tahoma"/>
      <family val="2"/>
    </font>
    <font>
      <b/>
      <sz val="9"/>
      <color theme="0"/>
      <name val="Arial Narrow"/>
      <family val="2"/>
    </font>
    <font>
      <b/>
      <sz val="9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9" fontId="8" fillId="0" borderId="0" applyFont="0" applyFill="0" applyBorder="0" applyAlignment="0" applyProtection="0"/>
    <xf numFmtId="0" fontId="8" fillId="0" borderId="0"/>
    <xf numFmtId="42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3" fontId="4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1" fillId="3" borderId="5" xfId="0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right"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6" fillId="6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9" fillId="0" borderId="13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1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6" fillId="6" borderId="7" xfId="0" applyFont="1" applyFill="1" applyBorder="1" applyAlignment="1">
      <alignment vertical="center" wrapText="1"/>
    </xf>
    <xf numFmtId="0" fontId="6" fillId="6" borderId="8" xfId="0" applyFont="1" applyFill="1" applyBorder="1" applyAlignment="1">
      <alignment vertical="center" wrapText="1"/>
    </xf>
    <xf numFmtId="1" fontId="21" fillId="0" borderId="2" xfId="0" applyNumberFormat="1" applyFont="1" applyBorder="1"/>
    <xf numFmtId="3" fontId="0" fillId="0" borderId="14" xfId="0" applyNumberFormat="1" applyBorder="1" applyAlignment="1">
      <alignment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6" fontId="0" fillId="0" borderId="0" xfId="4" applyNumberFormat="1" applyFont="1" applyAlignment="1">
      <alignment vertical="center"/>
    </xf>
    <xf numFmtId="0" fontId="2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166" fontId="5" fillId="0" borderId="2" xfId="4" applyNumberFormat="1" applyFont="1" applyFill="1" applyBorder="1" applyAlignment="1">
      <alignment horizontal="center" vertical="center" wrapText="1"/>
    </xf>
    <xf numFmtId="167" fontId="5" fillId="0" borderId="2" xfId="4" applyNumberFormat="1" applyFont="1" applyFill="1" applyBorder="1" applyAlignment="1">
      <alignment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24" fillId="11" borderId="2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4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 vertical="center" wrapText="1"/>
    </xf>
    <xf numFmtId="0" fontId="6" fillId="12" borderId="11" xfId="0" applyFont="1" applyFill="1" applyBorder="1" applyAlignment="1">
      <alignment horizontal="center" vertical="center" wrapText="1"/>
    </xf>
    <xf numFmtId="3" fontId="4" fillId="12" borderId="2" xfId="0" applyNumberFormat="1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12" borderId="7" xfId="0" applyFont="1" applyFill="1" applyBorder="1" applyAlignment="1">
      <alignment vertical="center" wrapText="1"/>
    </xf>
    <xf numFmtId="0" fontId="4" fillId="12" borderId="8" xfId="0" applyFont="1" applyFill="1" applyBorder="1" applyAlignment="1">
      <alignment vertical="center" wrapText="1"/>
    </xf>
    <xf numFmtId="166" fontId="4" fillId="2" borderId="2" xfId="4" applyNumberFormat="1" applyFont="1" applyFill="1" applyBorder="1" applyAlignment="1">
      <alignment vertical="center" wrapText="1"/>
    </xf>
    <xf numFmtId="3" fontId="4" fillId="10" borderId="2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7" fontId="4" fillId="12" borderId="5" xfId="4" applyNumberFormat="1" applyFont="1" applyFill="1" applyBorder="1" applyAlignment="1">
      <alignment vertical="center" wrapText="1"/>
    </xf>
    <xf numFmtId="1" fontId="21" fillId="0" borderId="14" xfId="0" applyNumberFormat="1" applyFont="1" applyBorder="1"/>
    <xf numFmtId="166" fontId="4" fillId="12" borderId="2" xfId="4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right" vertical="center"/>
    </xf>
    <xf numFmtId="166" fontId="12" fillId="0" borderId="2" xfId="0" applyNumberFormat="1" applyFont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5" fillId="8" borderId="2" xfId="0" applyFont="1" applyFill="1" applyBorder="1" applyAlignment="1">
      <alignment horizontal="center" vertical="center" wrapText="1"/>
    </xf>
    <xf numFmtId="166" fontId="5" fillId="8" borderId="2" xfId="4" applyNumberFormat="1" applyFont="1" applyFill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26" fillId="5" borderId="0" xfId="0" applyFont="1" applyFill="1"/>
    <xf numFmtId="0" fontId="16" fillId="0" borderId="0" xfId="0" applyFont="1"/>
    <xf numFmtId="0" fontId="10" fillId="0" borderId="0" xfId="0" applyFont="1"/>
    <xf numFmtId="0" fontId="0" fillId="4" borderId="0" xfId="0" applyFill="1"/>
    <xf numFmtId="0" fontId="28" fillId="4" borderId="16" xfId="0" applyFont="1" applyFill="1" applyBorder="1" applyAlignment="1">
      <alignment horizontal="justify" vertical="center"/>
    </xf>
    <xf numFmtId="0" fontId="28" fillId="4" borderId="17" xfId="0" applyFont="1" applyFill="1" applyBorder="1" applyAlignment="1">
      <alignment horizontal="justify" vertical="center"/>
    </xf>
    <xf numFmtId="0" fontId="27" fillId="4" borderId="0" xfId="0" applyFont="1" applyFill="1" applyAlignment="1">
      <alignment wrapText="1"/>
    </xf>
    <xf numFmtId="0" fontId="29" fillId="4" borderId="18" xfId="0" applyFont="1" applyFill="1" applyBorder="1" applyAlignment="1">
      <alignment horizontal="justify" vertical="center"/>
    </xf>
    <xf numFmtId="0" fontId="29" fillId="4" borderId="15" xfId="0" applyFont="1" applyFill="1" applyBorder="1" applyAlignment="1">
      <alignment horizontal="justify" vertical="center"/>
    </xf>
    <xf numFmtId="0" fontId="27" fillId="5" borderId="2" xfId="0" applyFont="1" applyFill="1" applyBorder="1" applyAlignment="1">
      <alignment wrapText="1"/>
    </xf>
    <xf numFmtId="0" fontId="31" fillId="5" borderId="2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30" fillId="0" borderId="2" xfId="0" applyFont="1" applyBorder="1" applyAlignment="1">
      <alignment wrapText="1"/>
    </xf>
    <xf numFmtId="0" fontId="0" fillId="0" borderId="2" xfId="0" applyBorder="1"/>
    <xf numFmtId="0" fontId="26" fillId="5" borderId="0" xfId="0" applyFont="1" applyFill="1" applyAlignment="1">
      <alignment vertical="center"/>
    </xf>
    <xf numFmtId="43" fontId="12" fillId="0" borderId="2" xfId="4" applyFont="1" applyBorder="1" applyAlignment="1">
      <alignment horizontal="right" vertical="center"/>
    </xf>
    <xf numFmtId="43" fontId="19" fillId="0" borderId="2" xfId="4" applyFont="1" applyBorder="1" applyAlignment="1">
      <alignment horizontal="right" vertical="center"/>
    </xf>
    <xf numFmtId="165" fontId="2" fillId="2" borderId="2" xfId="0" applyNumberFormat="1" applyFont="1" applyFill="1" applyBorder="1" applyAlignment="1">
      <alignment horizontal="center" vertical="center" wrapText="1"/>
    </xf>
    <xf numFmtId="166" fontId="4" fillId="0" borderId="2" xfId="4" applyNumberFormat="1" applyFont="1" applyFill="1" applyBorder="1" applyAlignment="1">
      <alignment vertical="center" wrapText="1"/>
    </xf>
    <xf numFmtId="0" fontId="32" fillId="11" borderId="0" xfId="0" applyFont="1" applyFill="1"/>
    <xf numFmtId="0" fontId="26" fillId="5" borderId="2" xfId="0" applyFont="1" applyFill="1" applyBorder="1"/>
    <xf numFmtId="0" fontId="10" fillId="5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26" fillId="4" borderId="2" xfId="0" applyFont="1" applyFill="1" applyBorder="1"/>
    <xf numFmtId="0" fontId="10" fillId="4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3" fontId="4" fillId="13" borderId="2" xfId="0" applyNumberFormat="1" applyFont="1" applyFill="1" applyBorder="1" applyAlignment="1">
      <alignment horizontal="center" vertical="center" wrapText="1"/>
    </xf>
    <xf numFmtId="10" fontId="0" fillId="0" borderId="14" xfId="1" applyNumberFormat="1" applyFont="1" applyBorder="1" applyAlignment="1">
      <alignment vertical="center"/>
    </xf>
    <xf numFmtId="0" fontId="30" fillId="9" borderId="2" xfId="0" applyFont="1" applyFill="1" applyBorder="1" applyAlignment="1">
      <alignment wrapText="1"/>
    </xf>
    <xf numFmtId="0" fontId="30" fillId="14" borderId="2" xfId="0" applyFont="1" applyFill="1" applyBorder="1" applyAlignment="1">
      <alignment wrapText="1"/>
    </xf>
    <xf numFmtId="43" fontId="12" fillId="0" borderId="2" xfId="4" applyFont="1" applyFill="1" applyBorder="1" applyAlignment="1">
      <alignment horizontal="right" vertical="center"/>
    </xf>
    <xf numFmtId="43" fontId="19" fillId="0" borderId="2" xfId="4" applyFont="1" applyFill="1" applyBorder="1" applyAlignment="1">
      <alignment horizontal="right" vertical="center"/>
    </xf>
    <xf numFmtId="10" fontId="33" fillId="0" borderId="2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6" fillId="13" borderId="10" xfId="0" applyFont="1" applyFill="1" applyBorder="1" applyAlignment="1">
      <alignment horizontal="center" vertical="center" wrapText="1"/>
    </xf>
    <xf numFmtId="0" fontId="6" fillId="13" borderId="11" xfId="0" applyFont="1" applyFill="1" applyBorder="1" applyAlignment="1">
      <alignment horizontal="center" vertical="center" wrapText="1"/>
    </xf>
    <xf numFmtId="0" fontId="6" fillId="13" borderId="3" xfId="0" applyFont="1" applyFill="1" applyBorder="1" applyAlignment="1">
      <alignment horizontal="center" vertical="center" wrapText="1"/>
    </xf>
    <xf numFmtId="0" fontId="6" fillId="1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left" vertical="center" wrapText="1"/>
    </xf>
    <xf numFmtId="0" fontId="6" fillId="12" borderId="7" xfId="0" applyFont="1" applyFill="1" applyBorder="1" applyAlignment="1">
      <alignment horizontal="left" vertical="center" wrapText="1"/>
    </xf>
    <xf numFmtId="0" fontId="6" fillId="12" borderId="8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6" fillId="12" borderId="9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4" fillId="12" borderId="9" xfId="0" applyFont="1" applyFill="1" applyBorder="1" applyAlignment="1">
      <alignment horizontal="left" vertical="center" wrapText="1"/>
    </xf>
    <xf numFmtId="0" fontId="6" fillId="6" borderId="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1" fontId="11" fillId="7" borderId="2" xfId="0" applyNumberFormat="1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0" fontId="35" fillId="11" borderId="2" xfId="0" applyFont="1" applyFill="1" applyBorder="1" applyAlignment="1">
      <alignment horizontal="center" vertical="center" wrapText="1"/>
    </xf>
    <xf numFmtId="1" fontId="21" fillId="0" borderId="2" xfId="0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36" fillId="3" borderId="2" xfId="0" applyFont="1" applyFill="1" applyBorder="1" applyAlignment="1">
      <alignment horizontal="center" vertical="center" wrapText="1"/>
    </xf>
  </cellXfs>
  <cellStyles count="5">
    <cellStyle name="Currency [0] 2" xfId="3" xr:uid="{1475E9CD-96F9-40A0-A8B8-844D4E0C23A6}"/>
    <cellStyle name="Millares" xfId="4" builtinId="3"/>
    <cellStyle name="Normal" xfId="0" builtinId="0"/>
    <cellStyle name="Normal 2" xfId="2" xr:uid="{3C26BE6E-0E72-4E1A-90B3-BE125BA233F9}"/>
    <cellStyle name="Porcentaje" xfId="1" builtinId="5"/>
  </cellStyles>
  <dxfs count="11"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  <dxf>
      <font>
        <color theme="9" tint="-0.24994659260841701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theme="9" tint="-0.24994659260841701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theme="9" tint="-0.24994659260841701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theme="9" tint="-0.24994659260841701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theme="9" tint="-0.24994659260841701"/>
      </font>
      <fill>
        <gradientFill degree="90">
          <stop position="0">
            <color theme="0"/>
          </stop>
          <stop position="1">
            <color theme="9" tint="0.40000610370189521"/>
          </stop>
        </gradientFill>
      </fill>
    </dxf>
    <dxf>
      <font>
        <color rgb="FFFF5050"/>
      </font>
      <fill>
        <gradientFill degree="90">
          <stop position="0">
            <color theme="0"/>
          </stop>
          <stop position="1">
            <color rgb="FFFB8FE4"/>
          </stop>
        </gradientFill>
      </fill>
    </dxf>
  </dxfs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267789</xdr:colOff>
          <xdr:row>6</xdr:row>
          <xdr:rowOff>0</xdr:rowOff>
        </xdr:from>
        <xdr:to>
          <xdr:col>29</xdr:col>
          <xdr:colOff>366633</xdr:colOff>
          <xdr:row>24</xdr:row>
          <xdr:rowOff>135033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648C0211-96A2-49CC-9F50-0BB804527BC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83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822114" y="1228725"/>
              <a:ext cx="7718844" cy="311635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266700</xdr:colOff>
          <xdr:row>6</xdr:row>
          <xdr:rowOff>0</xdr:rowOff>
        </xdr:from>
        <xdr:to>
          <xdr:col>29</xdr:col>
          <xdr:colOff>361950</xdr:colOff>
          <xdr:row>24</xdr:row>
          <xdr:rowOff>133350</xdr:rowOff>
        </xdr:to>
        <xdr:pic>
          <xdr:nvPicPr>
            <xdr:cNvPr id="3" name="Imagen 1">
              <a:extLst>
                <a:ext uri="{FF2B5EF4-FFF2-40B4-BE49-F238E27FC236}">
                  <a16:creationId xmlns:a16="http://schemas.microsoft.com/office/drawing/2014/main" id="{79D0F4F3-0FDC-4400-854B-BB22C09149E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8838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5821025" y="1228725"/>
              <a:ext cx="7715250" cy="31146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aro G" id="{92797950-A23A-4D30-90A8-02B0C1F81952}" userId="Caro G" providerId="Non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7" dT="2024-08-22T20:39:22.40" personId="{92797950-A23A-4D30-90A8-02B0C1F81952}" id="{3E40D807-8AE7-4B0F-A82C-0F5BBDAD5199}">
    <text xml:space="preserve">La información diligenciada no esta en términos de porcentaje.
</text>
  </threadedComment>
  <threadedComment ref="I47" dT="2024-08-22T20:39:22.40" personId="{92797950-A23A-4D30-90A8-02B0C1F81952}" id="{FAD538FE-113C-46FB-9A43-FAC7463CD7DD}">
    <text xml:space="preserve">La información diligenciada no esta en términos de porcentaje.
</text>
  </threadedComment>
  <threadedComment ref="J47" dT="2024-08-22T20:39:22.40" personId="{92797950-A23A-4D30-90A8-02B0C1F81952}" id="{EC0995C9-91C9-41C6-93CC-3136304B3F5B}">
    <text xml:space="preserve">La información diligenciada no esta en términos de porcentaje.
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5FCE-4E27-4A44-8638-EB97F0A854D1}">
  <dimension ref="B1:E35"/>
  <sheetViews>
    <sheetView showGridLines="0" workbookViewId="0">
      <selection activeCell="D32" sqref="D32"/>
    </sheetView>
  </sheetViews>
  <sheetFormatPr baseColWidth="10" defaultColWidth="11.42578125" defaultRowHeight="15" x14ac:dyDescent="0.25"/>
  <cols>
    <col min="1" max="1" width="5" customWidth="1"/>
    <col min="2" max="2" width="40" customWidth="1"/>
    <col min="3" max="3" width="21.5703125" customWidth="1"/>
    <col min="4" max="4" width="30.42578125" customWidth="1"/>
    <col min="5" max="5" width="29.5703125" customWidth="1"/>
  </cols>
  <sheetData>
    <row r="1" spans="2:4" ht="9" customHeight="1" x14ac:dyDescent="0.25">
      <c r="B1" s="84"/>
      <c r="C1" s="84"/>
    </row>
    <row r="2" spans="2:4" ht="24" customHeight="1" x14ac:dyDescent="0.25">
      <c r="B2" s="102" t="s">
        <v>0</v>
      </c>
      <c r="C2" s="84"/>
    </row>
    <row r="3" spans="2:4" x14ac:dyDescent="0.25">
      <c r="B3" s="103" t="s">
        <v>1</v>
      </c>
      <c r="C3" s="104" t="s">
        <v>2</v>
      </c>
      <c r="D3" s="104" t="s">
        <v>3</v>
      </c>
    </row>
    <row r="4" spans="2:4" x14ac:dyDescent="0.25">
      <c r="B4" s="96" t="s">
        <v>4</v>
      </c>
      <c r="C4" s="105" t="s">
        <v>5</v>
      </c>
      <c r="D4" s="105">
        <v>95</v>
      </c>
    </row>
    <row r="5" spans="2:4" x14ac:dyDescent="0.25">
      <c r="B5" s="96" t="s">
        <v>6</v>
      </c>
      <c r="C5" s="105" t="s">
        <v>5</v>
      </c>
      <c r="D5" s="105">
        <v>84.7</v>
      </c>
    </row>
    <row r="6" spans="2:4" x14ac:dyDescent="0.25">
      <c r="B6" s="96" t="s">
        <v>7</v>
      </c>
      <c r="C6" s="105" t="s">
        <v>5</v>
      </c>
      <c r="D6" s="105">
        <v>97.9</v>
      </c>
    </row>
    <row r="7" spans="2:4" x14ac:dyDescent="0.25">
      <c r="B7" s="96" t="s">
        <v>8</v>
      </c>
      <c r="C7" s="105" t="s">
        <v>5</v>
      </c>
      <c r="D7" s="105">
        <v>52.8</v>
      </c>
    </row>
    <row r="8" spans="2:4" x14ac:dyDescent="0.25">
      <c r="B8" s="96"/>
      <c r="C8" s="105"/>
      <c r="D8" s="105"/>
    </row>
    <row r="9" spans="2:4" x14ac:dyDescent="0.25">
      <c r="B9" s="83" t="s">
        <v>9</v>
      </c>
    </row>
    <row r="11" spans="2:4" x14ac:dyDescent="0.25">
      <c r="B11" s="82" t="s">
        <v>10</v>
      </c>
      <c r="C11" s="81"/>
      <c r="D11" s="81"/>
    </row>
    <row r="12" spans="2:4" ht="27" customHeight="1" x14ac:dyDescent="0.25">
      <c r="B12" s="106"/>
      <c r="C12" s="107" t="s">
        <v>11</v>
      </c>
      <c r="D12" s="107" t="s">
        <v>12</v>
      </c>
    </row>
    <row r="13" spans="2:4" ht="60" x14ac:dyDescent="0.25">
      <c r="B13" s="108" t="s">
        <v>13</v>
      </c>
      <c r="C13" s="108" t="s">
        <v>5</v>
      </c>
      <c r="D13" s="109" t="s">
        <v>14</v>
      </c>
    </row>
    <row r="14" spans="2:4" ht="60" x14ac:dyDescent="0.25">
      <c r="B14" s="108" t="s">
        <v>15</v>
      </c>
      <c r="C14" s="108" t="s">
        <v>5</v>
      </c>
      <c r="D14" s="109" t="s">
        <v>16</v>
      </c>
    </row>
    <row r="15" spans="2:4" x14ac:dyDescent="0.25">
      <c r="C15" s="80"/>
    </row>
    <row r="16" spans="2:4" ht="23.25" customHeight="1" x14ac:dyDescent="0.25">
      <c r="B16" s="102" t="s">
        <v>17</v>
      </c>
      <c r="C16" s="80"/>
    </row>
    <row r="17" spans="2:5" ht="15.75" thickBot="1" x14ac:dyDescent="0.3">
      <c r="B17" s="82" t="s">
        <v>18</v>
      </c>
      <c r="C17" s="81"/>
    </row>
    <row r="18" spans="2:5" ht="15.75" thickBot="1" x14ac:dyDescent="0.3">
      <c r="B18" s="85"/>
      <c r="C18" s="86" t="s">
        <v>19</v>
      </c>
      <c r="D18" s="87" t="s">
        <v>20</v>
      </c>
    </row>
    <row r="19" spans="2:5" ht="23.25" x14ac:dyDescent="0.25">
      <c r="B19" s="88" t="s">
        <v>21</v>
      </c>
      <c r="C19" s="89">
        <v>900</v>
      </c>
      <c r="D19" s="90">
        <v>700</v>
      </c>
    </row>
    <row r="20" spans="2:5" x14ac:dyDescent="0.25">
      <c r="B20" s="91"/>
      <c r="C20" s="92"/>
      <c r="D20" s="92" t="s">
        <v>22</v>
      </c>
      <c r="E20" s="92" t="s">
        <v>23</v>
      </c>
    </row>
    <row r="21" spans="2:5" ht="51" customHeight="1" x14ac:dyDescent="0.25">
      <c r="B21" s="93" t="s">
        <v>4</v>
      </c>
      <c r="C21" s="94"/>
      <c r="D21" s="95"/>
      <c r="E21" s="95"/>
    </row>
    <row r="22" spans="2:5" x14ac:dyDescent="0.25">
      <c r="B22" s="93" t="s">
        <v>6</v>
      </c>
      <c r="C22" s="94" t="s">
        <v>24</v>
      </c>
      <c r="D22" s="113"/>
      <c r="E22" s="96"/>
    </row>
    <row r="23" spans="2:5" ht="24.75" x14ac:dyDescent="0.25">
      <c r="B23" s="93" t="s">
        <v>7</v>
      </c>
      <c r="C23" s="94" t="s">
        <v>24</v>
      </c>
      <c r="D23" s="112" t="s">
        <v>25</v>
      </c>
      <c r="E23" s="96"/>
    </row>
    <row r="24" spans="2:5" x14ac:dyDescent="0.25">
      <c r="B24" s="93" t="s">
        <v>8</v>
      </c>
      <c r="C24" s="94" t="s">
        <v>24</v>
      </c>
      <c r="D24" s="112" t="s">
        <v>26</v>
      </c>
      <c r="E24" s="96"/>
    </row>
    <row r="25" spans="2:5" ht="24.75" x14ac:dyDescent="0.25">
      <c r="B25" s="93" t="s">
        <v>27</v>
      </c>
      <c r="C25" s="94" t="s">
        <v>24</v>
      </c>
      <c r="D25" s="112" t="s">
        <v>25</v>
      </c>
      <c r="E25" s="96"/>
    </row>
    <row r="26" spans="2:5" ht="48.75" x14ac:dyDescent="0.25">
      <c r="B26" s="93" t="s">
        <v>15</v>
      </c>
      <c r="C26" s="94" t="s">
        <v>24</v>
      </c>
      <c r="D26" s="112" t="s">
        <v>28</v>
      </c>
      <c r="E26" s="96"/>
    </row>
    <row r="28" spans="2:5" x14ac:dyDescent="0.25">
      <c r="B28" s="97" t="s">
        <v>29</v>
      </c>
      <c r="C28" s="81"/>
    </row>
    <row r="29" spans="2:5" x14ac:dyDescent="0.25">
      <c r="B29" s="91"/>
      <c r="C29" s="92"/>
      <c r="D29" s="92" t="s">
        <v>22</v>
      </c>
      <c r="E29" s="92" t="s">
        <v>23</v>
      </c>
    </row>
    <row r="30" spans="2:5" ht="34.5" customHeight="1" x14ac:dyDescent="0.25">
      <c r="B30" s="93" t="s">
        <v>4</v>
      </c>
      <c r="C30" s="94" t="s">
        <v>24</v>
      </c>
      <c r="D30" s="95"/>
      <c r="E30" s="95"/>
    </row>
    <row r="31" spans="2:5" x14ac:dyDescent="0.25">
      <c r="B31" s="93" t="s">
        <v>6</v>
      </c>
      <c r="C31" s="94" t="s">
        <v>24</v>
      </c>
      <c r="D31" s="113"/>
      <c r="E31" s="96"/>
    </row>
    <row r="32" spans="2:5" ht="24.75" x14ac:dyDescent="0.25">
      <c r="B32" s="93" t="s">
        <v>7</v>
      </c>
      <c r="C32" s="94" t="s">
        <v>24</v>
      </c>
      <c r="D32" s="112" t="s">
        <v>25</v>
      </c>
      <c r="E32" s="96"/>
    </row>
    <row r="33" spans="2:5" x14ac:dyDescent="0.25">
      <c r="B33" s="93" t="s">
        <v>8</v>
      </c>
      <c r="C33" s="94" t="s">
        <v>24</v>
      </c>
      <c r="D33" s="112" t="s">
        <v>26</v>
      </c>
      <c r="E33" s="96"/>
    </row>
    <row r="34" spans="2:5" ht="24.75" x14ac:dyDescent="0.25">
      <c r="B34" s="93" t="s">
        <v>27</v>
      </c>
      <c r="C34" s="94" t="s">
        <v>24</v>
      </c>
      <c r="D34" s="112" t="s">
        <v>25</v>
      </c>
      <c r="E34" s="96"/>
    </row>
    <row r="35" spans="2:5" ht="24" customHeight="1" x14ac:dyDescent="0.25">
      <c r="B35" s="93" t="s">
        <v>15</v>
      </c>
      <c r="C35" s="94" t="s">
        <v>24</v>
      </c>
      <c r="D35" s="112" t="s">
        <v>30</v>
      </c>
      <c r="E35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0BC5-F762-4736-83DE-36EF817BB5FE}">
  <sheetPr>
    <tabColor theme="5"/>
  </sheetPr>
  <dimension ref="B2:P88"/>
  <sheetViews>
    <sheetView showGridLines="0" tabSelected="1" zoomScaleNormal="100" zoomScaleSheetLayoutView="50" workbookViewId="0">
      <selection activeCell="I71" sqref="I71"/>
    </sheetView>
  </sheetViews>
  <sheetFormatPr baseColWidth="10" defaultColWidth="11.42578125" defaultRowHeight="15" x14ac:dyDescent="0.25"/>
  <cols>
    <col min="1" max="1" width="4" style="2" customWidth="1"/>
    <col min="2" max="2" width="5" style="11" customWidth="1"/>
    <col min="3" max="3" width="45.28515625" style="2" customWidth="1"/>
    <col min="4" max="4" width="7.5703125" style="2" customWidth="1"/>
    <col min="5" max="5" width="11" style="2" customWidth="1"/>
    <col min="6" max="6" width="9.28515625" style="2" bestFit="1" customWidth="1"/>
    <col min="7" max="7" width="6.85546875" style="2" bestFit="1" customWidth="1"/>
    <col min="8" max="8" width="10.140625" style="2" bestFit="1" customWidth="1"/>
    <col min="9" max="9" width="13.140625" style="2" customWidth="1"/>
    <col min="10" max="10" width="6.28515625" style="2" bestFit="1" customWidth="1"/>
    <col min="11" max="11" width="11.7109375" style="2" customWidth="1"/>
    <col min="12" max="12" width="5" style="2" customWidth="1"/>
    <col min="13" max="16" width="11.42578125" style="2"/>
    <col min="17" max="17" width="13.42578125" style="2" customWidth="1"/>
    <col min="18" max="16384" width="11.42578125" style="2"/>
  </cols>
  <sheetData>
    <row r="2" spans="2:12" s="45" customFormat="1" ht="21" x14ac:dyDescent="0.25">
      <c r="B2" s="140" t="s">
        <v>31</v>
      </c>
      <c r="C2" s="140"/>
      <c r="D2" s="140"/>
      <c r="E2" s="140"/>
      <c r="F2" s="140"/>
      <c r="G2" s="140"/>
      <c r="H2" s="140"/>
      <c r="I2" s="140"/>
      <c r="J2" s="140"/>
      <c r="K2" s="140"/>
    </row>
    <row r="4" spans="2:12" ht="27" x14ac:dyDescent="0.25">
      <c r="B4" s="23" t="s">
        <v>32</v>
      </c>
      <c r="C4" s="24" t="s">
        <v>33</v>
      </c>
      <c r="D4" s="25" t="s">
        <v>34</v>
      </c>
      <c r="F4" s="157" t="s">
        <v>35</v>
      </c>
      <c r="G4" s="157" t="s">
        <v>27</v>
      </c>
      <c r="H4" s="157" t="s">
        <v>6</v>
      </c>
      <c r="I4" s="157" t="s">
        <v>91</v>
      </c>
      <c r="J4" s="157" t="s">
        <v>15</v>
      </c>
      <c r="K4" s="157" t="s">
        <v>8</v>
      </c>
    </row>
    <row r="5" spans="2:12" ht="15.75" x14ac:dyDescent="0.25">
      <c r="B5" s="26">
        <v>1</v>
      </c>
      <c r="C5" s="12" t="s">
        <v>36</v>
      </c>
      <c r="D5" s="27">
        <v>45</v>
      </c>
      <c r="E5" s="20"/>
      <c r="F5" s="144">
        <f>SUM(F6:F7)</f>
        <v>0</v>
      </c>
      <c r="G5" s="144">
        <f t="shared" ref="G5:K5" si="0">SUM(G6:G7)</f>
        <v>0</v>
      </c>
      <c r="H5" s="144">
        <f t="shared" si="0"/>
        <v>38.88369678089304</v>
      </c>
      <c r="I5" s="144">
        <f t="shared" si="0"/>
        <v>31.818181818181817</v>
      </c>
      <c r="J5" s="144">
        <f t="shared" si="0"/>
        <v>45</v>
      </c>
      <c r="K5" s="144">
        <f t="shared" si="0"/>
        <v>38.65840703433976</v>
      </c>
    </row>
    <row r="6" spans="2:12" s="18" customFormat="1" ht="12.75" x14ac:dyDescent="0.25">
      <c r="B6" s="28" t="s">
        <v>37</v>
      </c>
      <c r="C6" s="21" t="s">
        <v>38</v>
      </c>
      <c r="D6" s="29">
        <v>35</v>
      </c>
      <c r="F6" s="14">
        <f t="shared" ref="F6:K7" si="1">+F29</f>
        <v>0</v>
      </c>
      <c r="G6" s="14">
        <f t="shared" si="1"/>
        <v>0</v>
      </c>
      <c r="H6" s="14">
        <f t="shared" si="1"/>
        <v>29.439252336448597</v>
      </c>
      <c r="I6" s="14">
        <f t="shared" si="1"/>
        <v>31.818181818181817</v>
      </c>
      <c r="J6" s="14">
        <f t="shared" si="1"/>
        <v>35</v>
      </c>
      <c r="K6" s="14">
        <f t="shared" si="1"/>
        <v>29.302325581395348</v>
      </c>
    </row>
    <row r="7" spans="2:12" s="18" customFormat="1" ht="12.75" x14ac:dyDescent="0.25">
      <c r="B7" s="28" t="s">
        <v>39</v>
      </c>
      <c r="C7" s="21" t="s">
        <v>40</v>
      </c>
      <c r="D7" s="29">
        <v>10</v>
      </c>
      <c r="F7" s="14">
        <f t="shared" si="1"/>
        <v>0</v>
      </c>
      <c r="G7" s="14">
        <f t="shared" si="1"/>
        <v>0</v>
      </c>
      <c r="H7" s="14">
        <f t="shared" si="1"/>
        <v>9.4444444444444446</v>
      </c>
      <c r="I7" s="14">
        <f t="shared" si="1"/>
        <v>0</v>
      </c>
      <c r="J7" s="14">
        <f t="shared" si="1"/>
        <v>10</v>
      </c>
      <c r="K7" s="14">
        <f t="shared" si="1"/>
        <v>9.3560814529444141</v>
      </c>
    </row>
    <row r="8" spans="2:12" ht="15.75" x14ac:dyDescent="0.25">
      <c r="B8" s="26">
        <v>2</v>
      </c>
      <c r="C8" s="12" t="s">
        <v>41</v>
      </c>
      <c r="D8" s="27">
        <v>15</v>
      </c>
      <c r="E8" s="20"/>
      <c r="F8" s="144">
        <f>+F42</f>
        <v>0</v>
      </c>
      <c r="G8" s="144">
        <f>+G42</f>
        <v>0</v>
      </c>
      <c r="H8" s="144">
        <f t="shared" ref="H8:K8" si="2">+H42</f>
        <v>15</v>
      </c>
      <c r="I8" s="144">
        <f t="shared" si="2"/>
        <v>5.4215017064846416</v>
      </c>
      <c r="J8" s="144">
        <f t="shared" si="2"/>
        <v>6.7920526572403706</v>
      </c>
      <c r="K8" s="144">
        <f t="shared" si="2"/>
        <v>7.7727937591418819</v>
      </c>
      <c r="L8" s="42"/>
    </row>
    <row r="9" spans="2:12" s="18" customFormat="1" ht="15.75" hidden="1" x14ac:dyDescent="0.25">
      <c r="B9" s="28" t="s">
        <v>42</v>
      </c>
      <c r="C9" s="21" t="s">
        <v>43</v>
      </c>
      <c r="D9" s="27"/>
      <c r="F9" s="145"/>
      <c r="G9" s="146"/>
      <c r="H9" s="146"/>
      <c r="I9" s="146"/>
      <c r="J9" s="146"/>
      <c r="K9" s="146"/>
    </row>
    <row r="10" spans="2:12" s="18" customFormat="1" ht="15.75" hidden="1" x14ac:dyDescent="0.25">
      <c r="B10" s="28" t="s">
        <v>44</v>
      </c>
      <c r="C10" s="21" t="s">
        <v>45</v>
      </c>
      <c r="D10" s="27"/>
      <c r="F10" s="147"/>
      <c r="G10" s="148"/>
      <c r="H10" s="148"/>
      <c r="I10" s="148"/>
      <c r="J10" s="148"/>
      <c r="K10" s="148"/>
    </row>
    <row r="11" spans="2:12" s="8" customFormat="1" ht="15.75" hidden="1" x14ac:dyDescent="0.25">
      <c r="B11" s="28" t="s">
        <v>46</v>
      </c>
      <c r="C11" s="21" t="s">
        <v>47</v>
      </c>
      <c r="D11" s="29"/>
      <c r="E11" s="12"/>
      <c r="F11" s="149"/>
      <c r="G11" s="150"/>
      <c r="H11" s="150"/>
      <c r="I11" s="150"/>
      <c r="J11" s="150"/>
      <c r="K11" s="150"/>
    </row>
    <row r="12" spans="2:12" s="8" customFormat="1" ht="28.5" hidden="1" customHeight="1" x14ac:dyDescent="0.25">
      <c r="B12" s="28" t="s">
        <v>48</v>
      </c>
      <c r="C12" s="70" t="s">
        <v>49</v>
      </c>
      <c r="D12" s="29"/>
      <c r="E12" s="12"/>
      <c r="F12" s="151"/>
      <c r="G12" s="152"/>
      <c r="H12" s="152"/>
      <c r="I12" s="152"/>
      <c r="J12" s="152"/>
      <c r="K12" s="152"/>
    </row>
    <row r="13" spans="2:12" s="19" customFormat="1" ht="15.75" x14ac:dyDescent="0.25">
      <c r="B13" s="26">
        <v>3</v>
      </c>
      <c r="C13" s="12" t="s">
        <v>50</v>
      </c>
      <c r="D13" s="27">
        <v>15</v>
      </c>
      <c r="F13" s="144">
        <f>F70</f>
        <v>0</v>
      </c>
      <c r="G13" s="144">
        <f t="shared" ref="G13:K13" si="3">G70</f>
        <v>0</v>
      </c>
      <c r="H13" s="144">
        <f t="shared" si="3"/>
        <v>11.800020100502513</v>
      </c>
      <c r="I13" s="144">
        <f t="shared" si="3"/>
        <v>5</v>
      </c>
      <c r="J13" s="144">
        <f t="shared" si="3"/>
        <v>13</v>
      </c>
      <c r="K13" s="144">
        <f t="shared" si="3"/>
        <v>10</v>
      </c>
    </row>
    <row r="14" spans="2:12" s="16" customFormat="1" ht="12" customHeight="1" x14ac:dyDescent="0.25">
      <c r="B14" s="28" t="s">
        <v>51</v>
      </c>
      <c r="C14" s="21" t="s">
        <v>52</v>
      </c>
      <c r="D14" s="29">
        <f>+SUM(D15,D16)</f>
        <v>5</v>
      </c>
      <c r="F14" s="98">
        <f>F59</f>
        <v>0</v>
      </c>
      <c r="G14" s="98">
        <f t="shared" ref="G14:K17" si="4">G59</f>
        <v>0</v>
      </c>
      <c r="H14" s="98">
        <f t="shared" si="4"/>
        <v>1.8000201005025127</v>
      </c>
      <c r="I14" s="98">
        <f t="shared" si="4"/>
        <v>0</v>
      </c>
      <c r="J14" s="114">
        <f t="shared" si="4"/>
        <v>3</v>
      </c>
      <c r="K14" s="98">
        <f t="shared" si="4"/>
        <v>5</v>
      </c>
    </row>
    <row r="15" spans="2:12" s="16" customFormat="1" ht="12" customHeight="1" x14ac:dyDescent="0.25">
      <c r="B15" s="30"/>
      <c r="C15" s="22" t="s">
        <v>53</v>
      </c>
      <c r="D15" s="31">
        <v>2</v>
      </c>
      <c r="F15" s="99">
        <f>F60</f>
        <v>0</v>
      </c>
      <c r="G15" s="99">
        <f t="shared" si="4"/>
        <v>0</v>
      </c>
      <c r="H15" s="99">
        <f t="shared" si="4"/>
        <v>2.0100502512562815E-5</v>
      </c>
      <c r="I15" s="99">
        <f t="shared" si="4"/>
        <v>0</v>
      </c>
      <c r="J15" s="115">
        <f t="shared" si="4"/>
        <v>0</v>
      </c>
      <c r="K15" s="99">
        <f t="shared" si="4"/>
        <v>2</v>
      </c>
    </row>
    <row r="16" spans="2:12" s="16" customFormat="1" ht="12" customHeight="1" x14ac:dyDescent="0.25">
      <c r="B16" s="30"/>
      <c r="C16" s="22" t="s">
        <v>54</v>
      </c>
      <c r="D16" s="31">
        <v>3</v>
      </c>
      <c r="F16" s="99">
        <f>F61</f>
        <v>0</v>
      </c>
      <c r="G16" s="99">
        <f t="shared" si="4"/>
        <v>0</v>
      </c>
      <c r="H16" s="99">
        <f t="shared" si="4"/>
        <v>1.8</v>
      </c>
      <c r="I16" s="99">
        <f t="shared" si="4"/>
        <v>0</v>
      </c>
      <c r="J16" s="115">
        <f t="shared" si="4"/>
        <v>3</v>
      </c>
      <c r="K16" s="99">
        <f t="shared" si="4"/>
        <v>3</v>
      </c>
    </row>
    <row r="17" spans="2:13" ht="15.75" x14ac:dyDescent="0.25">
      <c r="B17" s="32" t="s">
        <v>55</v>
      </c>
      <c r="C17" s="21" t="s">
        <v>56</v>
      </c>
      <c r="D17" s="29">
        <v>5</v>
      </c>
      <c r="E17" s="20"/>
      <c r="F17" s="72">
        <f>F62</f>
        <v>0</v>
      </c>
      <c r="G17" s="71">
        <f t="shared" si="4"/>
        <v>0</v>
      </c>
      <c r="H17" s="71">
        <f t="shared" si="4"/>
        <v>5</v>
      </c>
      <c r="I17" s="71">
        <f t="shared" si="4"/>
        <v>5</v>
      </c>
      <c r="J17" s="71">
        <f t="shared" si="4"/>
        <v>5</v>
      </c>
      <c r="K17" s="71">
        <f t="shared" si="4"/>
        <v>5</v>
      </c>
    </row>
    <row r="18" spans="2:13" x14ac:dyDescent="0.25">
      <c r="B18" s="32" t="s">
        <v>57</v>
      </c>
      <c r="C18" s="21" t="s">
        <v>58</v>
      </c>
      <c r="D18" s="29">
        <v>5</v>
      </c>
      <c r="F18" s="72">
        <f t="shared" ref="F18:K18" si="5">F66</f>
        <v>0</v>
      </c>
      <c r="G18" s="71">
        <f t="shared" si="5"/>
        <v>0</v>
      </c>
      <c r="H18" s="71">
        <f t="shared" si="5"/>
        <v>5</v>
      </c>
      <c r="I18" s="71">
        <f t="shared" si="5"/>
        <v>0</v>
      </c>
      <c r="J18" s="71">
        <f t="shared" si="5"/>
        <v>5</v>
      </c>
      <c r="K18" s="71">
        <f t="shared" si="5"/>
        <v>0</v>
      </c>
      <c r="L18" s="42"/>
      <c r="M18" s="42"/>
    </row>
    <row r="19" spans="2:13" ht="27.75" x14ac:dyDescent="0.25">
      <c r="B19" s="26">
        <v>4</v>
      </c>
      <c r="C19" s="75" t="s">
        <v>59</v>
      </c>
      <c r="D19" s="27">
        <v>15</v>
      </c>
      <c r="F19" s="144">
        <f>F76</f>
        <v>0</v>
      </c>
      <c r="G19" s="153">
        <f t="shared" ref="G19:K19" si="6">G76</f>
        <v>0</v>
      </c>
      <c r="H19" s="153">
        <f t="shared" si="6"/>
        <v>5.833333333333333</v>
      </c>
      <c r="I19" s="153">
        <f t="shared" si="6"/>
        <v>6.666666666666667</v>
      </c>
      <c r="J19" s="153">
        <f>J76</f>
        <v>6.666666666666667</v>
      </c>
      <c r="K19" s="153">
        <f t="shared" si="6"/>
        <v>15</v>
      </c>
    </row>
    <row r="20" spans="2:13" ht="17.100000000000001" customHeight="1" x14ac:dyDescent="0.25">
      <c r="B20" s="26">
        <v>5</v>
      </c>
      <c r="C20" s="12" t="s">
        <v>60</v>
      </c>
      <c r="D20" s="27">
        <v>10</v>
      </c>
      <c r="E20" s="1"/>
      <c r="F20" s="144">
        <f>F80</f>
        <v>0</v>
      </c>
      <c r="G20" s="144">
        <f t="shared" ref="G20:K20" si="7">G80</f>
        <v>0</v>
      </c>
      <c r="H20" s="144">
        <f t="shared" si="7"/>
        <v>10</v>
      </c>
      <c r="I20" s="144">
        <f t="shared" si="7"/>
        <v>10</v>
      </c>
      <c r="J20" s="144">
        <f t="shared" si="7"/>
        <v>10</v>
      </c>
      <c r="K20" s="144">
        <f t="shared" si="7"/>
        <v>10</v>
      </c>
      <c r="L20" s="3"/>
    </row>
    <row r="21" spans="2:13" ht="17.100000000000001" customHeight="1" x14ac:dyDescent="0.25">
      <c r="B21" s="51"/>
      <c r="C21" s="52" t="s">
        <v>61</v>
      </c>
      <c r="D21" s="53">
        <f>D5+D8+D13+D19+D20</f>
        <v>100</v>
      </c>
      <c r="E21" s="1"/>
      <c r="F21" s="143">
        <f t="shared" ref="F21:K21" si="8">F5+F8+F13+F19+F20</f>
        <v>0</v>
      </c>
      <c r="G21" s="143">
        <f t="shared" si="8"/>
        <v>0</v>
      </c>
      <c r="H21" s="143">
        <f t="shared" si="8"/>
        <v>81.517050214728883</v>
      </c>
      <c r="I21" s="143">
        <f t="shared" si="8"/>
        <v>58.906350191333125</v>
      </c>
      <c r="J21" s="143">
        <f t="shared" si="8"/>
        <v>81.458719323907033</v>
      </c>
      <c r="K21" s="143">
        <f t="shared" si="8"/>
        <v>81.431200793481651</v>
      </c>
      <c r="L21" s="3"/>
    </row>
    <row r="22" spans="2:13" ht="17.100000000000001" customHeight="1" x14ac:dyDescent="0.2">
      <c r="B22" s="15"/>
      <c r="C22" s="15"/>
      <c r="D22" s="15"/>
      <c r="E22" s="15"/>
      <c r="F22" s="40">
        <f t="shared" ref="F22:K22" si="9">IF(F21="","",IFERROR(_xlfn.RANK.EQ(F21,$F$21:$K$21,0),""))</f>
        <v>5</v>
      </c>
      <c r="G22" s="40">
        <f>IF(G21="","",IFERROR(_xlfn.RANK.EQ(G21,$F$21:$K$21,0),""))</f>
        <v>5</v>
      </c>
      <c r="H22" s="40">
        <f t="shared" si="9"/>
        <v>1</v>
      </c>
      <c r="I22" s="155">
        <f>IF(I21="","",IFERROR(_xlfn.RANK.EQ(I21,$F$21:$K$21,0),""))</f>
        <v>4</v>
      </c>
      <c r="J22" s="40">
        <f t="shared" si="9"/>
        <v>2</v>
      </c>
      <c r="K22" s="40">
        <f t="shared" si="9"/>
        <v>3</v>
      </c>
      <c r="L22" s="3"/>
    </row>
    <row r="23" spans="2:13" ht="17.100000000000001" customHeight="1" x14ac:dyDescent="0.25">
      <c r="B23" s="15"/>
      <c r="C23" s="15"/>
      <c r="D23" s="15"/>
      <c r="E23" s="15"/>
      <c r="F23" s="15">
        <f t="shared" ref="F23:K23" si="10">+F21-F87</f>
        <v>0</v>
      </c>
      <c r="G23" s="15">
        <f t="shared" si="10"/>
        <v>0</v>
      </c>
      <c r="H23" s="15">
        <f t="shared" si="10"/>
        <v>0</v>
      </c>
      <c r="I23" s="15">
        <f t="shared" si="10"/>
        <v>0</v>
      </c>
      <c r="J23" s="15">
        <f t="shared" si="10"/>
        <v>0</v>
      </c>
      <c r="K23" s="15">
        <f t="shared" si="10"/>
        <v>0</v>
      </c>
      <c r="L23" s="3"/>
    </row>
    <row r="24" spans="2:13" ht="30" customHeight="1" x14ac:dyDescent="0.25">
      <c r="B24" s="69">
        <v>1</v>
      </c>
      <c r="C24" s="17" t="s">
        <v>62</v>
      </c>
      <c r="D24" s="141" t="s">
        <v>63</v>
      </c>
      <c r="E24" s="142"/>
      <c r="F24" s="50" t="str">
        <f>$F$4</f>
        <v>BANCAMIA</v>
      </c>
      <c r="G24" s="50" t="str">
        <f>$G$4</f>
        <v>GDE SA</v>
      </c>
      <c r="H24" s="50" t="str">
        <f>$H$4</f>
        <v>OCCIDENTE</v>
      </c>
      <c r="I24" s="50" t="str">
        <f>$I$4</f>
        <v>BANCOLOMBIA</v>
      </c>
      <c r="J24" s="50" t="str">
        <f>$J$4</f>
        <v>MOVII</v>
      </c>
      <c r="K24" s="50" t="str">
        <f>$K$4</f>
        <v>DAVIVIENDA</v>
      </c>
      <c r="M24" s="13" t="s">
        <v>64</v>
      </c>
    </row>
    <row r="25" spans="2:13" ht="17.100000000000001" customHeight="1" x14ac:dyDescent="0.25">
      <c r="C25" s="73" t="s">
        <v>65</v>
      </c>
      <c r="D25" s="6">
        <v>1</v>
      </c>
      <c r="E25" s="4" t="s">
        <v>66</v>
      </c>
      <c r="F25" s="4"/>
      <c r="G25" s="4"/>
      <c r="H25" s="9">
        <v>1070</v>
      </c>
      <c r="I25" s="9">
        <v>990</v>
      </c>
      <c r="J25" s="9">
        <v>900</v>
      </c>
      <c r="K25" s="9">
        <v>1075</v>
      </c>
      <c r="M25" s="41">
        <f>MIN(F25:K25)</f>
        <v>900</v>
      </c>
    </row>
    <row r="26" spans="2:13" ht="17.100000000000001" customHeight="1" x14ac:dyDescent="0.25">
      <c r="C26" s="7" t="s">
        <v>67</v>
      </c>
      <c r="D26" s="6">
        <v>1</v>
      </c>
      <c r="E26" s="6" t="s">
        <v>66</v>
      </c>
      <c r="F26" s="4"/>
      <c r="G26" s="4"/>
      <c r="H26" s="9">
        <v>1800</v>
      </c>
      <c r="I26" s="9"/>
      <c r="J26" s="9">
        <v>1700</v>
      </c>
      <c r="K26" s="9">
        <v>1817</v>
      </c>
      <c r="M26" s="41">
        <f t="shared" ref="M26" si="11">MIN(F26:K26)</f>
        <v>1700</v>
      </c>
    </row>
    <row r="27" spans="2:13" ht="17.100000000000001" customHeight="1" x14ac:dyDescent="0.25"/>
    <row r="28" spans="2:13" ht="17.100000000000001" customHeight="1" x14ac:dyDescent="0.25">
      <c r="C28" s="126" t="s">
        <v>68</v>
      </c>
      <c r="D28" s="130"/>
      <c r="E28" s="55" t="s">
        <v>34</v>
      </c>
      <c r="F28" s="50" t="str">
        <f>$F$4</f>
        <v>BANCAMIA</v>
      </c>
      <c r="G28" s="50" t="str">
        <f>$G$4</f>
        <v>GDE SA</v>
      </c>
      <c r="H28" s="50" t="str">
        <f>$H$4</f>
        <v>OCCIDENTE</v>
      </c>
      <c r="I28" s="50" t="str">
        <f>$I$4</f>
        <v>BANCOLOMBIA</v>
      </c>
      <c r="J28" s="50" t="str">
        <f>$J$4</f>
        <v>MOVII</v>
      </c>
      <c r="K28" s="50" t="str">
        <f>$K$4</f>
        <v>DAVIVIENDA</v>
      </c>
      <c r="M28" s="13" t="s">
        <v>69</v>
      </c>
    </row>
    <row r="29" spans="2:13" ht="17.100000000000001" customHeight="1" x14ac:dyDescent="0.25">
      <c r="C29" s="134" t="s">
        <v>65</v>
      </c>
      <c r="D29" s="136"/>
      <c r="E29" s="4">
        <f>+D6</f>
        <v>35</v>
      </c>
      <c r="F29" s="48">
        <f t="shared" ref="F29:K29" si="12">+IFERROR(($M$29*$M$25/F25),0)</f>
        <v>0</v>
      </c>
      <c r="G29" s="48">
        <f t="shared" si="12"/>
        <v>0</v>
      </c>
      <c r="H29" s="48">
        <f t="shared" si="12"/>
        <v>29.439252336448597</v>
      </c>
      <c r="I29" s="48">
        <f t="shared" si="12"/>
        <v>31.818181818181817</v>
      </c>
      <c r="J29" s="48">
        <f>+IFERROR(($M$29*$M$25/J25),0)</f>
        <v>35</v>
      </c>
      <c r="K29" s="48">
        <f t="shared" si="12"/>
        <v>29.302325581395348</v>
      </c>
      <c r="M29" s="41">
        <f>E29</f>
        <v>35</v>
      </c>
    </row>
    <row r="30" spans="2:13" ht="17.100000000000001" customHeight="1" x14ac:dyDescent="0.25">
      <c r="C30" s="134" t="s">
        <v>67</v>
      </c>
      <c r="D30" s="136"/>
      <c r="E30" s="6">
        <f>+D7</f>
        <v>10</v>
      </c>
      <c r="F30" s="48">
        <f t="shared" ref="F30:K30" si="13">+IFERROR(($M$30*$M$26/F26),0)</f>
        <v>0</v>
      </c>
      <c r="G30" s="48">
        <f t="shared" si="13"/>
        <v>0</v>
      </c>
      <c r="H30" s="48">
        <f t="shared" si="13"/>
        <v>9.4444444444444446</v>
      </c>
      <c r="I30" s="48">
        <f t="shared" si="13"/>
        <v>0</v>
      </c>
      <c r="J30" s="48">
        <f>+IFERROR(($M$30*$M$26/J26),0)</f>
        <v>10</v>
      </c>
      <c r="K30" s="48">
        <f t="shared" si="13"/>
        <v>9.3560814529444141</v>
      </c>
      <c r="M30" s="41">
        <f>E30</f>
        <v>10</v>
      </c>
    </row>
    <row r="31" spans="2:13" s="8" customFormat="1" ht="17.100000000000001" customHeight="1" x14ac:dyDescent="0.25">
      <c r="B31" s="10"/>
      <c r="C31" s="131" t="s">
        <v>70</v>
      </c>
      <c r="D31" s="132"/>
      <c r="E31" s="56">
        <f t="shared" ref="E31:K31" si="14">SUM(E29:E30)</f>
        <v>45</v>
      </c>
      <c r="F31" s="66">
        <f t="shared" si="14"/>
        <v>0</v>
      </c>
      <c r="G31" s="66">
        <f t="shared" si="14"/>
        <v>0</v>
      </c>
      <c r="H31" s="66">
        <f t="shared" si="14"/>
        <v>38.88369678089304</v>
      </c>
      <c r="I31" s="66">
        <f t="shared" si="14"/>
        <v>31.818181818181817</v>
      </c>
      <c r="J31" s="66">
        <f>SUM(J29:J30)</f>
        <v>45</v>
      </c>
      <c r="K31" s="66">
        <f t="shared" si="14"/>
        <v>38.65840703433976</v>
      </c>
      <c r="M31" s="41">
        <f>E31</f>
        <v>45</v>
      </c>
    </row>
    <row r="32" spans="2:13" s="8" customFormat="1" ht="17.100000000000001" customHeight="1" x14ac:dyDescent="0.2">
      <c r="B32" s="10"/>
      <c r="C32" s="35"/>
      <c r="D32" s="35"/>
      <c r="E32" s="65"/>
      <c r="F32" s="67">
        <f t="shared" ref="F32:K32" si="15">IF(F31="","",IFERROR(_xlfn.RANK.EQ(F31,$F$31:$K$31,0),""))</f>
        <v>5</v>
      </c>
      <c r="G32" s="67">
        <f t="shared" si="15"/>
        <v>5</v>
      </c>
      <c r="H32" s="67">
        <f t="shared" si="15"/>
        <v>2</v>
      </c>
      <c r="I32" s="155">
        <f t="shared" si="15"/>
        <v>4</v>
      </c>
      <c r="J32" s="67">
        <f t="shared" si="15"/>
        <v>1</v>
      </c>
      <c r="K32" s="67">
        <f t="shared" si="15"/>
        <v>3</v>
      </c>
      <c r="M32" s="46"/>
    </row>
    <row r="33" spans="2:16" ht="23.25" customHeight="1" x14ac:dyDescent="0.25"/>
    <row r="34" spans="2:16" ht="17.100000000000001" customHeight="1" x14ac:dyDescent="0.25">
      <c r="B34" s="69">
        <v>2</v>
      </c>
      <c r="C34" s="124" t="s">
        <v>71</v>
      </c>
      <c r="D34" s="125"/>
      <c r="E34" s="133"/>
      <c r="F34" s="50" t="str">
        <f>$F$4</f>
        <v>BANCAMIA</v>
      </c>
      <c r="G34" s="50" t="str">
        <f>$G$4</f>
        <v>GDE SA</v>
      </c>
      <c r="H34" s="50" t="str">
        <f>$H$4</f>
        <v>OCCIDENTE</v>
      </c>
      <c r="I34" s="50" t="str">
        <f>$I$4</f>
        <v>BANCOLOMBIA</v>
      </c>
      <c r="J34" s="50" t="str">
        <f>$J$4</f>
        <v>MOVII</v>
      </c>
      <c r="K34" s="50" t="str">
        <f>$K$4</f>
        <v>DAVIVIENDA</v>
      </c>
      <c r="M34" s="13" t="s">
        <v>64</v>
      </c>
      <c r="N34" s="43"/>
    </row>
    <row r="35" spans="2:16" ht="17.100000000000001" customHeight="1" x14ac:dyDescent="0.25">
      <c r="C35" s="134" t="s">
        <v>43</v>
      </c>
      <c r="D35" s="135"/>
      <c r="E35" s="136"/>
      <c r="F35" s="49"/>
      <c r="G35" s="49"/>
      <c r="H35" s="49">
        <v>784</v>
      </c>
      <c r="I35" s="49">
        <v>1020</v>
      </c>
      <c r="J35" s="49">
        <v>661</v>
      </c>
      <c r="K35" s="49">
        <v>782</v>
      </c>
      <c r="M35" s="41">
        <f>MAX(F35:K35)</f>
        <v>1020</v>
      </c>
      <c r="N35" s="42"/>
      <c r="O35" s="42"/>
      <c r="P35" s="42"/>
    </row>
    <row r="36" spans="2:16" ht="17.100000000000001" customHeight="1" x14ac:dyDescent="0.25">
      <c r="C36" s="134" t="s">
        <v>45</v>
      </c>
      <c r="D36" s="135"/>
      <c r="E36" s="136"/>
      <c r="F36" s="49"/>
      <c r="G36" s="49"/>
      <c r="H36" s="49">
        <v>19726</v>
      </c>
      <c r="I36" s="49">
        <v>1996</v>
      </c>
      <c r="J36" s="49">
        <v>0</v>
      </c>
      <c r="K36" s="49">
        <v>8834</v>
      </c>
      <c r="M36" s="41">
        <f>MAX(F36:K36)</f>
        <v>19726</v>
      </c>
      <c r="N36" s="42"/>
      <c r="O36" s="42"/>
      <c r="P36" s="42"/>
    </row>
    <row r="37" spans="2:16" ht="17.100000000000001" customHeight="1" x14ac:dyDescent="0.25">
      <c r="C37" s="134" t="s">
        <v>47</v>
      </c>
      <c r="D37" s="135"/>
      <c r="E37" s="136"/>
      <c r="F37" s="49"/>
      <c r="G37" s="49"/>
      <c r="H37" s="49"/>
      <c r="I37" s="49">
        <v>110</v>
      </c>
      <c r="J37" s="49">
        <v>0</v>
      </c>
      <c r="K37" s="49">
        <v>23</v>
      </c>
      <c r="M37" s="41">
        <f>MAX(F37:K37)</f>
        <v>110</v>
      </c>
      <c r="N37" s="42"/>
      <c r="O37" s="42"/>
      <c r="P37" s="42"/>
    </row>
    <row r="38" spans="2:16" ht="32.25" customHeight="1" x14ac:dyDescent="0.25">
      <c r="C38" s="134" t="s">
        <v>49</v>
      </c>
      <c r="D38" s="135"/>
      <c r="E38" s="136"/>
      <c r="F38" s="49"/>
      <c r="G38" s="49"/>
      <c r="H38" s="49"/>
      <c r="I38" s="49">
        <v>4287</v>
      </c>
      <c r="J38" s="49">
        <v>8626</v>
      </c>
      <c r="K38" s="49">
        <v>989</v>
      </c>
      <c r="M38" s="41">
        <f>MAX(F38:K38)</f>
        <v>8626</v>
      </c>
      <c r="N38" s="42"/>
      <c r="O38" s="42"/>
      <c r="P38" s="42"/>
    </row>
    <row r="39" spans="2:16" ht="17.100000000000001" customHeight="1" x14ac:dyDescent="0.25">
      <c r="C39" s="137" t="s">
        <v>72</v>
      </c>
      <c r="D39" s="138"/>
      <c r="E39" s="139"/>
      <c r="F39" s="9">
        <f>SUM(F35:F38)</f>
        <v>0</v>
      </c>
      <c r="G39" s="9">
        <f t="shared" ref="G39:K39" si="16">SUM(G35:G38)</f>
        <v>0</v>
      </c>
      <c r="H39" s="9">
        <f>SUM(H35:H38)</f>
        <v>20510</v>
      </c>
      <c r="I39" s="9">
        <f t="shared" si="16"/>
        <v>7413</v>
      </c>
      <c r="J39" s="9">
        <f>SUM(J35:J38)</f>
        <v>9287</v>
      </c>
      <c r="K39" s="9">
        <f t="shared" si="16"/>
        <v>10628</v>
      </c>
      <c r="M39" s="41">
        <f>MAX(F39:K39)</f>
        <v>20510</v>
      </c>
    </row>
    <row r="40" spans="2:16" ht="17.100000000000001" customHeight="1" x14ac:dyDescent="0.25"/>
    <row r="41" spans="2:16" ht="17.100000000000001" customHeight="1" x14ac:dyDescent="0.25">
      <c r="C41" s="126" t="s">
        <v>73</v>
      </c>
      <c r="D41" s="130"/>
      <c r="E41" s="57" t="s">
        <v>34</v>
      </c>
      <c r="F41" s="50" t="str">
        <f>$F$4</f>
        <v>BANCAMIA</v>
      </c>
      <c r="G41" s="50" t="str">
        <f>$G$4</f>
        <v>GDE SA</v>
      </c>
      <c r="H41" s="50" t="str">
        <f>$H$4</f>
        <v>OCCIDENTE</v>
      </c>
      <c r="I41" s="50" t="str">
        <f>$I$4</f>
        <v>BANCOLOMBIA</v>
      </c>
      <c r="J41" s="50" t="str">
        <f>$J$4</f>
        <v>MOVII</v>
      </c>
      <c r="K41" s="50" t="str">
        <f>$K$4</f>
        <v>DAVIVIENDA</v>
      </c>
      <c r="M41" s="13" t="s">
        <v>69</v>
      </c>
    </row>
    <row r="42" spans="2:16" ht="17.100000000000001" customHeight="1" x14ac:dyDescent="0.25">
      <c r="C42" s="131" t="s">
        <v>74</v>
      </c>
      <c r="D42" s="132"/>
      <c r="E42" s="58">
        <f>+D8</f>
        <v>15</v>
      </c>
      <c r="F42" s="59">
        <f t="shared" ref="F42:K42" si="17">+$M$42*F39/$M$39</f>
        <v>0</v>
      </c>
      <c r="G42" s="59">
        <f t="shared" si="17"/>
        <v>0</v>
      </c>
      <c r="H42" s="59">
        <f t="shared" si="17"/>
        <v>15</v>
      </c>
      <c r="I42" s="59">
        <f t="shared" si="17"/>
        <v>5.4215017064846416</v>
      </c>
      <c r="J42" s="59">
        <f t="shared" si="17"/>
        <v>6.7920526572403706</v>
      </c>
      <c r="K42" s="59">
        <f t="shared" si="17"/>
        <v>7.7727937591418819</v>
      </c>
      <c r="M42" s="41">
        <f>E42</f>
        <v>15</v>
      </c>
    </row>
    <row r="43" spans="2:16" ht="17.100000000000001" customHeight="1" x14ac:dyDescent="0.2">
      <c r="C43" s="35"/>
      <c r="D43" s="35"/>
      <c r="E43" s="65"/>
      <c r="F43" s="67">
        <f t="shared" ref="F43:K43" si="18">IF(F42="","",IFERROR(_xlfn.RANK.EQ(F42,$F$42:$K$42,0),""))</f>
        <v>5</v>
      </c>
      <c r="G43" s="67">
        <f t="shared" si="18"/>
        <v>5</v>
      </c>
      <c r="H43" s="67">
        <f t="shared" si="18"/>
        <v>1</v>
      </c>
      <c r="I43" s="155">
        <f t="shared" si="18"/>
        <v>4</v>
      </c>
      <c r="J43" s="67">
        <f t="shared" si="18"/>
        <v>3</v>
      </c>
      <c r="K43" s="67">
        <f t="shared" si="18"/>
        <v>2</v>
      </c>
      <c r="M43" s="46"/>
    </row>
    <row r="44" spans="2:16" ht="17.100000000000001" customHeight="1" x14ac:dyDescent="0.25">
      <c r="C44" s="35"/>
      <c r="D44" s="35"/>
      <c r="E44" s="36"/>
      <c r="F44" s="37"/>
      <c r="G44" s="37"/>
      <c r="H44" s="37"/>
      <c r="I44" s="37"/>
      <c r="J44" s="37"/>
      <c r="K44" s="37"/>
    </row>
    <row r="45" spans="2:16" ht="17.100000000000001" customHeight="1" x14ac:dyDescent="0.25">
      <c r="B45" s="69">
        <v>3</v>
      </c>
      <c r="C45" s="124" t="s">
        <v>50</v>
      </c>
      <c r="D45" s="125"/>
      <c r="E45" s="133"/>
      <c r="F45" s="50" t="str">
        <f>$F$4</f>
        <v>BANCAMIA</v>
      </c>
      <c r="G45" s="50" t="str">
        <f>$G$4</f>
        <v>GDE SA</v>
      </c>
      <c r="H45" s="50" t="str">
        <f>$H$4</f>
        <v>OCCIDENTE</v>
      </c>
      <c r="I45" s="50" t="str">
        <f>$I$4</f>
        <v>BANCOLOMBIA</v>
      </c>
      <c r="J45" s="50" t="str">
        <f>$J$4</f>
        <v>MOVII</v>
      </c>
      <c r="K45" s="50" t="str">
        <f>$K$4</f>
        <v>DAVIVIENDA</v>
      </c>
    </row>
    <row r="46" spans="2:16" ht="17.100000000000001" customHeight="1" x14ac:dyDescent="0.25">
      <c r="B46" s="60" t="s">
        <v>51</v>
      </c>
      <c r="C46" s="134" t="s">
        <v>52</v>
      </c>
      <c r="D46" s="135"/>
      <c r="E46" s="136"/>
      <c r="F46" s="49"/>
      <c r="G46" s="49"/>
      <c r="H46" s="49"/>
      <c r="I46" s="49"/>
      <c r="J46" s="49"/>
      <c r="K46" s="49"/>
      <c r="M46" s="13" t="s">
        <v>64</v>
      </c>
    </row>
    <row r="47" spans="2:16" ht="12.95" customHeight="1" x14ac:dyDescent="0.25">
      <c r="B47" s="60"/>
      <c r="C47" s="117" t="s">
        <v>53</v>
      </c>
      <c r="D47" s="123"/>
      <c r="E47" s="118"/>
      <c r="F47" s="79"/>
      <c r="G47" s="79"/>
      <c r="H47" s="116">
        <v>1.0000000000000001E-5</v>
      </c>
      <c r="I47" s="116">
        <v>0</v>
      </c>
      <c r="J47" s="116">
        <v>1.0000000000000001E-5</v>
      </c>
      <c r="K47" s="79">
        <v>0.995</v>
      </c>
      <c r="M47" s="111">
        <f>MAX(F47:K47)</f>
        <v>0.995</v>
      </c>
    </row>
    <row r="48" spans="2:16" ht="12.95" customHeight="1" x14ac:dyDescent="0.25">
      <c r="B48" s="60"/>
      <c r="C48" s="117" t="s">
        <v>54</v>
      </c>
      <c r="D48" s="123"/>
      <c r="E48" s="118"/>
      <c r="F48" s="49"/>
      <c r="G48" s="49"/>
      <c r="H48" s="78">
        <v>5</v>
      </c>
      <c r="I48" s="78"/>
      <c r="J48" s="49">
        <v>3</v>
      </c>
      <c r="K48" s="78">
        <v>3</v>
      </c>
      <c r="M48" s="41">
        <f>MIN(F48:K48)</f>
        <v>3</v>
      </c>
    </row>
    <row r="49" spans="2:13" ht="17.100000000000001" customHeight="1" x14ac:dyDescent="0.25">
      <c r="B49" s="60" t="s">
        <v>55</v>
      </c>
      <c r="C49" s="134" t="s">
        <v>75</v>
      </c>
      <c r="D49" s="135"/>
      <c r="E49" s="136"/>
      <c r="F49" s="49"/>
      <c r="G49" s="49"/>
      <c r="H49" s="49"/>
      <c r="I49" s="49"/>
      <c r="J49" s="49"/>
      <c r="K49" s="49"/>
    </row>
    <row r="50" spans="2:13" ht="17.100000000000001" customHeight="1" x14ac:dyDescent="0.25">
      <c r="B50" s="60"/>
      <c r="C50" s="117" t="s">
        <v>76</v>
      </c>
      <c r="D50" s="123"/>
      <c r="E50" s="74">
        <v>5</v>
      </c>
      <c r="F50" s="49"/>
      <c r="G50" s="49"/>
      <c r="H50" s="49" t="s">
        <v>77</v>
      </c>
      <c r="I50" s="49" t="s">
        <v>77</v>
      </c>
      <c r="J50" s="49" t="s">
        <v>77</v>
      </c>
      <c r="K50" s="49" t="s">
        <v>77</v>
      </c>
    </row>
    <row r="51" spans="2:13" ht="26.25" customHeight="1" x14ac:dyDescent="0.25">
      <c r="B51" s="60"/>
      <c r="C51" s="117" t="s">
        <v>78</v>
      </c>
      <c r="D51" s="123"/>
      <c r="E51" s="74">
        <v>3</v>
      </c>
      <c r="F51" s="49"/>
      <c r="G51" s="49"/>
      <c r="H51" s="49"/>
      <c r="I51" s="49"/>
      <c r="J51" s="49"/>
      <c r="K51" s="49"/>
    </row>
    <row r="52" spans="2:13" ht="17.100000000000001" customHeight="1" x14ac:dyDescent="0.25">
      <c r="B52" s="60"/>
      <c r="C52" s="117" t="s">
        <v>79</v>
      </c>
      <c r="D52" s="123"/>
      <c r="E52" s="74">
        <v>0</v>
      </c>
      <c r="F52" s="49"/>
      <c r="G52" s="49"/>
      <c r="H52" s="49"/>
      <c r="I52" s="49"/>
      <c r="J52" s="49"/>
      <c r="K52" s="49"/>
    </row>
    <row r="53" spans="2:13" ht="17.100000000000001" customHeight="1" x14ac:dyDescent="0.25">
      <c r="B53" s="60" t="s">
        <v>57</v>
      </c>
      <c r="C53" s="134" t="s">
        <v>80</v>
      </c>
      <c r="D53" s="135"/>
      <c r="E53" s="136"/>
      <c r="H53" s="49"/>
      <c r="I53" s="49"/>
      <c r="J53" s="49"/>
      <c r="K53" s="49"/>
    </row>
    <row r="54" spans="2:13" ht="17.100000000000001" customHeight="1" x14ac:dyDescent="0.25">
      <c r="B54" s="60"/>
      <c r="C54" s="117" t="s">
        <v>76</v>
      </c>
      <c r="D54" s="123"/>
      <c r="E54" s="74">
        <v>5</v>
      </c>
      <c r="F54" s="49"/>
      <c r="G54" s="49"/>
      <c r="H54" s="49" t="s">
        <v>77</v>
      </c>
      <c r="I54" s="49"/>
      <c r="J54" s="49" t="s">
        <v>77</v>
      </c>
      <c r="K54" s="49"/>
    </row>
    <row r="55" spans="2:13" ht="23.25" customHeight="1" x14ac:dyDescent="0.25">
      <c r="B55" s="60"/>
      <c r="C55" s="117" t="s">
        <v>78</v>
      </c>
      <c r="D55" s="123"/>
      <c r="E55" s="74">
        <v>3</v>
      </c>
      <c r="F55" s="49"/>
      <c r="G55" s="49"/>
      <c r="H55" s="49"/>
      <c r="I55" s="49"/>
      <c r="J55" s="49"/>
      <c r="K55" s="49"/>
    </row>
    <row r="56" spans="2:13" ht="17.100000000000001" customHeight="1" x14ac:dyDescent="0.25">
      <c r="B56" s="60"/>
      <c r="C56" s="117" t="s">
        <v>79</v>
      </c>
      <c r="D56" s="123"/>
      <c r="E56" s="74">
        <v>0</v>
      </c>
      <c r="F56" s="49"/>
      <c r="G56" s="49"/>
      <c r="H56" s="49"/>
      <c r="I56" s="49" t="s">
        <v>77</v>
      </c>
      <c r="J56" s="49"/>
      <c r="K56" s="49" t="s">
        <v>77</v>
      </c>
    </row>
    <row r="57" spans="2:13" ht="17.100000000000001" customHeight="1" x14ac:dyDescent="0.25"/>
    <row r="58" spans="2:13" ht="17.100000000000001" customHeight="1" x14ac:dyDescent="0.25">
      <c r="C58" s="126" t="s">
        <v>81</v>
      </c>
      <c r="D58" s="127"/>
      <c r="E58" s="57" t="s">
        <v>34</v>
      </c>
      <c r="F58" s="50" t="str">
        <f>$F$4</f>
        <v>BANCAMIA</v>
      </c>
      <c r="G58" s="50" t="str">
        <f>$G$4</f>
        <v>GDE SA</v>
      </c>
      <c r="H58" s="50" t="str">
        <f>$H$4</f>
        <v>OCCIDENTE</v>
      </c>
      <c r="I58" s="50" t="str">
        <f>$I$4</f>
        <v>BANCOLOMBIA</v>
      </c>
      <c r="J58" s="50" t="str">
        <f>$J$4</f>
        <v>MOVII</v>
      </c>
      <c r="K58" s="50" t="str">
        <f>$K$4</f>
        <v>DAVIVIENDA</v>
      </c>
    </row>
    <row r="59" spans="2:13" ht="17.100000000000001" customHeight="1" x14ac:dyDescent="0.25">
      <c r="B59" s="60"/>
      <c r="C59" s="128" t="str">
        <f>C46</f>
        <v>INDICADORES CALL CENTER</v>
      </c>
      <c r="D59" s="129"/>
      <c r="E59" s="76">
        <f>D14</f>
        <v>5</v>
      </c>
      <c r="F59" s="77">
        <f>SUM(F60:F61)</f>
        <v>0</v>
      </c>
      <c r="G59" s="77">
        <f>SUM(G60:G61)</f>
        <v>0</v>
      </c>
      <c r="H59" s="77">
        <f>SUM(H60:H61)</f>
        <v>1.8000201005025127</v>
      </c>
      <c r="I59" s="77">
        <f t="shared" ref="I59:K59" si="19">SUM(I60:I61)</f>
        <v>0</v>
      </c>
      <c r="J59" s="77">
        <f>SUM(J60:J61)</f>
        <v>3</v>
      </c>
      <c r="K59" s="77">
        <f t="shared" si="19"/>
        <v>5</v>
      </c>
      <c r="M59" s="13" t="s">
        <v>69</v>
      </c>
    </row>
    <row r="60" spans="2:13" ht="27.75" customHeight="1" x14ac:dyDescent="0.25">
      <c r="B60" s="60"/>
      <c r="C60" s="117" t="str">
        <f>C47</f>
        <v>Tiempo medio de espera (Total de todos los tiempos de respuesta/No solicitudes abiertas)</v>
      </c>
      <c r="D60" s="118"/>
      <c r="E60" s="33">
        <f>D15</f>
        <v>2</v>
      </c>
      <c r="F60" s="100">
        <f>+$M$60*F47/$M$47</f>
        <v>0</v>
      </c>
      <c r="G60" s="100">
        <f>+$M$60*G47/$M$47</f>
        <v>0</v>
      </c>
      <c r="H60" s="100">
        <f>+$M$60*H47/$M$47</f>
        <v>2.0100502512562815E-5</v>
      </c>
      <c r="I60" s="100">
        <f>+$M$60*I47/$M$47</f>
        <v>0</v>
      </c>
      <c r="J60" s="100">
        <f>+$M$600*J47/$M$47</f>
        <v>0</v>
      </c>
      <c r="K60" s="100">
        <f>+$M$60*K47/$M$47</f>
        <v>2</v>
      </c>
      <c r="M60" s="41">
        <f>E60</f>
        <v>2</v>
      </c>
    </row>
    <row r="61" spans="2:13" ht="14.25" customHeight="1" x14ac:dyDescent="0.25">
      <c r="B61" s="60"/>
      <c r="C61" s="117" t="str">
        <f>C48</f>
        <v>Tiempo medio de resolución(cierre de la solicitud)</v>
      </c>
      <c r="D61" s="118"/>
      <c r="E61" s="33">
        <f>D16</f>
        <v>3</v>
      </c>
      <c r="F61" s="100">
        <f t="shared" ref="F61:G61" si="20">+$M$61*F48/$M$48</f>
        <v>0</v>
      </c>
      <c r="G61" s="100">
        <f t="shared" si="20"/>
        <v>0</v>
      </c>
      <c r="H61" s="100">
        <f>+$M$61*$M$48/H48</f>
        <v>1.8</v>
      </c>
      <c r="I61" s="100">
        <v>0</v>
      </c>
      <c r="J61" s="100">
        <f t="shared" ref="J61:K61" si="21">+$M$61*$M$48/J48</f>
        <v>3</v>
      </c>
      <c r="K61" s="100">
        <f t="shared" si="21"/>
        <v>3</v>
      </c>
      <c r="M61" s="41">
        <f>E61</f>
        <v>3</v>
      </c>
    </row>
    <row r="62" spans="2:13" ht="17.100000000000001" customHeight="1" x14ac:dyDescent="0.25">
      <c r="B62" s="60"/>
      <c r="C62" s="128" t="s">
        <v>75</v>
      </c>
      <c r="D62" s="129"/>
      <c r="E62" s="76"/>
      <c r="F62" s="77">
        <f t="shared" ref="F62:K62" si="22">SUM(F63:F65)</f>
        <v>0</v>
      </c>
      <c r="G62" s="77">
        <f>SUM(G63:G65)</f>
        <v>0</v>
      </c>
      <c r="H62" s="77">
        <f t="shared" si="22"/>
        <v>5</v>
      </c>
      <c r="I62" s="77">
        <f t="shared" si="22"/>
        <v>5</v>
      </c>
      <c r="J62" s="77">
        <f t="shared" si="22"/>
        <v>5</v>
      </c>
      <c r="K62" s="77">
        <f t="shared" si="22"/>
        <v>5</v>
      </c>
    </row>
    <row r="63" spans="2:13" ht="17.100000000000001" customHeight="1" x14ac:dyDescent="0.25">
      <c r="B63" s="60"/>
      <c r="C63" s="117" t="s">
        <v>76</v>
      </c>
      <c r="D63" s="123"/>
      <c r="E63" s="5">
        <v>5</v>
      </c>
      <c r="F63" s="47"/>
      <c r="G63" s="47"/>
      <c r="H63" s="47">
        <v>5</v>
      </c>
      <c r="I63" s="47">
        <v>5</v>
      </c>
      <c r="J63" s="47">
        <v>5</v>
      </c>
      <c r="K63" s="47">
        <v>5</v>
      </c>
    </row>
    <row r="64" spans="2:13" ht="26.25" customHeight="1" x14ac:dyDescent="0.25">
      <c r="B64" s="60"/>
      <c r="C64" s="117" t="s">
        <v>78</v>
      </c>
      <c r="D64" s="123"/>
      <c r="E64" s="5">
        <v>3</v>
      </c>
      <c r="F64" s="47"/>
      <c r="G64" s="47"/>
      <c r="H64" s="47"/>
      <c r="I64" s="47"/>
      <c r="J64" s="47"/>
      <c r="K64" s="47"/>
    </row>
    <row r="65" spans="2:13" ht="17.100000000000001" customHeight="1" x14ac:dyDescent="0.25">
      <c r="B65" s="60"/>
      <c r="C65" s="117" t="s">
        <v>79</v>
      </c>
      <c r="D65" s="123"/>
      <c r="E65" s="5">
        <v>0</v>
      </c>
      <c r="F65" s="47"/>
      <c r="G65" s="47">
        <v>0</v>
      </c>
      <c r="H65" s="47"/>
      <c r="I65" s="47">
        <v>0</v>
      </c>
      <c r="J65" s="47">
        <v>0</v>
      </c>
      <c r="K65" s="47">
        <v>0</v>
      </c>
    </row>
    <row r="66" spans="2:13" ht="17.100000000000001" customHeight="1" x14ac:dyDescent="0.25">
      <c r="B66" s="60"/>
      <c r="C66" s="128" t="s">
        <v>82</v>
      </c>
      <c r="D66" s="129"/>
      <c r="E66" s="76"/>
      <c r="F66" s="77">
        <f>SUM(F67:F69)</f>
        <v>0</v>
      </c>
      <c r="G66" s="77">
        <f t="shared" ref="G66:K66" si="23">SUM(G67:G69)</f>
        <v>0</v>
      </c>
      <c r="H66" s="77">
        <f t="shared" si="23"/>
        <v>5</v>
      </c>
      <c r="I66" s="77">
        <f t="shared" si="23"/>
        <v>0</v>
      </c>
      <c r="J66" s="77">
        <f t="shared" si="23"/>
        <v>5</v>
      </c>
      <c r="K66" s="77">
        <f t="shared" si="23"/>
        <v>0</v>
      </c>
    </row>
    <row r="67" spans="2:13" ht="17.100000000000001" customHeight="1" x14ac:dyDescent="0.25">
      <c r="B67" s="60"/>
      <c r="C67" s="117" t="s">
        <v>76</v>
      </c>
      <c r="D67" s="123"/>
      <c r="E67" s="5">
        <v>5</v>
      </c>
      <c r="F67" s="47"/>
      <c r="G67" s="47"/>
      <c r="H67" s="47">
        <v>5</v>
      </c>
      <c r="I67" s="47"/>
      <c r="J67" s="47">
        <v>5</v>
      </c>
      <c r="K67" s="47"/>
    </row>
    <row r="68" spans="2:13" ht="29.25" customHeight="1" x14ac:dyDescent="0.25">
      <c r="B68" s="60"/>
      <c r="C68" s="117" t="s">
        <v>78</v>
      </c>
      <c r="D68" s="123"/>
      <c r="E68" s="5">
        <v>3</v>
      </c>
      <c r="F68" s="47"/>
      <c r="G68" s="47"/>
      <c r="H68" s="47"/>
      <c r="I68" s="47"/>
      <c r="J68" s="47"/>
      <c r="K68" s="47"/>
    </row>
    <row r="69" spans="2:13" ht="17.100000000000001" customHeight="1" x14ac:dyDescent="0.25">
      <c r="B69" s="60"/>
      <c r="C69" s="117" t="s">
        <v>79</v>
      </c>
      <c r="D69" s="123"/>
      <c r="E69" s="5">
        <v>0</v>
      </c>
      <c r="F69" s="47"/>
      <c r="G69" s="47">
        <v>0</v>
      </c>
      <c r="H69" s="47"/>
      <c r="I69" s="47">
        <v>0</v>
      </c>
      <c r="J69" s="47"/>
      <c r="K69" s="47">
        <v>0</v>
      </c>
    </row>
    <row r="70" spans="2:13" ht="17.100000000000001" customHeight="1" x14ac:dyDescent="0.25">
      <c r="C70" s="61" t="s">
        <v>83</v>
      </c>
      <c r="D70" s="62"/>
      <c r="E70" s="58">
        <f t="shared" ref="E70" si="24">+E62+E59+E66</f>
        <v>5</v>
      </c>
      <c r="F70" s="68">
        <f>+F62+F59+F66</f>
        <v>0</v>
      </c>
      <c r="G70" s="68">
        <f t="shared" ref="G70:K70" si="25">+G62+G59+G66</f>
        <v>0</v>
      </c>
      <c r="H70" s="68">
        <f t="shared" si="25"/>
        <v>11.800020100502513</v>
      </c>
      <c r="I70" s="68">
        <f t="shared" si="25"/>
        <v>5</v>
      </c>
      <c r="J70" s="68">
        <f>+J62+J59+J66</f>
        <v>13</v>
      </c>
      <c r="K70" s="68">
        <f t="shared" si="25"/>
        <v>10</v>
      </c>
    </row>
    <row r="71" spans="2:13" ht="17.100000000000001" customHeight="1" x14ac:dyDescent="0.2">
      <c r="C71" s="35"/>
      <c r="D71" s="35"/>
      <c r="E71" s="65"/>
      <c r="F71" s="67">
        <f t="shared" ref="F71:K71" si="26">IF(F70="","",IFERROR(_xlfn.RANK.EQ(F70,$F$70:$K$70,0),""))</f>
        <v>5</v>
      </c>
      <c r="G71" s="67">
        <f t="shared" si="26"/>
        <v>5</v>
      </c>
      <c r="H71" s="67">
        <f t="shared" si="26"/>
        <v>2</v>
      </c>
      <c r="I71" s="155">
        <f t="shared" si="26"/>
        <v>4</v>
      </c>
      <c r="J71" s="67">
        <f t="shared" si="26"/>
        <v>1</v>
      </c>
      <c r="K71" s="67">
        <f t="shared" si="26"/>
        <v>3</v>
      </c>
    </row>
    <row r="72" spans="2:13" ht="17.100000000000001" customHeight="1" x14ac:dyDescent="0.25"/>
    <row r="73" spans="2:13" ht="17.100000000000001" customHeight="1" x14ac:dyDescent="0.25">
      <c r="B73" s="69">
        <v>4</v>
      </c>
      <c r="C73" s="124" t="s">
        <v>84</v>
      </c>
      <c r="D73" s="125"/>
      <c r="E73" s="54" t="s">
        <v>34</v>
      </c>
      <c r="F73" s="50" t="str">
        <f>$F$4</f>
        <v>BANCAMIA</v>
      </c>
      <c r="G73" s="50" t="str">
        <f>$G$4</f>
        <v>GDE SA</v>
      </c>
      <c r="H73" s="50" t="str">
        <f>$H$4</f>
        <v>OCCIDENTE</v>
      </c>
      <c r="I73" s="50" t="str">
        <f>$I$4</f>
        <v>BANCOLOMBIA</v>
      </c>
      <c r="J73" s="50" t="str">
        <f>$J$4</f>
        <v>MOVII</v>
      </c>
      <c r="K73" s="50" t="str">
        <f>$K$4</f>
        <v>DAVIVIENDA</v>
      </c>
      <c r="M73" s="13" t="s">
        <v>64</v>
      </c>
    </row>
    <row r="74" spans="2:13" ht="22.5" customHeight="1" x14ac:dyDescent="0.25">
      <c r="C74" s="117" t="s">
        <v>85</v>
      </c>
      <c r="D74" s="118"/>
      <c r="E74" s="5">
        <f>D19</f>
        <v>15</v>
      </c>
      <c r="F74" s="47"/>
      <c r="G74" s="47"/>
      <c r="H74" s="47">
        <v>7</v>
      </c>
      <c r="I74" s="47">
        <v>8</v>
      </c>
      <c r="J74" s="47">
        <v>8</v>
      </c>
      <c r="K74" s="47">
        <v>18</v>
      </c>
      <c r="M74" s="41">
        <f>MAX(F74:K74)</f>
        <v>18</v>
      </c>
    </row>
    <row r="75" spans="2:13" ht="17.100000000000001" customHeight="1" x14ac:dyDescent="0.25">
      <c r="M75" s="13" t="s">
        <v>69</v>
      </c>
    </row>
    <row r="76" spans="2:13" ht="17.100000000000001" customHeight="1" x14ac:dyDescent="0.25">
      <c r="C76" s="61" t="s">
        <v>86</v>
      </c>
      <c r="D76" s="62"/>
      <c r="E76" s="58">
        <f>E74</f>
        <v>15</v>
      </c>
      <c r="F76" s="56">
        <f t="shared" ref="F76:K76" si="27">+$M$76*F74/$M$74</f>
        <v>0</v>
      </c>
      <c r="G76" s="56">
        <f t="shared" si="27"/>
        <v>0</v>
      </c>
      <c r="H76" s="56">
        <f t="shared" si="27"/>
        <v>5.833333333333333</v>
      </c>
      <c r="I76" s="56">
        <f t="shared" si="27"/>
        <v>6.666666666666667</v>
      </c>
      <c r="J76" s="56">
        <f>+$M$76*J74/$M$74</f>
        <v>6.666666666666667</v>
      </c>
      <c r="K76" s="56">
        <f t="shared" si="27"/>
        <v>15</v>
      </c>
      <c r="M76" s="41">
        <f>E76</f>
        <v>15</v>
      </c>
    </row>
    <row r="77" spans="2:13" ht="17.100000000000001" customHeight="1" x14ac:dyDescent="0.2">
      <c r="C77" s="35"/>
      <c r="D77" s="35"/>
      <c r="E77" s="65"/>
      <c r="F77" s="67">
        <f t="shared" ref="F77:K77" si="28">IF(F76="","",IFERROR(_xlfn.RANK.EQ(F76,$F$76:$K$76,0),""))</f>
        <v>5</v>
      </c>
      <c r="G77" s="67">
        <f t="shared" si="28"/>
        <v>5</v>
      </c>
      <c r="H77" s="67">
        <f t="shared" si="28"/>
        <v>4</v>
      </c>
      <c r="I77" s="67">
        <f t="shared" si="28"/>
        <v>2</v>
      </c>
      <c r="J77" s="67">
        <f t="shared" si="28"/>
        <v>2</v>
      </c>
      <c r="K77" s="67">
        <f t="shared" si="28"/>
        <v>1</v>
      </c>
      <c r="M77" s="46"/>
    </row>
    <row r="78" spans="2:13" ht="17.100000000000001" customHeight="1" x14ac:dyDescent="0.25">
      <c r="F78" s="44"/>
      <c r="G78" s="44"/>
      <c r="H78" s="44"/>
      <c r="I78" s="44"/>
      <c r="J78" s="44"/>
      <c r="K78" s="44"/>
    </row>
    <row r="79" spans="2:13" ht="17.100000000000001" customHeight="1" x14ac:dyDescent="0.25">
      <c r="B79" s="69">
        <v>5</v>
      </c>
      <c r="C79" s="38" t="s">
        <v>60</v>
      </c>
      <c r="D79" s="39"/>
      <c r="E79" s="54" t="s">
        <v>34</v>
      </c>
      <c r="F79" s="50" t="str">
        <f>$F$4</f>
        <v>BANCAMIA</v>
      </c>
      <c r="G79" s="50" t="str">
        <f>$G$4</f>
        <v>GDE SA</v>
      </c>
      <c r="H79" s="50" t="str">
        <f>$H$4</f>
        <v>OCCIDENTE</v>
      </c>
      <c r="I79" s="50" t="str">
        <f>$I$4</f>
        <v>BANCOLOMBIA</v>
      </c>
      <c r="J79" s="50" t="str">
        <f>$J$4</f>
        <v>MOVII</v>
      </c>
      <c r="K79" s="50" t="str">
        <f>$K$4</f>
        <v>DAVIVIENDA</v>
      </c>
    </row>
    <row r="80" spans="2:13" ht="17.100000000000001" customHeight="1" x14ac:dyDescent="0.25">
      <c r="C80" s="61" t="s">
        <v>87</v>
      </c>
      <c r="D80" s="62"/>
      <c r="E80" s="58">
        <v>10</v>
      </c>
      <c r="F80" s="63">
        <f>SUM(F81:F83)</f>
        <v>0</v>
      </c>
      <c r="G80" s="63">
        <f>SUM(G81:G83)</f>
        <v>0</v>
      </c>
      <c r="H80" s="63">
        <f t="shared" ref="H80:K80" si="29">SUM(H81:H83)</f>
        <v>10</v>
      </c>
      <c r="I80" s="63">
        <f t="shared" si="29"/>
        <v>10</v>
      </c>
      <c r="J80" s="63">
        <f t="shared" si="29"/>
        <v>10</v>
      </c>
      <c r="K80" s="63">
        <f t="shared" si="29"/>
        <v>10</v>
      </c>
    </row>
    <row r="81" spans="3:11" ht="17.100000000000001" customHeight="1" x14ac:dyDescent="0.25">
      <c r="C81" s="117" t="s">
        <v>88</v>
      </c>
      <c r="D81" s="118"/>
      <c r="E81" s="5">
        <v>10</v>
      </c>
      <c r="F81" s="101"/>
      <c r="G81" s="101"/>
      <c r="H81" s="63">
        <v>10</v>
      </c>
      <c r="I81" s="63">
        <v>10</v>
      </c>
      <c r="J81" s="101">
        <v>10</v>
      </c>
      <c r="K81" s="101">
        <v>10</v>
      </c>
    </row>
    <row r="82" spans="3:11" ht="24" customHeight="1" x14ac:dyDescent="0.25">
      <c r="C82" s="117" t="s">
        <v>89</v>
      </c>
      <c r="D82" s="118"/>
      <c r="E82" s="5">
        <v>7</v>
      </c>
      <c r="F82" s="63"/>
      <c r="G82" s="63"/>
      <c r="H82" s="63"/>
      <c r="I82" s="63"/>
      <c r="J82" s="63"/>
      <c r="K82" s="63"/>
    </row>
    <row r="83" spans="3:11" ht="24.75" customHeight="1" x14ac:dyDescent="0.25">
      <c r="C83" s="117" t="s">
        <v>90</v>
      </c>
      <c r="D83" s="118"/>
      <c r="E83" s="5">
        <v>0</v>
      </c>
      <c r="F83" s="63"/>
      <c r="G83" s="63"/>
      <c r="H83" s="63"/>
      <c r="I83" s="63"/>
      <c r="J83" s="63"/>
      <c r="K83" s="63"/>
    </row>
    <row r="84" spans="3:11" ht="17.100000000000001" customHeight="1" x14ac:dyDescent="0.2">
      <c r="C84" s="35"/>
      <c r="D84" s="35"/>
      <c r="E84" s="65"/>
      <c r="F84" s="67">
        <f t="shared" ref="F84:K84" si="30">IF(F80="","",IFERROR(_xlfn.RANK.EQ(F80,$F$80:$K$80,0),""))</f>
        <v>5</v>
      </c>
      <c r="G84" s="67">
        <f t="shared" si="30"/>
        <v>5</v>
      </c>
      <c r="H84" s="67">
        <f t="shared" si="30"/>
        <v>1</v>
      </c>
      <c r="I84" s="67">
        <f t="shared" si="30"/>
        <v>1</v>
      </c>
      <c r="J84" s="67">
        <f t="shared" si="30"/>
        <v>1</v>
      </c>
      <c r="K84" s="67">
        <f t="shared" si="30"/>
        <v>1</v>
      </c>
    </row>
    <row r="85" spans="3:11" ht="17.100000000000001" customHeight="1" x14ac:dyDescent="0.25"/>
    <row r="86" spans="3:11" ht="25.5" customHeight="1" x14ac:dyDescent="0.25">
      <c r="C86" s="119" t="s">
        <v>61</v>
      </c>
      <c r="D86" s="120"/>
      <c r="E86" s="34" t="s">
        <v>34</v>
      </c>
      <c r="F86" s="154" t="str">
        <f>$F$4</f>
        <v>BANCAMIA</v>
      </c>
      <c r="G86" s="154" t="str">
        <f>$G$4</f>
        <v>GDE SA</v>
      </c>
      <c r="H86" s="154" t="str">
        <f>$H$4</f>
        <v>OCCIDENTE</v>
      </c>
      <c r="I86" s="154" t="str">
        <f>$I$4</f>
        <v>BANCOLOMBIA</v>
      </c>
      <c r="J86" s="154" t="str">
        <f>$J$4</f>
        <v>MOVII</v>
      </c>
      <c r="K86" s="154" t="str">
        <f>$K$4</f>
        <v>DAVIVIENDA</v>
      </c>
    </row>
    <row r="87" spans="3:11" ht="17.100000000000001" customHeight="1" x14ac:dyDescent="0.25">
      <c r="C87" s="121"/>
      <c r="D87" s="122"/>
      <c r="E87" s="64">
        <f>E83+E76+E70+E42+E31</f>
        <v>80</v>
      </c>
      <c r="F87" s="110">
        <f t="shared" ref="F87:K87" si="31">F80+F76+F70+F42+F31</f>
        <v>0</v>
      </c>
      <c r="G87" s="110">
        <f t="shared" si="31"/>
        <v>0</v>
      </c>
      <c r="H87" s="110">
        <f t="shared" si="31"/>
        <v>81.517050214728883</v>
      </c>
      <c r="I87" s="110">
        <f t="shared" si="31"/>
        <v>58.906350191333125</v>
      </c>
      <c r="J87" s="110">
        <f t="shared" si="31"/>
        <v>81.458719323907047</v>
      </c>
      <c r="K87" s="110">
        <f t="shared" si="31"/>
        <v>81.431200793481651</v>
      </c>
    </row>
    <row r="88" spans="3:11" x14ac:dyDescent="0.2">
      <c r="C88" s="156" t="s">
        <v>92</v>
      </c>
      <c r="D88" s="156"/>
      <c r="F88" s="40">
        <f t="shared" ref="F88:K88" si="32">IF(F87="","",IFERROR(_xlfn.RANK.EQ(F87,$F$87:$K$87,0),""))</f>
        <v>5</v>
      </c>
      <c r="G88" s="40">
        <f t="shared" si="32"/>
        <v>5</v>
      </c>
      <c r="H88" s="40">
        <f t="shared" si="32"/>
        <v>1</v>
      </c>
      <c r="I88" s="155">
        <f>IF(I87="","",IFERROR(_xlfn.RANK.EQ(I87,$F$87:$K$87,0),""))</f>
        <v>4</v>
      </c>
      <c r="J88" s="40">
        <f t="shared" si="32"/>
        <v>2</v>
      </c>
      <c r="K88" s="40">
        <f t="shared" si="32"/>
        <v>3</v>
      </c>
    </row>
  </sheetData>
  <mergeCells count="45">
    <mergeCell ref="C83:D83"/>
    <mergeCell ref="C86:D87"/>
    <mergeCell ref="C88:D88"/>
    <mergeCell ref="C68:D68"/>
    <mergeCell ref="C69:D69"/>
    <mergeCell ref="C73:D73"/>
    <mergeCell ref="C74:D74"/>
    <mergeCell ref="C81:D81"/>
    <mergeCell ref="C82:D82"/>
    <mergeCell ref="C62:D62"/>
    <mergeCell ref="C63:D63"/>
    <mergeCell ref="C64:D64"/>
    <mergeCell ref="C65:D65"/>
    <mergeCell ref="C66:D66"/>
    <mergeCell ref="C67:D67"/>
    <mergeCell ref="C55:D55"/>
    <mergeCell ref="C56:D56"/>
    <mergeCell ref="C58:D58"/>
    <mergeCell ref="C59:D59"/>
    <mergeCell ref="C60:D60"/>
    <mergeCell ref="C61:D61"/>
    <mergeCell ref="C49:E49"/>
    <mergeCell ref="C50:D50"/>
    <mergeCell ref="C51:D51"/>
    <mergeCell ref="C52:D52"/>
    <mergeCell ref="C53:E53"/>
    <mergeCell ref="C54:D54"/>
    <mergeCell ref="C41:D41"/>
    <mergeCell ref="C42:D42"/>
    <mergeCell ref="C45:E45"/>
    <mergeCell ref="C46:E46"/>
    <mergeCell ref="C47:E47"/>
    <mergeCell ref="C48:E48"/>
    <mergeCell ref="C34:E34"/>
    <mergeCell ref="C35:E35"/>
    <mergeCell ref="C36:E36"/>
    <mergeCell ref="C37:E37"/>
    <mergeCell ref="C38:E38"/>
    <mergeCell ref="C39:E39"/>
    <mergeCell ref="B2:K2"/>
    <mergeCell ref="D24:E24"/>
    <mergeCell ref="C28:D28"/>
    <mergeCell ref="C29:D29"/>
    <mergeCell ref="C30:D30"/>
    <mergeCell ref="C31:D31"/>
  </mergeCells>
  <conditionalFormatting sqref="F22:H22 J22:K22">
    <cfRule type="cellIs" dxfId="10" priority="5" operator="lessThan">
      <formula>5</formula>
    </cfRule>
  </conditionalFormatting>
  <conditionalFormatting sqref="F32:H32 J32:K32">
    <cfRule type="cellIs" dxfId="9" priority="11" operator="lessThan">
      <formula>5</formula>
    </cfRule>
  </conditionalFormatting>
  <conditionalFormatting sqref="F43:H43 J43:K43">
    <cfRule type="cellIs" dxfId="8" priority="10" operator="lessThan">
      <formula>5</formula>
    </cfRule>
  </conditionalFormatting>
  <conditionalFormatting sqref="F71:H71 J71:K71">
    <cfRule type="cellIs" dxfId="7" priority="9" operator="lessThan">
      <formula>5</formula>
    </cfRule>
  </conditionalFormatting>
  <conditionalFormatting sqref="F77:K77">
    <cfRule type="cellIs" dxfId="6" priority="8" operator="lessThan">
      <formula>5</formula>
    </cfRule>
  </conditionalFormatting>
  <conditionalFormatting sqref="F84:K84">
    <cfRule type="cellIs" dxfId="5" priority="7" operator="lessThan">
      <formula>5</formula>
    </cfRule>
  </conditionalFormatting>
  <conditionalFormatting sqref="F88:K88">
    <cfRule type="cellIs" dxfId="4" priority="6" operator="lessThan">
      <formula>4</formula>
    </cfRule>
  </conditionalFormatting>
  <conditionalFormatting sqref="I22">
    <cfRule type="cellIs" dxfId="3" priority="4" operator="lessThan">
      <formula>4</formula>
    </cfRule>
  </conditionalFormatting>
  <conditionalFormatting sqref="I32">
    <cfRule type="cellIs" dxfId="2" priority="3" operator="lessThan">
      <formula>4</formula>
    </cfRule>
  </conditionalFormatting>
  <conditionalFormatting sqref="I43">
    <cfRule type="cellIs" dxfId="1" priority="2" operator="lessThan">
      <formula>4</formula>
    </cfRule>
  </conditionalFormatting>
  <conditionalFormatting sqref="I71">
    <cfRule type="cellIs" dxfId="0" priority="1" operator="lessThan">
      <formula>4</formula>
    </cfRule>
  </conditionalFormatting>
  <pageMargins left="0.7" right="0.7" top="0.75" bottom="0.75" header="0.3" footer="0.3"/>
  <pageSetup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Habilitantes de Riesgo, cober..</vt:lpstr>
      <vt:lpstr>Matriz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teletrabajo</dc:creator>
  <cp:keywords/>
  <dc:description/>
  <cp:lastModifiedBy>Katherine Paola Fontalvo Jaramillo</cp:lastModifiedBy>
  <cp:revision/>
  <dcterms:created xsi:type="dcterms:W3CDTF">2021-01-27T23:35:04Z</dcterms:created>
  <dcterms:modified xsi:type="dcterms:W3CDTF">2024-09-03T03:21:16Z</dcterms:modified>
  <cp:category/>
  <cp:contentStatus/>
</cp:coreProperties>
</file>