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E455D2FB-9CCF-4AB7-8A8F-C6A0C9906F95}"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Detalle!$B$10:$L$48</definedName>
  </definedNames>
  <calcPr calcId="191029"/>
  <pivotCaches>
    <pivotCache cacheId="7"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3" i="2" l="1"/>
  <c r="AB13" i="2" s="1"/>
  <c r="X15" i="2"/>
  <c r="AF15" i="2"/>
  <c r="AE17" i="2"/>
  <c r="AB17" i="2" s="1"/>
  <c r="X19" i="2"/>
  <c r="AF19" i="2"/>
  <c r="AE21" i="2"/>
  <c r="AB21" i="2" s="1"/>
  <c r="X23" i="2"/>
  <c r="AF23" i="2"/>
  <c r="AE25" i="2"/>
  <c r="AB25" i="2" s="1"/>
  <c r="X27" i="2"/>
  <c r="AF27" i="2"/>
  <c r="AE29" i="2"/>
  <c r="AB29" i="2" s="1"/>
  <c r="X31" i="2"/>
  <c r="AF31" i="2"/>
  <c r="AE33" i="2"/>
  <c r="AB33" i="2" s="1"/>
  <c r="X35" i="2"/>
  <c r="AF35" i="2"/>
  <c r="AE37" i="2"/>
  <c r="AB37" i="2" s="1"/>
  <c r="X39" i="2"/>
  <c r="AF39" i="2"/>
  <c r="AE41" i="2"/>
  <c r="AB41" i="2" s="1"/>
  <c r="X43" i="2"/>
  <c r="AF43" i="2"/>
  <c r="AE45" i="2"/>
  <c r="AB45" i="2" s="1"/>
  <c r="X47" i="2"/>
  <c r="AF47" i="2"/>
  <c r="X12" i="2"/>
  <c r="X13" i="2"/>
  <c r="X14" i="2"/>
  <c r="X16" i="2"/>
  <c r="X17" i="2"/>
  <c r="X18" i="2"/>
  <c r="X20" i="2"/>
  <c r="X21" i="2"/>
  <c r="X22" i="2"/>
  <c r="X24" i="2"/>
  <c r="X25" i="2"/>
  <c r="X26" i="2"/>
  <c r="X28" i="2"/>
  <c r="X29" i="2"/>
  <c r="X30" i="2"/>
  <c r="X32" i="2"/>
  <c r="X33" i="2"/>
  <c r="X34" i="2"/>
  <c r="X36" i="2"/>
  <c r="X37" i="2"/>
  <c r="X38" i="2"/>
  <c r="X40" i="2"/>
  <c r="X41" i="2"/>
  <c r="X42" i="2"/>
  <c r="X44" i="2"/>
  <c r="X45" i="2"/>
  <c r="X46" i="2"/>
  <c r="X48" i="2"/>
  <c r="Y12" i="2"/>
  <c r="Z12" i="2" s="1"/>
  <c r="Y13" i="2"/>
  <c r="Y14" i="2"/>
  <c r="Z14" i="2" s="1"/>
  <c r="Y15" i="2"/>
  <c r="Z15" i="2" s="1"/>
  <c r="Y16" i="2"/>
  <c r="Z16" i="2" s="1"/>
  <c r="Y17" i="2"/>
  <c r="Z17" i="2" s="1"/>
  <c r="Y18" i="2"/>
  <c r="Z18" i="2" s="1"/>
  <c r="Y19" i="2"/>
  <c r="Z19" i="2" s="1"/>
  <c r="Y20" i="2"/>
  <c r="Z20" i="2" s="1"/>
  <c r="Y21" i="2"/>
  <c r="Z21" i="2" s="1"/>
  <c r="Y22" i="2"/>
  <c r="Z22" i="2" s="1"/>
  <c r="Y23" i="2"/>
  <c r="Z23" i="2" s="1"/>
  <c r="Y24" i="2"/>
  <c r="Z24" i="2" s="1"/>
  <c r="Y25" i="2"/>
  <c r="Z25" i="2" s="1"/>
  <c r="Y26" i="2"/>
  <c r="Z26" i="2" s="1"/>
  <c r="Y27" i="2"/>
  <c r="Z27" i="2" s="1"/>
  <c r="Y28" i="2"/>
  <c r="Z28" i="2" s="1"/>
  <c r="Y29" i="2"/>
  <c r="Y30" i="2"/>
  <c r="Z30" i="2" s="1"/>
  <c r="Y31" i="2"/>
  <c r="Z31" i="2" s="1"/>
  <c r="Y32" i="2"/>
  <c r="Z32" i="2" s="1"/>
  <c r="Y33" i="2"/>
  <c r="Y34" i="2"/>
  <c r="Z34" i="2" s="1"/>
  <c r="Y35" i="2"/>
  <c r="Z35" i="2" s="1"/>
  <c r="Y36" i="2"/>
  <c r="Z36" i="2" s="1"/>
  <c r="Y37" i="2"/>
  <c r="Z37" i="2" s="1"/>
  <c r="Y38" i="2"/>
  <c r="Z38" i="2" s="1"/>
  <c r="Y39" i="2"/>
  <c r="Z39" i="2" s="1"/>
  <c r="Y40" i="2"/>
  <c r="Z40" i="2" s="1"/>
  <c r="Y41" i="2"/>
  <c r="Z41" i="2" s="1"/>
  <c r="Y42" i="2"/>
  <c r="Z42" i="2" s="1"/>
  <c r="Y43" i="2"/>
  <c r="Z43" i="2" s="1"/>
  <c r="Y44" i="2"/>
  <c r="Z44" i="2" s="1"/>
  <c r="Y45" i="2"/>
  <c r="Y46" i="2"/>
  <c r="Z46" i="2" s="1"/>
  <c r="Y47" i="2"/>
  <c r="Z47" i="2" s="1"/>
  <c r="Y48" i="2"/>
  <c r="Z48" i="2" s="1"/>
  <c r="Z13" i="2"/>
  <c r="Z29" i="2"/>
  <c r="Z33" i="2"/>
  <c r="Z45" i="2"/>
  <c r="AE12" i="2"/>
  <c r="AB12" i="2" s="1"/>
  <c r="AE14" i="2"/>
  <c r="AB14" i="2" s="1"/>
  <c r="AE15" i="2"/>
  <c r="AB15" i="2" s="1"/>
  <c r="AE16" i="2"/>
  <c r="AB16" i="2" s="1"/>
  <c r="AE18" i="2"/>
  <c r="AB18" i="2" s="1"/>
  <c r="AE19" i="2"/>
  <c r="AB19" i="2" s="1"/>
  <c r="AE20" i="2"/>
  <c r="AB20" i="2" s="1"/>
  <c r="AE22" i="2"/>
  <c r="AB22" i="2" s="1"/>
  <c r="AE23" i="2"/>
  <c r="AB23" i="2" s="1"/>
  <c r="AE24" i="2"/>
  <c r="AB24" i="2" s="1"/>
  <c r="AE26" i="2"/>
  <c r="AB26" i="2" s="1"/>
  <c r="AE27" i="2"/>
  <c r="AB27" i="2" s="1"/>
  <c r="AE28" i="2"/>
  <c r="AB28" i="2" s="1"/>
  <c r="AE30" i="2"/>
  <c r="AB30" i="2" s="1"/>
  <c r="AE31" i="2"/>
  <c r="AB31" i="2" s="1"/>
  <c r="AE32" i="2"/>
  <c r="AB32" i="2" s="1"/>
  <c r="AE34" i="2"/>
  <c r="AB34" i="2" s="1"/>
  <c r="AE35" i="2"/>
  <c r="AB35" i="2" s="1"/>
  <c r="AE36" i="2"/>
  <c r="AB36" i="2" s="1"/>
  <c r="AE38" i="2"/>
  <c r="AB38" i="2" s="1"/>
  <c r="AE39" i="2"/>
  <c r="AB39" i="2" s="1"/>
  <c r="AE40" i="2"/>
  <c r="AB40" i="2" s="1"/>
  <c r="AE42" i="2"/>
  <c r="AB42" i="2" s="1"/>
  <c r="AE43" i="2"/>
  <c r="AB43" i="2" s="1"/>
  <c r="AE44" i="2"/>
  <c r="AB44" i="2" s="1"/>
  <c r="AE46" i="2"/>
  <c r="AB46" i="2" s="1"/>
  <c r="AE47" i="2"/>
  <c r="AB47" i="2" s="1"/>
  <c r="AE48" i="2"/>
  <c r="AB48" i="2" s="1"/>
  <c r="AF12" i="2"/>
  <c r="AF13" i="2"/>
  <c r="AF14" i="2"/>
  <c r="AF16" i="2"/>
  <c r="AF17" i="2"/>
  <c r="AF18" i="2"/>
  <c r="AF20" i="2"/>
  <c r="AF21" i="2"/>
  <c r="AF22" i="2"/>
  <c r="AF24" i="2"/>
  <c r="AF25" i="2"/>
  <c r="AF26" i="2"/>
  <c r="AF28" i="2"/>
  <c r="AF29" i="2"/>
  <c r="AF30" i="2"/>
  <c r="AF32" i="2"/>
  <c r="AF33" i="2"/>
  <c r="AF34" i="2"/>
  <c r="AF36" i="2"/>
  <c r="AF37" i="2"/>
  <c r="AF38" i="2"/>
  <c r="AF40" i="2"/>
  <c r="AF41" i="2"/>
  <c r="AF42" i="2"/>
  <c r="AF44" i="2"/>
  <c r="AF45" i="2"/>
  <c r="AF46" i="2"/>
  <c r="AF48" i="2"/>
  <c r="AE11" i="2" l="1"/>
  <c r="AB11" i="2" s="1"/>
  <c r="AF11" i="2" l="1"/>
  <c r="X11" i="2"/>
  <c r="Y11" i="2" l="1"/>
  <c r="Z11" i="2" s="1"/>
  <c r="E19" i="1"/>
  <c r="E2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A27A38-766A-42BB-B389-B205E2DEF053}" keepAlive="1" name="Consulta - 2022_Reporte de Ejecución Contractual" description="Conexión a la consulta '2022_Reporte de Ejecución Contractual' en el libro." type="5" refreshedVersion="0" background="1">
    <dbPr connection="Provider=Microsoft.Mashup.OleDb.1;Data Source=$Workbook$;Location=&quot;2022_Reporte de Ejecución Contractual&quot;;Extended Properties=&quot;&quot;" command="SELECT * FROM [2022_Reporte de Ejecución Contractual]"/>
  </connection>
  <connection id="2" xr16:uid="{41725CCB-6227-4BB5-A7E3-6C00E9DD81CC}" keepAlive="1" name="Consulta - 2022_Reporte de Ejecución Contractual (2)" description="Conexión a la consulta '2022_Reporte de Ejecución Contractual (2)' en el libro." type="5" refreshedVersion="0" background="1">
    <dbPr connection="Provider=Microsoft.Mashup.OleDb.1;Data Source=$Workbook$;Location=&quot;2022_Reporte de Ejecución Contractual (2)&quot;;Extended Properties=&quot;&quot;" command="SELECT * FROM [2022_Reporte de Ejecución Contractual (2)]"/>
  </connection>
  <connection id="3" xr16:uid="{A12C0135-9FE0-46A3-B3BA-529EC0A067FF}" keepAlive="1" name="Consulta - 2023_Reporte de Ejecución Contractual" description="Conexión a la consulta '2023_Reporte de Ejecución Contractual' en el libro." type="5" refreshedVersion="0" background="1">
    <dbPr connection="Provider=Microsoft.Mashup.OleDb.1;Data Source=$Workbook$;Location=&quot;2023_Reporte de Ejecución Contractual&quot;;Extended Properties=&quot;&quot;" command="SELECT * FROM [2023_Reporte de Ejecución Contractual]"/>
  </connection>
  <connection id="4" xr16:uid="{82883B91-AF54-43D1-8768-6C09B784CD83}" keepAlive="1" name="Consulta - 2023_Reporte de Ejecución Contractual (2)" description="Conexión a la consulta '2023_Reporte de Ejecución Contractual (2)' en el libro." type="5" refreshedVersion="0" background="1">
    <dbPr connection="Provider=Microsoft.Mashup.OleDb.1;Data Source=$Workbook$;Location=&quot;2023_Reporte de Ejecución Contractual (2)&quot;;Extended Properties=&quot;&quot;" command="SELECT * FROM [2023_Reporte de Ejecución Contractual (2)]"/>
  </connection>
  <connection id="5" xr16:uid="{5F80A6DC-66C1-420C-9B38-A9E520ECAE9E}" keepAlive="1" name="Consulta - 2023_Reporte de Ejecución Contractual (3)" description="Conexión a la consulta '2023_Reporte de Ejecución Contractual (3)' en el libro." type="5" refreshedVersion="0" background="1">
    <dbPr connection="Provider=Microsoft.Mashup.OleDb.1;Data Source=$Workbook$;Location=&quot;2023_Reporte de Ejecución Contractual (3)&quot;;Extended Properties=&quot;&quot;" command="SELECT * FROM [2023_Reporte de Ejecución Contractual (3)]"/>
  </connection>
  <connection id="6" xr16:uid="{F3569E03-1D73-4F66-86DB-9B1EED766D5B}" keepAlive="1" name="Consulta - Informe_Supervisor" description="Conexión a la consulta 'Informe_Supervisor' en el libro." type="5" refreshedVersion="8" background="1" saveData="1">
    <dbPr connection="Provider=Microsoft.Mashup.OleDb.1;Data Source=$Workbook$;Location=Informe_Supervisor;Extended Properties=&quot;&quot;" command="SELECT * FROM [Informe_Supervisor]"/>
  </connection>
  <connection id="7" xr16:uid="{3E4C20E8-8C71-445D-B56D-7B83A14A675E}" keepAlive="1" name="Consulta - Reporte Informes de Supervisión" description="Conexión a la consulta 'Reporte Informes de Supervisión' en el libro." type="5" refreshedVersion="0" background="1">
    <dbPr connection="Provider=Microsoft.Mashup.OleDb.1;Data Source=$Workbook$;Location=&quot;Reporte Informes de Supervisión&quot;;Extended Properties=&quot;&quot;" command="SELECT * FROM [Reporte Informes de Supervisión]"/>
  </connection>
</connections>
</file>

<file path=xl/sharedStrings.xml><?xml version="1.0" encoding="utf-8"?>
<sst xmlns="http://schemas.openxmlformats.org/spreadsheetml/2006/main" count="374" uniqueCount="155">
  <si>
    <t>Total general</t>
  </si>
  <si>
    <t>Fuente: Datos Abiertos, BogData</t>
  </si>
  <si>
    <t>No. Contratos/Conv</t>
  </si>
  <si>
    <t>VIGENCIA</t>
  </si>
  <si>
    <t>NÚMERO CONTRATO</t>
  </si>
  <si>
    <t>CLASE MODIFICACIÓN</t>
  </si>
  <si>
    <t>FECHA SUSCRIPCIÓN DE LA MODIFICACIÓN</t>
  </si>
  <si>
    <t>IDENTIFICACIÓN CONTRATISTA</t>
  </si>
  <si>
    <t>OBJETO</t>
  </si>
  <si>
    <t>VALOR CONTRATO PRINCIPAL</t>
  </si>
  <si>
    <t>VALOR ADICIÓN</t>
  </si>
  <si>
    <t>VALOR TOTAL</t>
  </si>
  <si>
    <t>PLAZO MODIFICACIÓN (Días)</t>
  </si>
  <si>
    <t>Fecha de suscripción</t>
  </si>
  <si>
    <t>Fecha de Inicio</t>
  </si>
  <si>
    <t>Plazo Inicial (dias)</t>
  </si>
  <si>
    <t>Fecha Finalizacion Programada</t>
  </si>
  <si>
    <t>Valor del Contrato
inical</t>
  </si>
  <si>
    <t>dias ejecutados</t>
  </si>
  <si>
    <t>% Ejecución</t>
  </si>
  <si>
    <t>Recursos pendientes de ejecutar.</t>
  </si>
  <si>
    <t>Cantidad de Adiciones/
prórrogas</t>
  </si>
  <si>
    <t>Vr. Adiciones</t>
  </si>
  <si>
    <t>Vr. Total con Adiciones</t>
  </si>
  <si>
    <t>NOMBRE UNIDAD EJECUTORA</t>
  </si>
  <si>
    <t>DEPENDENCIA DESTINO</t>
  </si>
  <si>
    <t>PROCESO SELECCIÓN</t>
  </si>
  <si>
    <t>CLASE CONTRATO</t>
  </si>
  <si>
    <t>INFORMACIÓN CONSOLIDADA DEL CONTRATO A LA FECHA CON TODAS LAS NOVEDADES/CAMBIOS Y/O MODIFICACIONES</t>
  </si>
  <si>
    <t>INFORMACIÓN GENERAL DEL CONTRATO MODIFICADO</t>
  </si>
  <si>
    <t>PORTAL CONTRATACION</t>
  </si>
  <si>
    <t>URL SECOP</t>
  </si>
  <si>
    <t>PLAZO TOTAL
(DÍAS)*</t>
  </si>
  <si>
    <t>* Los plazos en días se contabilizan a partir de meses contables de 30 días</t>
  </si>
  <si>
    <t xml:space="preserve">Corte: </t>
  </si>
  <si>
    <t>Del</t>
  </si>
  <si>
    <t>Hasta</t>
  </si>
  <si>
    <t>RAZÓN SOCIAL
CESIONARIO</t>
  </si>
  <si>
    <t>Recursos totales Ejecutados o pagados</t>
  </si>
  <si>
    <t>Tipo Modificaciones</t>
  </si>
  <si>
    <t>Modalidad / Clase Contrato - Conve</t>
  </si>
  <si>
    <t>Prestación de Servicios</t>
  </si>
  <si>
    <t>Plazo total con prorrogas (días)</t>
  </si>
  <si>
    <t>DATOS DE LA MODIFICACION SUSCRITA EN EL PERIODO</t>
  </si>
  <si>
    <t>SECOP-II</t>
  </si>
  <si>
    <t>Selección Abreviada - Subasta Inversa</t>
  </si>
  <si>
    <t>0111-01 - Secretaría Distrital de Hacienda</t>
  </si>
  <si>
    <t>(CPS) Directa Prestacion Servicios Profesionales y Apoyo a la Gestión</t>
  </si>
  <si>
    <t>(CPS) Prestación Servicios Profesionales</t>
  </si>
  <si>
    <t>Directa Otras Causales</t>
  </si>
  <si>
    <t>(CPS) Prestación Servicio Apoyo a la Gestión</t>
  </si>
  <si>
    <t>Mínima Cuantía</t>
  </si>
  <si>
    <t>https://community.secop.gov.co/Public/Tendering/OpportunityDetail/Index?noticeUID=CO1.NTC.5642612&amp;isFromPublicArea=True&amp;isModal=true&amp;asPopupView=true</t>
  </si>
  <si>
    <t>SUBD. INFRAESTRUCTURA TIC</t>
  </si>
  <si>
    <t>Prestar los servicios de mantenimiento, soporte y actualización con elsuministro de repuestos para la infraestructura de telecomunicaciones,cableado estructurado (voz y datos), fibra óptica, energía normal yregulada de la Secretaría Distrital de Hacienda.</t>
  </si>
  <si>
    <t>Selección Abreviada - Menor Cuantía</t>
  </si>
  <si>
    <t>2 2. Adición</t>
  </si>
  <si>
    <t>4 4. Adición / Prórroga</t>
  </si>
  <si>
    <t>1 1. Cesión</t>
  </si>
  <si>
    <t>8 8. Otro SI</t>
  </si>
  <si>
    <t>3 3. Prorroga</t>
  </si>
  <si>
    <t>Secretaría Distrital de Hacienda
Gestión Contractual Noviembre 2024 - Modificaciones</t>
  </si>
  <si>
    <t>MILEIDY  RODRIGUEZ ALVARADO</t>
  </si>
  <si>
    <t>MILVIA  MARTINEZ ROJAS</t>
  </si>
  <si>
    <t>YINA ALEJANDRA ISAZA</t>
  </si>
  <si>
    <t>JOSE ALEXANDER NOVOA PLAZAS</t>
  </si>
  <si>
    <t>LADY ANDREA LOPEZ QUILAGUY</t>
  </si>
  <si>
    <t>JACOBO  ROZO ALZATE</t>
  </si>
  <si>
    <t>CAROLINA  PAZ MANZANO</t>
  </si>
  <si>
    <t>https://community.secop.gov.co/Public/Tendering/OpportunityDetail/Index?noticeUID=CO1.NTC.5858227&amp;isFromPublicArea=True&amp;isModal=true&amp;asPopupView=true</t>
  </si>
  <si>
    <t>FONDO CUENTA CONCEJO DE BOGOTA, D.C.</t>
  </si>
  <si>
    <t>0111-04 - Fondo Cuenta Concejo de Bogotá, D.C.</t>
  </si>
  <si>
    <t>Prestar los servicios profesionales para adelantar los procesosadministrativos relacionados con la nomina para la Dirección Financieradel Concejo de Bogotá D.C.</t>
  </si>
  <si>
    <t>https://community.secop.gov.co/Public/Tendering/OpportunityDetail/Index?noticeUID=CO1.NTC.5847987&amp;isFromPublicArea=True&amp;isModal=true&amp;asPopupView=true</t>
  </si>
  <si>
    <t>Prestar los servicios profesionales para realizar actividades de apoyo ala contratación, así como a la supervisión de los contratos y conveniosa cargo de la Dirección Administrativa relacionados con el Proceso deSistemas y Seguridad de la Información, con el fin de verificar elcumplimiento del objeto y las obligaciones contractuales.</t>
  </si>
  <si>
    <t>https://community.secop.gov.co/Public/Tendering/OpportunityDetail/Index?noticeUID=CO1.NTC.5847989&amp;isFromPublicArea=True&amp;isModal=true&amp;asPopupView=true</t>
  </si>
  <si>
    <t>SUBD. SOLUCIONES TIC</t>
  </si>
  <si>
    <t>Prestar servicios profesionales de soporte y mantenimiento de Nivel 2para el módulo BASIS del ERP de la Secretaría Distrital de Hacienda.</t>
  </si>
  <si>
    <t>https://community.secop.gov.co/Public/Tendering/OpportunityDetail/Index?noticeUID=CO1.NTC.5872207&amp;isFromPublicArea=True&amp;isModal=true&amp;asPopupView=true</t>
  </si>
  <si>
    <t>Prestar servicios profesionales especializados para realizar laestructuración y seguimiento a los procesos y procedimientos correspondientes a la dirección adminitrativa.</t>
  </si>
  <si>
    <t>https://community.secop.gov.co/Public/Tendering/OpportunityDetail/Index?noticeUID=CO1.NTC.4216137&amp;isFromPublicArea=True&amp;isModal=true&amp;asPopupView=true</t>
  </si>
  <si>
    <t>SUBD. ADMINISTRATIVA Y FINANCIERA</t>
  </si>
  <si>
    <t>PRESTAR LOS SERVICIOS DE MANTENIMIENTO PREVENTIVO Y CORRECTIVO PARA ELSISTEMA DE EXTINCIÓN DE INCENDIOS Y DEL SISTEMA DE CONTROL DE ACCESO YDETECCIÓN DE INCENDIOS DE LAS TORRES A Y B DEL CENTRO ADMINISTRATIVODISTRITAL CAD Y DE LAS SEDES DE LA SDH</t>
  </si>
  <si>
    <t>https://community.secop.gov.co/Public/Tendering/OpportunityDetail/Index?noticeUID=CO1.NTC.5934641&amp;isFromPublicArea=True&amp;isModal=true&amp;asPopupView=true</t>
  </si>
  <si>
    <t>Convenio Interadministrativo</t>
  </si>
  <si>
    <t>Aunar esfuerzos humanos, técnicos, logísticos y administrativos, paragarantizar el esquema de seguridad, requerido por los concejales delDistrito Capital que cuenten con riesgo extraordinario y/o extremo comoresultado de la evaluación del riesgo efectuada para los Concejales deBogotá D.C.  por la Unidad Nacional de Protección</t>
  </si>
  <si>
    <t>https://community.secop.gov.co/Public/Tendering/OpportunityDetail/Index?noticeUID=CO1.NTC.5958208&amp;isFromPublicArea=True&amp;isModal=true&amp;asPopupView=true</t>
  </si>
  <si>
    <t>Prestar servicios profesionales para la  aplicación y análisis de lasdiferentes mediciones y herramientas que se practiquen a los funcionarios para el mejoramiento del clima laboral del Concejo de Bogotá</t>
  </si>
  <si>
    <t>https://community.secop.gov.co/Public/Tendering/OpportunityDetail/Index?noticeUID=CO1.NTC.6004981&amp;isFromPublicArea=True&amp;isModal=true&amp;asPopupView=true</t>
  </si>
  <si>
    <t>Prestar servicios profesionales a la oficina asesora de comunicacionesrelacionados con la planeación y realización de estrategias de contenidoy gestión de medios de comunicación que resulten en la visibilización dela corporación que requieran de mayor experiencia por la complejidad ensu desarrollo.</t>
  </si>
  <si>
    <t>https://community.secop.gov.co/Public/Tendering/OpportunityDetail/Index?noticeUID=CO1.NTC.6007822&amp;isFromPublicArea=True&amp;isModal=true&amp;asPopupView=true</t>
  </si>
  <si>
    <t>Prestar servicios profesionales para brindar acompañamiento jurídico enel desarrollo de los procesos administrativos en el marco de lasgestiones jurídicas y judiciales de la Corporación.</t>
  </si>
  <si>
    <t>https://community.secop.gov.co/Public/Tendering/OpportunityDetail/Index?noticeUID=CO1.NTC.5948430&amp;isFromPublicArea=True&amp;isModal=true&amp;asPopupView=true</t>
  </si>
  <si>
    <t>Prestar servicios de apoyo a la gestión para la ejecución de lasfunciones a cargo de la Secretaria General de la Corporación, necesariaspara llevar a cabo las sesiones y eventos.</t>
  </si>
  <si>
    <t>https://community.secop.gov.co/Public/Tendering/OpportunityDetail/Index?noticeUID=CO1.NTC.5887086&amp;isFromPublicArea=True&amp;isModal=true&amp;asPopupView=true</t>
  </si>
  <si>
    <t>SUBD. EDUCACION TRIBUTARIA Y SERVICIO</t>
  </si>
  <si>
    <t>Proveer el soporte logístico, técnico y tecnológico para robustecer laslabores que conllevan a formar, informar e incentivar a la ciudadanía entorno a la realidad tributaria y sus principios, en el marco de laestrategia de educación tributaria y de servicio.</t>
  </si>
  <si>
    <t>https://community.secop.gov.co/Public/Tendering/OpportunityDetail/Index?noticeUID=CO1.NTC.6049126&amp;isFromPublicArea=True&amp;isModal=False</t>
  </si>
  <si>
    <t>OF. PLANEACION FINANCIERA</t>
  </si>
  <si>
    <t>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t>
  </si>
  <si>
    <t>https://community.secop.gov.co/Public/Tendering/OpportunityDetail/Index?noticeUID=CO1.NTC.5508390&amp;isFromPublicArea=True&amp;isModal=true&amp;asPopupView=true</t>
  </si>
  <si>
    <t>OF. COBRO PREJURIDICO</t>
  </si>
  <si>
    <t>Prestar los servicios de apoyo operativo para la ejecución de laboresrelacionadas con la recopilación de documentos, el manejo del archivo yla asignación y reparto de los radicados de la Oficina de CobroPrejurídico.</t>
  </si>
  <si>
    <t>https://community.secop.gov.co/Public/Tendering/OpportunityDetail/Index?noticeUID=CO1.NTC.5466049&amp;isFromPublicArea=True&amp;isModal=true&amp;asPopupView=true</t>
  </si>
  <si>
    <t>OF. COBRO ESPECIALIZADO</t>
  </si>
  <si>
    <t>Prestar los servicios profesionales para el análisis, actualización ydesarrollo en el manejo de las bases de datos para la gestión de laCartera Tributaria.</t>
  </si>
  <si>
    <t>https://community.secop.gov.co/Public/Tendering/OpportunityDetail/Index?noticeUID=CO1.NTC.6155160&amp;isFromPublicArea=True&amp;isModal=true&amp;asPopupView=true</t>
  </si>
  <si>
    <t>Prestar los servicios profesionales en el proceso de seguimiento, carguede información y formulación  de los proyectos de inversion a cargo delConcejo de Bogotá.</t>
  </si>
  <si>
    <t>https://community.secop.gov.co/Public/Tendering/OpportunityDetail/Index?noticeUID=CO1.NTC.6186109&amp;isFromPublicArea=True&amp;isModal=true&amp;asPopupView=true</t>
  </si>
  <si>
    <t>SUBD. ANALISIS SECTORIAL</t>
  </si>
  <si>
    <t>Prestar servicios profesionales en la Dirección de Estudios yEstadísticas Fiscales para realizar el análisis, proyección, y prospección económica con base en el modelo de equilibrio general computable.</t>
  </si>
  <si>
    <t>https://community.secop.gov.co/Public/Tendering/OpportunityDetail/Index?noticeUID=CO1.NTC.4267297&amp;isFromPublicArea=True&amp;isModal=true&amp;asPopupView=true</t>
  </si>
  <si>
    <t>Prestar los servicios de mantenimiento preventivo y correctivo deelementos que soportan la infraestructura tecnológica de los centros decableado de la SDH.</t>
  </si>
  <si>
    <t>https://community.secop.gov.co/Public/Tendering/OpportunityDetail/Index?noticeUID=CO1.NTC.6140404&amp;isFromPublicArea=True&amp;isModal=true&amp;asPopupView=true</t>
  </si>
  <si>
    <t>Prestar los servicios de vigilancia y seguridad privada para lapermanente y adecuada protección de los funcionarios, contratistas,visitantes, contribuyentes y usuarios del Concejo de Bogotá D.C y losbienes muebles e inmuebles objeto de esta contratación, de conformidadcon lo dispuesto en el pliego de condiciones.</t>
  </si>
  <si>
    <t>https://community.secop.gov.co/Public/Tendering/OpportunityDetail/Index?noticeUID=CO1.NTC.6291593&amp;isFromPublicArea=True&amp;isModal=true&amp;asPopupView=true</t>
  </si>
  <si>
    <t>Prestar servicios profesionales para adelantar actividades desde elenfoque psico-social para el  seguimiento a la gestión de los procesosde la Direccion Administrativa.</t>
  </si>
  <si>
    <t>https://community.secop.gov.co/Public/Tendering/OpportunityDetail/Index?noticeUID=CO1.NTC.6266427&amp;isFromPublicArea=True&amp;isModal=true&amp;asPopupView=true</t>
  </si>
  <si>
    <t>OF. GESTION SERVICIO Y NOTIFICACIONES</t>
  </si>
  <si>
    <t>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t>
  </si>
  <si>
    <t>https://community.secop.gov.co/Public/Tendering/OpportunityDetail/Index?noticeUID=CO1.NTC.6377120&amp;isFromPublicArea=True&amp;isModal=true&amp;asPopupView=true</t>
  </si>
  <si>
    <t>SUBD. ANALISIS Y SOSTENIBILIDAD PPTAL.</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</si>
  <si>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</si>
  <si>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https://community.secop.gov.co/Public/Tendering/OpportunityDetail/Index?noticeUID=CO1.NTC.6418690&amp;isFromPublicArea=True&amp;isModal=true&amp;asPopupView=true</t>
  </si>
  <si>
    <t>OF. CONTROL INTERNO</t>
  </si>
  <si>
    <t>Prestar servicios profesionales en materia jurídica para el cumplimientoy apoyo a las funciones de la Oficina de Control Interno de laSecretaría Distrital de Hacienda, en especial en temas contractuales.</t>
  </si>
  <si>
    <t>https://community.secop.gov.co/Public/Tendering/OpportunityDetail/Index?noticeUID=CO1.NTC.6440917&amp;isFromPublicArea=True&amp;isModal=true&amp;asPopupView=true</t>
  </si>
  <si>
    <t>SUBD. ASUNTOS CONTRACTUALES</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</si>
  <si>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</si>
  <si>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https://community.secop.gov.co/Public/Tendering/OpportunityDetail/Index?noticeUID=CO1.NTC.6449059&amp;isFromPublicArea=True&amp;isModal=False</t>
  </si>
  <si>
    <t>DESPACHO DIR. INFORMATICA Y TECNOLOGIA</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</si>
  <si>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</si>
  <si>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https://community.secop.gov.co/Public/Tendering/OpportunityDetail/Index?noticeUID=CO1.NTC.6443553&amp;isFromPublicArea=True&amp;isModal=true&amp;asPopupView=true</t>
  </si>
  <si>
    <t>Prestar servicios a la Subdirección de Asuntos Contractuales en lasensibilización y apropiación del uso de la plataforma tecnológica SECOP II, Tienda Virtual del Estado Colombiano (TVEC) y SECOP I, en elmarco del fortalecimiento de la gestión administrativa.</t>
  </si>
  <si>
    <t>https://community.secop.gov.co/Public/Tendering/OpportunityDetail/Index?noticeUID=CO1.NTC.6544950&amp;isFromPublicArea=True&amp;isModal=true&amp;asPopupView=true</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</si>
  <si>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</si>
  <si>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https://community.secop.gov.co/Public/Tendering/OpportunityDetail/Index?noticeUID=CO1.NTC.6704938&amp;isFromPublicArea=True&amp;isModal=true&amp;asPopupView=true</t>
  </si>
  <si>
    <t>SUBD. INFRAESTRUCTURA Y LOCALIDADES</t>
  </si>
  <si>
    <t>Prestar servicios profesionales a la  Dirección Distrital de Presupuestopara asesorar, consolidar y analizar la información producida en materiapresupuestal, fiscal y financiera por las Entidades y organismosDistritales.</t>
  </si>
  <si>
    <t>https://community.secop.gov.co/Public/Tendering/OpportunityDetail/Index?noticeUID=CO1.NTC.6648721&amp;isFromPublicArea=True&amp;isModal=true&amp;asPopupView=true</t>
  </si>
  <si>
    <t>SUBD. TALENTO HUMANO</t>
  </si>
  <si>
    <t>Prestar los servicios profesionales para desarrollar y ejecutar lasactividades relacionadas con el proceso de provisión de la planta depersonal de la Secretaría Distrital de Hacienda.</t>
  </si>
  <si>
    <t>https://community.secop.gov.co/Public/Tendering/OpportunityDetail/Index?noticeUID=CO1.NTC.6741760&amp;isFromPublicArea=True&amp;isModal=true&amp;asPopupView=true</t>
  </si>
  <si>
    <t>SUBD. GESTION CONTABLE HACIENDA</t>
  </si>
  <si>
    <t>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t>
  </si>
  <si>
    <t>https://community.secop.gov.co/Public/Tendering/OpportunityDetail/Index?noticeUID=CO1.NTC.6741574&amp;isFromPublicArea=True&amp;isModal=False</t>
  </si>
  <si>
    <t>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t>
  </si>
  <si>
    <t>https://community.secop.gov.co/Public/Tendering/OpportunityDetail/Index?noticeUID=CO1.NTC.6741759&amp;isFromPublicArea=True&amp;isModal=true&amp;asPopupView=true</t>
  </si>
  <si>
    <t>Prestar servicios profesionales para adelantar los procesos de gestión ydepuración de información de terceros en el módulo BP de Bogdata</t>
  </si>
  <si>
    <t>https://community.secop.gov.co/Public/Tendering/OpportunityDetail/Index?noticeUID=CO1.NTC.6772934&amp;isFromPublicArea=True&amp;isModal=true&amp;asPopupView=true</t>
  </si>
  <si>
    <t>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t>
  </si>
  <si>
    <t>https://community.secop.gov.co/Public/Tendering/OpportunityDetail/Index?noticeUID=CO1.NTC.3688161&amp;isFromPublicArea=True&amp;isModal=true&amp;asPopupView=true</t>
  </si>
  <si>
    <t>Convenio para la constitución de un FONDO en Administración denominado"FONDO CUENTA CONCEJO DE BOGOTÁ D.C., SECRETARÍA DISTRITAL DE HACIENDA -ICETEX", con los recursos entregados por EL CONSTITUYENTE a EL ICETEX,quien actuará como administrador y mandatario, con el fin de financiarprogramas de educación formal, para los hijos de los funcionarios delConcejo de Bogotá  del Concejo de Bogotá para que puedan cursar estudios técnicos de pregrado posgrado especialización y maestría anivel nacional condonable al 100%</t>
  </si>
  <si>
    <t>https://community.secop.gov.co/Public/Tendering/OpportunityDetail/Index?noticeUID=CO1.NTC.5147979&amp;isFromPublicArea=True&amp;isModal=False</t>
  </si>
  <si>
    <t>Prestar servicios de mantenimiento y mejoras a las sedes electrónicasexterna e intranet de la Secretaría Distrital de Hacienda desarrolladosen Drupal, angular en su versión existente y toda su infraestructura deservicio.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</si>
</sst>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u/>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4" borderId="18" xfId="0" applyFont="1" applyFill="1" applyBorder="1" applyAlignment="1">
      <alignment horizontal="centerContinuous" vertical="center"/>
    </xf>
    <xf numFmtId="0" fontId="4" fillId="5" borderId="16" xfId="0" applyFont="1" applyFill="1" applyBorder="1" applyAlignment="1">
      <alignment horizontal="centerContinuous" vertical="center" wrapText="1"/>
    </xf>
    <xf numFmtId="0" fontId="4" fillId="5" borderId="17" xfId="0" applyFont="1" applyFill="1" applyBorder="1" applyAlignment="1">
      <alignment horizontal="centerContinuous" vertical="center" wrapText="1"/>
    </xf>
    <xf numFmtId="0" fontId="4" fillId="5" borderId="18"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164" fontId="0" fillId="0" borderId="0" xfId="1" applyNumberFormat="1" applyFont="1"/>
    <xf numFmtId="0" fontId="1" fillId="0" borderId="0" xfId="0" applyFont="1" applyAlignment="1">
      <alignment horizontal="right"/>
    </xf>
    <xf numFmtId="0" fontId="2" fillId="0" borderId="0" xfId="0" applyFont="1" applyAlignment="1">
      <alignment horizontal="left"/>
    </xf>
    <xf numFmtId="0" fontId="1" fillId="0" borderId="25" xfId="0" applyFont="1" applyBorder="1" applyAlignment="1">
      <alignment horizontal="right"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1" fillId="6" borderId="22" xfId="0" applyFont="1" applyFill="1" applyBorder="1" applyAlignment="1">
      <alignment horizontal="right" vertical="center"/>
    </xf>
    <xf numFmtId="14" fontId="1" fillId="0" borderId="26" xfId="0" applyNumberFormat="1" applyFont="1" applyBorder="1" applyAlignment="1">
      <alignment horizontal="center"/>
    </xf>
    <xf numFmtId="14" fontId="1" fillId="0" borderId="27"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2" xfId="0" pivotButton="1" applyBorder="1" applyAlignment="1">
      <alignment horizontal="center"/>
    </xf>
    <xf numFmtId="0" fontId="0" fillId="0" borderId="15" xfId="0" applyBorder="1" applyAlignment="1">
      <alignment horizontal="left"/>
    </xf>
    <xf numFmtId="0" fontId="0" fillId="0" borderId="15" xfId="0" applyBorder="1" applyAlignment="1">
      <alignment horizontal="left" indent="1"/>
    </xf>
    <xf numFmtId="0" fontId="0" fillId="0" borderId="14" xfId="0" applyBorder="1" applyAlignment="1">
      <alignment horizontal="left"/>
    </xf>
    <xf numFmtId="14" fontId="0" fillId="0" borderId="20" xfId="0" applyNumberFormat="1" applyBorder="1" applyAlignment="1">
      <alignment horizontal="center" vertical="center" wrapText="1"/>
    </xf>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0" xfId="0" applyBorder="1"/>
    <xf numFmtId="0" fontId="0" fillId="2" borderId="0" xfId="0" applyFill="1" applyBorder="1"/>
    <xf numFmtId="0" fontId="7" fillId="0" borderId="0" xfId="0" applyFont="1" applyBorder="1"/>
    <xf numFmtId="0" fontId="0" fillId="0" borderId="0" xfId="0" applyBorder="1" applyAlignment="1">
      <alignment horizontal="left"/>
    </xf>
    <xf numFmtId="0" fontId="0" fillId="0" borderId="9" xfId="0" applyBorder="1" applyAlignment="1">
      <alignment horizontal="left" indent="1"/>
    </xf>
    <xf numFmtId="0" fontId="0" fillId="0" borderId="7" xfId="0" applyBorder="1" applyAlignment="1">
      <alignment horizontal="left" indent="1"/>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0" fillId="0" borderId="0" xfId="2" applyFont="1"/>
    <xf numFmtId="164" fontId="0" fillId="0" borderId="0" xfId="0" applyNumberFormat="1"/>
  </cellXfs>
  <cellStyles count="3">
    <cellStyle name="Hipervínculo" xfId="2" builtinId="8"/>
    <cellStyle name="Millares" xfId="1" builtinId="3"/>
    <cellStyle name="Normal" xfId="0" builtinId="0"/>
  </cellStyles>
  <dxfs count="121">
    <dxf>
      <numFmt numFmtId="0" formatCode="General"/>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numFmt numFmtId="0" formatCode="General"/>
    </dxf>
    <dxf>
      <numFmt numFmtId="164" formatCode="_-* #,##0_-;\-* #,##0_-;_-* &quot;-&quot;??_-;_-@_-"/>
    </dxf>
    <dxf>
      <numFmt numFmtId="19" formatCode="d/mm/yyyy"/>
    </dxf>
    <dxf>
      <numFmt numFmtId="0" formatCode="General"/>
    </dxf>
    <dxf>
      <numFmt numFmtId="19" formatCode="d/mm/yyyy"/>
    </dxf>
    <dxf>
      <numFmt numFmtId="19" formatCode="d/mm/yyyy"/>
    </dxf>
    <dxf>
      <numFmt numFmtId="0" formatCode="General"/>
    </dxf>
    <dxf>
      <numFmt numFmtId="0" formatCode="General"/>
    </dxf>
    <dxf>
      <numFmt numFmtId="164" formatCode="_-* #,##0_-;\-* #,##0_-;_-* &quot;-&quot;??_-;_-@_-"/>
    </dxf>
    <dxf>
      <numFmt numFmtId="164" formatCode="_-* #,##0_-;\-* #,##0_-;_-* &quot;-&quot;??_-;_-@_-"/>
    </dxf>
    <dxf>
      <numFmt numFmtId="164" formatCode="_-* #,##0_-;\-* #,##0_-;_-* &quot;-&quot;??_-;_-@_-"/>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lef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114299</xdr:colOff>
      <xdr:row>3</xdr:row>
      <xdr:rowOff>133350</xdr:rowOff>
    </xdr:from>
    <xdr:to>
      <xdr:col>3</xdr:col>
      <xdr:colOff>952500</xdr:colOff>
      <xdr:row>10</xdr:row>
      <xdr:rowOff>66675</xdr:rowOff>
    </xdr:to>
    <xdr:grpSp>
      <xdr:nvGrpSpPr>
        <xdr:cNvPr id="22" name="Grupo 21" descr="Descripción del total de modificaciones realizadas en el mes">
          <a:extLst>
            <a:ext uri="{FF2B5EF4-FFF2-40B4-BE49-F238E27FC236}">
              <a16:creationId xmlns:a16="http://schemas.microsoft.com/office/drawing/2014/main" id="{00000000-0008-0000-0000-000016000000}"/>
            </a:ext>
          </a:extLst>
        </xdr:cNvPr>
        <xdr:cNvGrpSpPr/>
      </xdr:nvGrpSpPr>
      <xdr:grpSpPr>
        <a:xfrm>
          <a:off x="876299" y="1152525"/>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9">
          <xdr:nvSpPr>
            <xdr:cNvPr id="3" name="CuadroTexto 2">
              <a:extLst>
                <a:ext uri="{FF2B5EF4-FFF2-40B4-BE49-F238E27FC236}">
                  <a16:creationId xmlns:a16="http://schemas.microsoft.com/office/drawing/2014/main" id="{00000000-0008-0000-0000-000003000000}"/>
                </a:ext>
              </a:extLst>
            </xdr:cNvPr>
            <xdr:cNvSpPr txBox="1"/>
          </xdr:nvSpPr>
          <xdr:spPr>
            <a:xfrm>
              <a:off x="4414837" y="1476375"/>
              <a:ext cx="88106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C8C83EF-013D-425F-92D7-1974928E12BF}" type="TxLink">
                <a:rPr lang="en-US" sz="3600" b="1" i="0" u="none" strike="noStrike">
                  <a:solidFill>
                    <a:schemeClr val="bg1"/>
                  </a:solidFill>
                  <a:latin typeface="Calibri"/>
                  <a:cs typeface="Calibri"/>
                </a:rPr>
                <a:pPr algn="ctr"/>
                <a:t>38</a:t>
              </a:fld>
              <a:endParaRPr lang="es-CO" sz="36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Modificaciones Suscritos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pción de la fuente de datos">
          <a:extLst>
            <a:ext uri="{FF2B5EF4-FFF2-40B4-BE49-F238E27FC236}">
              <a16:creationId xmlns:a16="http://schemas.microsoft.com/office/drawing/2014/main" id="{00000000-0008-0000-0000-000019000000}"/>
            </a:ext>
          </a:extLst>
        </xdr:cNvPr>
        <xdr:cNvGrpSpPr/>
      </xdr:nvGrpSpPr>
      <xdr:grpSpPr>
        <a:xfrm>
          <a:off x="8286749" y="1228724"/>
          <a:ext cx="1788154"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3362327</xdr:colOff>
      <xdr:row>7</xdr:row>
      <xdr:rowOff>85725</xdr:rowOff>
    </xdr:from>
    <xdr:to>
      <xdr:col>8</xdr:col>
      <xdr:colOff>19052</xdr:colOff>
      <xdr:row>9</xdr:row>
      <xdr:rowOff>114300</xdr:rowOff>
    </xdr:to>
    <xdr:grpSp>
      <xdr:nvGrpSpPr>
        <xdr:cNvPr id="43" name="Grupo 42" descr="Fechas del periodo del informe.">
          <a:extLst>
            <a:ext uri="{FF2B5EF4-FFF2-40B4-BE49-F238E27FC236}">
              <a16:creationId xmlns:a16="http://schemas.microsoft.com/office/drawing/2014/main" id="{00000000-0008-0000-0000-00002B000000}"/>
            </a:ext>
          </a:extLst>
        </xdr:cNvPr>
        <xdr:cNvGrpSpPr/>
      </xdr:nvGrpSpPr>
      <xdr:grpSpPr>
        <a:xfrm>
          <a:off x="7877177" y="1866900"/>
          <a:ext cx="2209800" cy="409575"/>
          <a:chOff x="6705600" y="2047875"/>
          <a:chExt cx="1185559"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100458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01/11/2024 - 30/11/2024</a:t>
            </a:r>
            <a:endParaRPr lang="es-CO" sz="800"/>
          </a:p>
        </xdr:txBody>
      </xdr:sp>
    </xdr:grpSp>
    <xdr:clientData/>
  </xdr:twoCellAnchor>
  <xdr:twoCellAnchor editAs="oneCell">
    <xdr:from>
      <xdr:col>2</xdr:col>
      <xdr:colOff>133349</xdr:colOff>
      <xdr:row>1</xdr:row>
      <xdr:rowOff>152399</xdr:rowOff>
    </xdr:from>
    <xdr:to>
      <xdr:col>2</xdr:col>
      <xdr:colOff>1504950</xdr:colOff>
      <xdr:row>3</xdr:row>
      <xdr:rowOff>57150</xdr:rowOff>
    </xdr:to>
    <xdr:pic>
      <xdr:nvPicPr>
        <xdr:cNvPr id="27" name="Imagen 26" descr="Logotipo Bogotá">
          <a:extLst>
            <a:ext uri="{FF2B5EF4-FFF2-40B4-BE49-F238E27FC236}">
              <a16:creationId xmlns:a16="http://schemas.microsoft.com/office/drawing/2014/main" id="{55F53BC2-784B-4D83-853F-25CA0D02220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76324" y="352424"/>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33619</xdr:colOff>
      <xdr:row>0</xdr:row>
      <xdr:rowOff>123265</xdr:rowOff>
    </xdr:from>
    <xdr:to>
      <xdr:col>2</xdr:col>
      <xdr:colOff>280148</xdr:colOff>
      <xdr:row>2</xdr:row>
      <xdr:rowOff>73960</xdr:rowOff>
    </xdr:to>
    <xdr:pic>
      <xdr:nvPicPr>
        <xdr:cNvPr id="3" name="Imagen 2" descr="Logotipo Bogotá">
          <a:extLst>
            <a:ext uri="{FF2B5EF4-FFF2-40B4-BE49-F238E27FC236}">
              <a16:creationId xmlns:a16="http://schemas.microsoft.com/office/drawing/2014/main" id="{775E0B62-3FE3-4136-B570-E5480021B3B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12913" y="123265"/>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645.942078819447" createdVersion="6" refreshedVersion="6" minRefreshableVersion="3" recordCount="38" xr:uid="{00000000-000A-0000-FFFF-FFFF07000000}">
  <cacheSource type="worksheet">
    <worksheetSource name="Contratos"/>
  </cacheSource>
  <cacheFields count="31">
    <cacheField name="VIGENCIA" numFmtId="0">
      <sharedItems containsSemiMixedTypes="0" containsString="0" containsNumber="1" containsInteger="1" minValue="2022" maxValue="2024"/>
    </cacheField>
    <cacheField name="NÚMERO CONTRATO" numFmtId="0">
      <sharedItems containsSemiMixedTypes="0" containsString="0" containsNumber="1" containsInteger="1" minValue="220918" maxValue="240843"/>
    </cacheField>
    <cacheField name="PORTAL CONTRATACION" numFmtId="0">
      <sharedItems containsBlank="1" count="6">
        <s v="SECOP-II"/>
        <m u="1"/>
        <s v="SECOP_I" u="1"/>
        <s v="SECOP-I" u="1"/>
        <s v="TVEC" u="1"/>
        <s v="SECOP_II" u="1"/>
      </sharedItems>
    </cacheField>
    <cacheField name="URL SECOP" numFmtId="0">
      <sharedItems/>
    </cacheField>
    <cacheField name="PROCESO SELECCIÓN" numFmtId="0">
      <sharedItems containsBlank="1" count="14">
        <s v="Mínima Cuantía"/>
        <s v="(CPS) Directa Prestacion Servicios Profesionales y Apoyo a la Gestión"/>
        <s v="Directa Otras Causales"/>
        <s v="Selección Abreviada - Subasta Inversa"/>
        <s v="Selección Abreviada - Menor Cuantía"/>
        <m u="1"/>
        <s v="Operaciones Conexas de Crédito Público" u="1"/>
        <s v="Licitación Pública" u="1"/>
        <s v="Directa Prestacion Servicios Profesionales y Apoyo a la Gestión" u="1"/>
        <s v="Régimen Especial - Régimen Especial" u="1"/>
        <s v="Subasta Inversa" u="1"/>
        <s v="Concurso de Méritos Abierto" u="1"/>
        <s v="Directa Prestacion Serv para Ejecución de Trabajos Artísticos " u="1"/>
        <s v="Selección Abreviada - Acuerdo Marco" u="1"/>
      </sharedItems>
    </cacheField>
    <cacheField name="CLASE CONTRATO" numFmtId="0">
      <sharedItems containsBlank="1" count="19">
        <s v="Prestación de Servicios"/>
        <s v="(CPS) Prestación Servicios Profesionales"/>
        <s v="Convenio Interadministrativo"/>
        <s v="(CPS) Prestación Servicio Apoyo a la Gestión"/>
        <m u="1"/>
        <s v="Convenio de Cooperacion" u="1"/>
        <s v="Seguros" u="1"/>
        <s v="Manejo de cuenta" u="1"/>
        <s v="Arrendamiento" u="1"/>
        <s v="Consultoría" u="1"/>
        <s v="Prestación Servicio Apoyo a la Gestión" u="1"/>
        <s v="Interadministrativo" u="1"/>
        <s v="Corretaje" u="1"/>
        <s v="Compraventa" u="1"/>
        <s v="Deposito Valores" u="1"/>
        <s v="Obra" u="1"/>
        <s v="Prestación Servicios Profesionales" u="1"/>
        <s v="Suministro" u="1"/>
        <s v="Suscripción" u="1"/>
      </sharedItems>
    </cacheField>
    <cacheField name="DEPENDENCIA DESTINO" numFmtId="0">
      <sharedItems/>
    </cacheField>
    <cacheField name="NOMBRE UNIDAD EJECUTORA" numFmtId="0">
      <sharedItems/>
    </cacheField>
    <cacheField name="OBJETO" numFmtId="0">
      <sharedItems longText="1"/>
    </cacheField>
    <cacheField name="CLASE MODIFICACIÓN" numFmtId="0">
      <sharedItems count="16">
        <s v="2 2. Adición"/>
        <s v="4 4. Adición / Prórroga"/>
        <s v="8 8. Otro SI"/>
        <s v="3 3. Prorroga"/>
        <s v="1 1. Cesión"/>
        <s v="Suspensión" u="1"/>
        <s v="Cesión" u="1"/>
        <s v="Adición / Prórroga" u="1"/>
        <s v="Adición/Prorroga" u="1"/>
        <s v="Adición" u="1"/>
        <s v="1 1. Suspensión" u="1"/>
        <s v="Prorroga" u="1"/>
        <s v="Prorroga/Otro sí" u="1"/>
        <s v="9 9.Suspensión" u="1"/>
        <s v="Otro sí" u="1"/>
        <s v="Adición/Prorroga/Otro sí" u="1"/>
      </sharedItems>
    </cacheField>
    <cacheField name="FECHA SUSCRIPCIÓN DE LA MODIFICACIÓN" numFmtId="14">
      <sharedItems containsSemiMixedTypes="0" containsNonDate="0" containsDate="1" containsString="0" minDate="2024-11-01T00:00:00" maxDate="2024-11-30T00:00:00"/>
    </cacheField>
    <cacheField name="IDENTIFICACIÓN CONTRATISTA" numFmtId="0">
      <sharedItems containsString="0" containsBlank="1" containsNumber="1" containsInteger="1" minValue="29109437" maxValue="1117497071"/>
    </cacheField>
    <cacheField name="RAZÓN SOCIAL_x000a_CESIONARIO" numFmtId="0">
      <sharedItems containsBlank="1"/>
    </cacheField>
    <cacheField name="VALOR CONTRATO PRINCIPAL" numFmtId="164">
      <sharedItems containsSemiMixedTypes="0" containsString="0" containsNumber="1" containsInteger="1" minValue="9880000" maxValue="6500000000"/>
    </cacheField>
    <cacheField name="VALOR ADICIÓN" numFmtId="164">
      <sharedItems containsSemiMixedTypes="0" containsString="0" containsNumber="1" containsInteger="1" minValue="0" maxValue="711024683"/>
    </cacheField>
    <cacheField name="VALOR TOTAL" numFmtId="164">
      <sharedItems containsSemiMixedTypes="0" containsString="0" containsNumber="1" containsInteger="1" minValue="11440000" maxValue="9943312253"/>
    </cacheField>
    <cacheField name="PLAZO MODIFICACIÓN (Días)" numFmtId="164">
      <sharedItems containsSemiMixedTypes="0" containsString="0" containsNumber="1" containsInteger="1" minValue="0" maxValue="1070"/>
    </cacheField>
    <cacheField name="PLAZO TOTAL_x000a_(DÍAS)*" numFmtId="164">
      <sharedItems containsSemiMixedTypes="0" containsString="0" containsNumber="1" containsInteger="1" minValue="88" maxValue="1790"/>
    </cacheField>
    <cacheField name="Fecha de suscripción" numFmtId="14">
      <sharedItems containsNonDate="0" containsDate="1" containsString="0" containsBlank="1" minDate="2024-03-13T00:00:00" maxDate="2024-03-14T00:00:00"/>
    </cacheField>
    <cacheField name="Fecha de Inicio" numFmtId="14">
      <sharedItems containsNonDate="0" containsDate="1" containsString="0" containsBlank="1" minDate="2024-03-15T00:00:00" maxDate="2024-03-16T00:00:00"/>
    </cacheField>
    <cacheField name="Plazo Inicial (dias)" numFmtId="0">
      <sharedItems containsString="0" containsBlank="1" containsNumber="1" containsInteger="1" minValue="360" maxValue="360"/>
    </cacheField>
    <cacheField name="Fecha Finalizacion Programada" numFmtId="14">
      <sharedItems containsNonDate="0" containsDate="1" containsString="0" containsBlank="1" minDate="2025-03-15T00:00:00" maxDate="2025-03-16T00:00:00"/>
    </cacheField>
    <cacheField name="Valor del Contrato_x000a_inical" numFmtId="164">
      <sharedItems containsSemiMixedTypes="0" containsString="0" containsNumber="1" containsInteger="1" minValue="9880000" maxValue="6500000000"/>
    </cacheField>
    <cacheField name="dias ejecutados" numFmtId="0">
      <sharedItems containsSemiMixedTypes="0" containsString="0" containsNumber="1" containsInteger="1" minValue="260" maxValue="45626"/>
    </cacheField>
    <cacheField name="% Ejecución" numFmtId="0">
      <sharedItems containsMixedTypes="1" containsNumber="1" minValue="71.23" maxValue="71.23"/>
    </cacheField>
    <cacheField name="Recursos totales Ejecutados o pagados" numFmtId="164">
      <sharedItems containsString="0" containsBlank="1" containsNumber="1" containsInteger="1" minValue="7099606" maxValue="7099606"/>
    </cacheField>
    <cacheField name="Recursos pendientes de ejecutar." numFmtId="164">
      <sharedItems containsSemiMixedTypes="0" containsString="0" containsNumber="1" containsInteger="1" minValue="11440000" maxValue="9943312253"/>
    </cacheField>
    <cacheField name="Cantidad de Adiciones/_x000a_prórrogas" numFmtId="0">
      <sharedItems containsString="0" containsBlank="1" containsNumber="1" containsInteger="1" minValue="0" maxValue="0"/>
    </cacheField>
    <cacheField name="Vr. Adiciones" numFmtId="164">
      <sharedItems containsString="0" containsBlank="1" containsNumber="1" containsInteger="1" minValue="0" maxValue="0"/>
    </cacheField>
    <cacheField name="Vr. Total con Adiciones" numFmtId="164">
      <sharedItems containsSemiMixedTypes="0" containsString="0" containsNumber="1" containsInteger="1" minValue="11440000" maxValue="9943312253"/>
    </cacheField>
    <cacheField name="Plazo total con prorrogas (días)" numFmtId="0">
      <sharedItems containsSemiMixedTypes="0" containsString="0" containsNumber="1" containsInteger="1" minValue="88" maxValue="17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2024"/>
    <n v="240437"/>
    <x v="0"/>
    <s v="https://community.secop.gov.co/Public/Tendering/OpportunityDetail/Index?noticeUID=CO1.NTC.5642612&amp;isFromPublicArea=True&amp;isModal=true&amp;asPopupView=true"/>
    <x v="0"/>
    <x v="0"/>
    <s v="SUBD. INFRAESTRUCTURA TIC"/>
    <s v="0111-01 - Secretaría Distrital de Hacienda"/>
    <s v="Prestar los servicios de mantenimiento, soporte y actualización con elsuministro de repuestos para la infraestructura de telecomunicaciones,cableado estructurado (voz y datos), fibra óptica, energía normal yregulada de la Secretaría Distrital de Hacienda."/>
    <x v="0"/>
    <d v="2024-11-25T00:00:00"/>
    <m/>
    <m/>
    <n v="112716000"/>
    <n v="56358000"/>
    <n v="169074000"/>
    <n v="0"/>
    <n v="360"/>
    <d v="2024-03-13T00:00:00"/>
    <d v="2024-03-15T00:00:00"/>
    <n v="360"/>
    <d v="2025-03-15T00:00:00"/>
    <n v="112716000"/>
    <n v="260"/>
    <n v="71.23"/>
    <n v="7099606"/>
    <n v="161974394"/>
    <n v="0"/>
    <n v="0"/>
    <n v="169074000"/>
    <n v="360"/>
  </r>
  <r>
    <n v="2024"/>
    <n v="240456"/>
    <x v="0"/>
    <s v="https://community.secop.gov.co/Public/Tendering/OpportunityDetail/Index?noticeUID=CO1.NTC.5858227&amp;isFromPublicArea=True&amp;isModal=true&amp;asPopupView=true"/>
    <x v="1"/>
    <x v="1"/>
    <s v="FONDO CUENTA CONCEJO DE BOGOTA, D.C."/>
    <s v="0111-04 - Fondo Cuenta Concejo de Bogotá, D.C."/>
    <s v="Prestar los servicios profesionales para adelantar los procesosadministrativos relacionados con la nomina para la Dirección Financieradel Concejo de Bogotá D.C."/>
    <x v="1"/>
    <d v="2024-11-22T00:00:00"/>
    <m/>
    <m/>
    <n v="65600000"/>
    <n v="10386667"/>
    <n v="75986667"/>
    <n v="38"/>
    <n v="278"/>
    <m/>
    <m/>
    <m/>
    <m/>
    <n v="65600000"/>
    <n v="45626"/>
    <e v="#DIV/0!"/>
    <m/>
    <n v="75986667"/>
    <m/>
    <m/>
    <n v="75986667"/>
    <n v="278"/>
  </r>
  <r>
    <n v="2024"/>
    <n v="240452"/>
    <x v="0"/>
    <s v="https://community.secop.gov.co/Public/Tendering/OpportunityDetail/Index?noticeUID=CO1.NTC.5847987&amp;isFromPublicArea=True&amp;isModal=true&amp;asPopupView=true"/>
    <x v="1"/>
    <x v="1"/>
    <s v="FONDO CUENTA CONCEJO DE BOGOTA, D.C."/>
    <s v="0111-04 - Fondo Cuenta Concejo de Bogotá, D.C."/>
    <s v="Prestar los servicios profesionales para realizar actividades de apoyo ala contratación, así como a la supervisión de los contratos y conveniosa cargo de la Dirección Administrativa relacionados con el Proceso deSistemas y Seguridad de la Información, con el fin de verificar elcumplimiento del objeto y las obligaciones contractuales."/>
    <x v="1"/>
    <d v="2024-11-18T00:00:00"/>
    <m/>
    <m/>
    <n v="43200000"/>
    <n v="12960000"/>
    <n v="56160000"/>
    <n v="72"/>
    <n v="312"/>
    <m/>
    <m/>
    <m/>
    <m/>
    <n v="43200000"/>
    <n v="45626"/>
    <e v="#DIV/0!"/>
    <m/>
    <n v="56160000"/>
    <m/>
    <m/>
    <n v="56160000"/>
    <n v="312"/>
  </r>
  <r>
    <n v="2024"/>
    <n v="240453"/>
    <x v="0"/>
    <s v="https://community.secop.gov.co/Public/Tendering/OpportunityDetail/Index?noticeUID=CO1.NTC.5847989&amp;isFromPublicArea=True&amp;isModal=true&amp;asPopupView=true"/>
    <x v="1"/>
    <x v="1"/>
    <s v="SUBD. SOLUCIONES TIC"/>
    <s v="0111-01 - Secretaría Distrital de Hacienda"/>
    <s v="Prestar servicios profesionales de soporte y mantenimiento de Nivel 2para el módulo BASIS del ERP de la Secretaría Distrital de Hacienda."/>
    <x v="2"/>
    <d v="2024-11-29T00:00:00"/>
    <m/>
    <m/>
    <n v="199000000"/>
    <n v="0"/>
    <n v="199000000"/>
    <n v="0"/>
    <n v="300"/>
    <m/>
    <m/>
    <m/>
    <m/>
    <n v="199000000"/>
    <n v="45626"/>
    <e v="#DIV/0!"/>
    <m/>
    <n v="199000000"/>
    <m/>
    <m/>
    <n v="199000000"/>
    <n v="300"/>
  </r>
  <r>
    <n v="2024"/>
    <n v="240459"/>
    <x v="0"/>
    <s v="https://community.secop.gov.co/Public/Tendering/OpportunityDetail/Index?noticeUID=CO1.NTC.5872207&amp;isFromPublicArea=True&amp;isModal=true&amp;asPopupView=true"/>
    <x v="1"/>
    <x v="1"/>
    <s v="FONDO CUENTA CONCEJO DE BOGOTA, D.C."/>
    <s v="0111-04 - Fondo Cuenta Concejo de Bogotá, D.C."/>
    <s v="Prestar servicios profesionales especializados para realizar laestructuración y seguimiento a los procesos y procedimientos correspondientes a la dirección adminitrativa."/>
    <x v="1"/>
    <d v="2024-11-22T00:00:00"/>
    <m/>
    <m/>
    <n v="56000000"/>
    <n v="16100000"/>
    <n v="72100000"/>
    <n v="69"/>
    <n v="309"/>
    <m/>
    <m/>
    <m/>
    <m/>
    <n v="56000000"/>
    <n v="45626"/>
    <e v="#DIV/0!"/>
    <m/>
    <n v="72100000"/>
    <m/>
    <m/>
    <n v="72100000"/>
    <n v="309"/>
  </r>
  <r>
    <n v="2023"/>
    <n v="230490"/>
    <x v="0"/>
    <s v="https://community.secop.gov.co/Public/Tendering/OpportunityDetail/Index?noticeUID=CO1.NTC.4216137&amp;isFromPublicArea=True&amp;isModal=true&amp;asPopupView=true"/>
    <x v="0"/>
    <x v="0"/>
    <s v="SUBD. ADMINISTRATIVA Y FINANCIERA"/>
    <s v="0111-01 - Secretaría Distrital de Hacienda"/>
    <s v="PRESTAR LOS SERVICIOS DE MANTENIMIENTO PREVENTIVO Y CORRECTIVO PARA ELSISTEMA DE EXTINCIÓN DE INCENDIOS Y DEL SISTEMA DE CONTROL DE ACCESO YDETECCIÓN DE INCENDIOS DE LAS TORRES A Y B DEL CENTRO ADMINISTRATIVODISTRITAL CAD Y DE LAS SEDES DE LA SDH"/>
    <x v="2"/>
    <d v="2024-11-01T00:00:00"/>
    <m/>
    <m/>
    <n v="106000000"/>
    <n v="0"/>
    <n v="158000000"/>
    <n v="0"/>
    <n v="598"/>
    <m/>
    <m/>
    <m/>
    <m/>
    <n v="106000000"/>
    <n v="45626"/>
    <e v="#DIV/0!"/>
    <m/>
    <n v="158000000"/>
    <m/>
    <m/>
    <n v="158000000"/>
    <n v="598"/>
  </r>
  <r>
    <n v="2024"/>
    <n v="240467"/>
    <x v="0"/>
    <s v="https://community.secop.gov.co/Public/Tendering/OpportunityDetail/Index?noticeUID=CO1.NTC.5934641&amp;isFromPublicArea=True&amp;isModal=true&amp;asPopupView=true"/>
    <x v="2"/>
    <x v="2"/>
    <s v="FONDO CUENTA CONCEJO DE BOGOTA, D.C."/>
    <s v="0111-04 - Fondo Cuenta Concejo de Bogotá, D.C."/>
    <s v="Aunar esfuerzos humanos, técnicos, logísticos y administrativos, paragarantizar el esquema de seguridad, requerido por los concejales delDistrito Capital que cuenten con riesgo extraordinario y/o extremo comoresultado de la evaluación del riesgo efectuada para los Concejales deBogotá D.C.  por la Unidad Nacional de Protección"/>
    <x v="3"/>
    <d v="2024-11-05T00:00:00"/>
    <m/>
    <m/>
    <n v="6500000000"/>
    <n v="0"/>
    <n v="9943312253"/>
    <n v="30"/>
    <n v="240"/>
    <m/>
    <m/>
    <m/>
    <m/>
    <n v="6500000000"/>
    <n v="45626"/>
    <e v="#DIV/0!"/>
    <m/>
    <n v="9943312253"/>
    <m/>
    <m/>
    <n v="9943312253"/>
    <n v="240"/>
  </r>
  <r>
    <n v="2024"/>
    <n v="240481"/>
    <x v="0"/>
    <s v="https://community.secop.gov.co/Public/Tendering/OpportunityDetail/Index?noticeUID=CO1.NTC.5958208&amp;isFromPublicArea=True&amp;isModal=true&amp;asPopupView=true"/>
    <x v="1"/>
    <x v="1"/>
    <s v="FONDO CUENTA CONCEJO DE BOGOTA, D.C."/>
    <s v="0111-04 - Fondo Cuenta Concejo de Bogotá, D.C."/>
    <s v="Prestar servicios profesionales para la  aplicación y análisis de lasdiferentes mediciones y herramientas que se practiquen a los funcionarios para el mejoramiento del clima laboral del Concejo de Bogotá"/>
    <x v="1"/>
    <d v="2024-11-15T00:00:00"/>
    <m/>
    <m/>
    <n v="30800000"/>
    <n v="11000000"/>
    <n v="41800000"/>
    <n v="75"/>
    <n v="285"/>
    <m/>
    <m/>
    <m/>
    <m/>
    <n v="30800000"/>
    <n v="45626"/>
    <e v="#DIV/0!"/>
    <m/>
    <n v="41800000"/>
    <m/>
    <m/>
    <n v="41800000"/>
    <n v="285"/>
  </r>
  <r>
    <n v="2024"/>
    <n v="240497"/>
    <x v="0"/>
    <s v="https://community.secop.gov.co/Public/Tendering/OpportunityDetail/Index?noticeUID=CO1.NTC.6004981&amp;isFromPublicArea=True&amp;isModal=true&amp;asPopupView=true"/>
    <x v="1"/>
    <x v="1"/>
    <s v="FONDO CUENTA CONCEJO DE BOGOTA, D.C."/>
    <s v="0111-04 - Fondo Cuenta Concejo de Bogotá, D.C."/>
    <s v="Prestar servicios profesionales a la oficina asesora de comunicacionesrelacionados con la planeación y realización de estrategias de contenidoy gestión de medios de comunicación que resulten en la visibilización dela corporación que requieran de mayor experiencia por la complejidad ensu desarrollo."/>
    <x v="1"/>
    <d v="2024-11-29T00:00:00"/>
    <m/>
    <m/>
    <n v="41300000"/>
    <n v="11996666"/>
    <n v="53296666"/>
    <n v="61"/>
    <n v="271"/>
    <m/>
    <m/>
    <m/>
    <m/>
    <n v="41300000"/>
    <n v="45626"/>
    <e v="#DIV/0!"/>
    <m/>
    <n v="53296666"/>
    <m/>
    <m/>
    <n v="53296666"/>
    <n v="271"/>
  </r>
  <r>
    <n v="2024"/>
    <n v="240498"/>
    <x v="0"/>
    <s v="https://community.secop.gov.co/Public/Tendering/OpportunityDetail/Index?noticeUID=CO1.NTC.6004981&amp;isFromPublicArea=True&amp;isModal=true&amp;asPopupView=true"/>
    <x v="1"/>
    <x v="1"/>
    <s v="FONDO CUENTA CONCEJO DE BOGOTA, D.C."/>
    <s v="0111-04 - Fondo Cuenta Concejo de Bogotá, D.C."/>
    <s v="Prestar servicios profesionales a la oficina asesora de comunicacionesrelacionados con la planeación y realización de estrategias de contenidoy gestión de medios de comunicación que resulten en la visibilización dela corporación que requieran de mayor experiencia por la complejidad ensu desarrollo."/>
    <x v="1"/>
    <d v="2024-11-25T00:00:00"/>
    <m/>
    <m/>
    <n v="41300000"/>
    <n v="12783333"/>
    <n v="54083333"/>
    <n v="65"/>
    <n v="275"/>
    <m/>
    <m/>
    <m/>
    <m/>
    <n v="41300000"/>
    <n v="45626"/>
    <e v="#DIV/0!"/>
    <m/>
    <n v="54083333"/>
    <m/>
    <m/>
    <n v="54083333"/>
    <n v="275"/>
  </r>
  <r>
    <n v="2024"/>
    <n v="240503"/>
    <x v="0"/>
    <s v="https://community.secop.gov.co/Public/Tendering/OpportunityDetail/Index?noticeUID=CO1.NTC.6007822&amp;isFromPublicArea=True&amp;isModal=true&amp;asPopupView=true"/>
    <x v="1"/>
    <x v="1"/>
    <s v="FONDO CUENTA CONCEJO DE BOGOTA, D.C."/>
    <s v="0111-04 - Fondo Cuenta Concejo de Bogotá, D.C."/>
    <s v="Prestar servicios profesionales para brindar acompañamiento jurídico enel desarrollo de los procesos administrativos en el marco de lasgestiones jurídicas y judiciales de la Corporación."/>
    <x v="1"/>
    <d v="2024-11-25T00:00:00"/>
    <m/>
    <m/>
    <n v="34300000"/>
    <n v="5880000"/>
    <n v="40180000"/>
    <n v="36"/>
    <n v="246"/>
    <m/>
    <m/>
    <m/>
    <m/>
    <n v="34300000"/>
    <n v="45626"/>
    <e v="#DIV/0!"/>
    <m/>
    <n v="40180000"/>
    <m/>
    <m/>
    <n v="40180000"/>
    <n v="246"/>
  </r>
  <r>
    <n v="2024"/>
    <n v="240513"/>
    <x v="0"/>
    <s v="https://community.secop.gov.co/Public/Tendering/OpportunityDetail/Index?noticeUID=CO1.NTC.5948430&amp;isFromPublicArea=True&amp;isModal=true&amp;asPopupView=true"/>
    <x v="1"/>
    <x v="3"/>
    <s v="FONDO CUENTA CONCEJO DE BOGOTA, D.C."/>
    <s v="0111-04 - Fondo Cuenta Concejo de Bogotá, D.C."/>
    <s v="Prestar servicios de apoyo a la gestión para la ejecución de lasfunciones a cargo de la Secretaria General de la Corporación, necesariaspara llevar a cabo las sesiones y eventos."/>
    <x v="4"/>
    <d v="2024-11-13T00:00:00"/>
    <n v="1014243303"/>
    <s v="MILEIDY  RODRIGUEZ ALVARADO"/>
    <n v="26400000"/>
    <n v="0"/>
    <n v="26400000"/>
    <n v="0"/>
    <n v="240"/>
    <m/>
    <m/>
    <m/>
    <m/>
    <n v="26400000"/>
    <n v="45626"/>
    <e v="#DIV/0!"/>
    <m/>
    <n v="26400000"/>
    <m/>
    <m/>
    <n v="26400000"/>
    <n v="240"/>
  </r>
  <r>
    <n v="2024"/>
    <n v="240519"/>
    <x v="0"/>
    <s v="https://community.secop.gov.co/Public/Tendering/OpportunityDetail/Index?noticeUID=CO1.NTC.5887086&amp;isFromPublicArea=True&amp;isModal=true&amp;asPopupView=true"/>
    <x v="3"/>
    <x v="0"/>
    <s v="SUBD. EDUCACION TRIBUTARIA Y SERVICIO"/>
    <s v="0111-01 - Secretaría Distrital de Hacienda"/>
    <s v="Proveer el soporte logístico, técnico y tecnológico para robustecer laslabores que conllevan a formar, informar e incentivar a la ciudadanía entorno a la realidad tributaria y sus principios, en el marco de laestrategia de educación tributaria y de servicio."/>
    <x v="0"/>
    <d v="2024-11-22T00:00:00"/>
    <m/>
    <m/>
    <n v="2952407000"/>
    <n v="711024683"/>
    <n v="3663431683"/>
    <n v="0"/>
    <n v="240"/>
    <m/>
    <m/>
    <m/>
    <m/>
    <n v="2952407000"/>
    <n v="45626"/>
    <e v="#DIV/0!"/>
    <m/>
    <n v="3663431683"/>
    <m/>
    <m/>
    <n v="3663431683"/>
    <n v="240"/>
  </r>
  <r>
    <n v="2024"/>
    <n v="240525"/>
    <x v="0"/>
    <s v="https://community.secop.gov.co/Public/Tendering/OpportunityDetail/Index?noticeUID=CO1.NTC.6049126&amp;isFromPublicArea=True&amp;isModal=False"/>
    <x v="1"/>
    <x v="1"/>
    <s v="OF. PLANEACION FINANCIERA"/>
    <s v="0111-01 - Secretaría Distrital de Hacienda"/>
    <s v="Prestar servicios profesionales para apoyar la gestión de la DirecciónDistrital de Tesorería, en aspectos relacionados con la creación,actualización, seguimiento y análisis de indicadores de planeación yanálisis financiero; así como en el soporte a las entidades distritalesen el Plan Anual de Caja (PAC), consolidación de la informaciónrequerida y apoyo en todas las actividades que se relacionen con laplanificación financiera y de flujo de caja del Distrito Capital."/>
    <x v="1"/>
    <d v="2024-11-01T00:00:00"/>
    <m/>
    <m/>
    <n v="45600000"/>
    <n v="13426667"/>
    <n v="59026667"/>
    <n v="53"/>
    <n v="233"/>
    <m/>
    <m/>
    <m/>
    <m/>
    <n v="45600000"/>
    <n v="45626"/>
    <e v="#DIV/0!"/>
    <m/>
    <n v="59026667"/>
    <m/>
    <m/>
    <n v="59026667"/>
    <n v="233"/>
  </r>
  <r>
    <n v="2024"/>
    <n v="240538"/>
    <x v="0"/>
    <s v="https://community.secop.gov.co/Public/Tendering/OpportunityDetail/Index?noticeUID=CO1.NTC.5508390&amp;isFromPublicArea=True&amp;isModal=true&amp;asPopupView=true"/>
    <x v="1"/>
    <x v="3"/>
    <s v="OF. COBRO PREJURIDICO"/>
    <s v="0111-01 - Secretaría Distrital de Hacienda"/>
    <s v="Prestar los servicios de apoyo operativo para la ejecución de laboresrelacionadas con la recopilación de documentos, el manejo del archivo yla asignación y reparto de los radicados de la Oficina de CobroPrejurídico."/>
    <x v="4"/>
    <d v="2024-11-08T00:00:00"/>
    <n v="53115453"/>
    <s v="MILVIA  MARTINEZ ROJAS"/>
    <n v="15600000"/>
    <n v="3986667"/>
    <n v="19586667"/>
    <n v="46"/>
    <n v="226"/>
    <m/>
    <m/>
    <m/>
    <m/>
    <n v="15600000"/>
    <n v="45626"/>
    <e v="#DIV/0!"/>
    <m/>
    <n v="19586667"/>
    <m/>
    <m/>
    <n v="19586667"/>
    <n v="226"/>
  </r>
  <r>
    <n v="2024"/>
    <n v="240538"/>
    <x v="0"/>
    <s v="https://community.secop.gov.co/Public/Tendering/OpportunityDetail/Index?noticeUID=CO1.NTC.5508390&amp;isFromPublicArea=True&amp;isModal=true&amp;asPopupView=true"/>
    <x v="1"/>
    <x v="3"/>
    <s v="OF. COBRO PREJURIDICO"/>
    <s v="0111-01 - Secretaría Distrital de Hacienda"/>
    <s v="Prestar los servicios de apoyo operativo para la ejecución de laboresrelacionadas con la recopilación de documentos, el manejo del archivo yla asignación y reparto de los radicados de la Oficina de CobroPrejurídico."/>
    <x v="1"/>
    <d v="2024-11-14T00:00:00"/>
    <m/>
    <m/>
    <n v="15600000"/>
    <n v="3986667"/>
    <n v="19586667"/>
    <n v="46"/>
    <n v="226"/>
    <m/>
    <m/>
    <m/>
    <m/>
    <n v="15600000"/>
    <n v="45626"/>
    <e v="#DIV/0!"/>
    <m/>
    <n v="19586667"/>
    <m/>
    <m/>
    <n v="19586667"/>
    <n v="226"/>
  </r>
  <r>
    <n v="2024"/>
    <n v="240567"/>
    <x v="0"/>
    <s v="https://community.secop.gov.co/Public/Tendering/OpportunityDetail/Index?noticeUID=CO1.NTC.5466049&amp;isFromPublicArea=True&amp;isModal=true&amp;asPopupView=true"/>
    <x v="1"/>
    <x v="1"/>
    <s v="OF. COBRO ESPECIALIZADO"/>
    <s v="0111-01 - Secretaría Distrital de Hacienda"/>
    <s v="Prestar los servicios profesionales para el análisis, actualización ydesarrollo en el manejo de las bases de datos para la gestión de laCartera Tributaria."/>
    <x v="1"/>
    <d v="2024-11-01T00:00:00"/>
    <m/>
    <m/>
    <n v="27000000"/>
    <n v="10260000"/>
    <n v="37260000"/>
    <n v="57"/>
    <n v="207"/>
    <m/>
    <m/>
    <m/>
    <m/>
    <n v="27000000"/>
    <n v="45626"/>
    <e v="#DIV/0!"/>
    <m/>
    <n v="37260000"/>
    <m/>
    <m/>
    <n v="37260000"/>
    <n v="207"/>
  </r>
  <r>
    <n v="2024"/>
    <n v="240569"/>
    <x v="0"/>
    <s v="https://community.secop.gov.co/Public/Tendering/OpportunityDetail/Index?noticeUID=CO1.NTC.6155160&amp;isFromPublicArea=True&amp;isModal=true&amp;asPopupView=true"/>
    <x v="1"/>
    <x v="1"/>
    <s v="FONDO CUENTA CONCEJO DE BOGOTA, D.C."/>
    <s v="0111-04 - Fondo Cuenta Concejo de Bogotá, D.C."/>
    <s v="Prestar los servicios profesionales en el proceso de seguimiento, carguede información y formulación  de los proyectos de inversion a cargo delConcejo de Bogotá."/>
    <x v="1"/>
    <d v="2024-11-27T00:00:00"/>
    <m/>
    <m/>
    <n v="35400000"/>
    <n v="12390000"/>
    <n v="47790000"/>
    <n v="63"/>
    <n v="243"/>
    <m/>
    <m/>
    <m/>
    <m/>
    <n v="35400000"/>
    <n v="45626"/>
    <e v="#DIV/0!"/>
    <m/>
    <n v="47790000"/>
    <m/>
    <m/>
    <n v="47790000"/>
    <n v="243"/>
  </r>
  <r>
    <n v="2024"/>
    <n v="240580"/>
    <x v="0"/>
    <s v="https://community.secop.gov.co/Public/Tendering/OpportunityDetail/Index?noticeUID=CO1.NTC.6186109&amp;isFromPublicArea=True&amp;isModal=true&amp;asPopupView=true"/>
    <x v="1"/>
    <x v="1"/>
    <s v="SUBD. ANALISIS SECTORIAL"/>
    <s v="0111-01 - Secretaría Distrital de Hacienda"/>
    <s v="Prestar servicios profesionales en la Dirección de Estudios yEstadísticas Fiscales para realizar el análisis, proyección, y prospección económica con base en el modelo de equilibrio general computable."/>
    <x v="1"/>
    <d v="2024-11-01T00:00:00"/>
    <m/>
    <m/>
    <n v="19500000"/>
    <n v="7410000"/>
    <n v="26910000"/>
    <n v="58"/>
    <n v="208"/>
    <m/>
    <m/>
    <m/>
    <m/>
    <n v="19500000"/>
    <n v="45626"/>
    <e v="#DIV/0!"/>
    <m/>
    <n v="26910000"/>
    <m/>
    <m/>
    <n v="26910000"/>
    <n v="208"/>
  </r>
  <r>
    <n v="2023"/>
    <n v="230628"/>
    <x v="0"/>
    <s v="https://community.secop.gov.co/Public/Tendering/OpportunityDetail/Index?noticeUID=CO1.NTC.4267297&amp;isFromPublicArea=True&amp;isModal=true&amp;asPopupView=true"/>
    <x v="3"/>
    <x v="0"/>
    <s v="SUBD. INFRAESTRUCTURA TIC"/>
    <s v="0111-01 - Secretaría Distrital de Hacienda"/>
    <s v="Prestar los servicios de mantenimiento preventivo y correctivo deelementos que soportan la infraestructura tecnológica de los centros decableado de la SDH."/>
    <x v="0"/>
    <d v="2024-11-14T00:00:00"/>
    <m/>
    <m/>
    <n v="1208230304"/>
    <n v="71534791"/>
    <n v="1883880247"/>
    <n v="0"/>
    <n v="541"/>
    <m/>
    <m/>
    <m/>
    <m/>
    <n v="1208230304"/>
    <n v="45626"/>
    <e v="#DIV/0!"/>
    <m/>
    <n v="1883880247"/>
    <m/>
    <m/>
    <n v="1883880247"/>
    <n v="541"/>
  </r>
  <r>
    <n v="2024"/>
    <n v="240617"/>
    <x v="0"/>
    <s v="https://community.secop.gov.co/Public/Tendering/OpportunityDetail/Index?noticeUID=CO1.NTC.6140404&amp;isFromPublicArea=True&amp;isModal=true&amp;asPopupView=true"/>
    <x v="4"/>
    <x v="0"/>
    <s v="FONDO CUENTA CONCEJO DE BOGOTA, D.C."/>
    <s v="0111-04 - Fondo Cuenta Concejo de Bogotá, D.C."/>
    <s v="Prestar los servicios de vigilancia y seguridad privada para lapermanente y adecuada protección de los funcionarios, contratistas,visitantes, contribuyentes y usuarios del Concejo de Bogotá D.C y losbienes muebles e inmuebles objeto de esta contratación, de conformidadcon lo dispuesto en el pliego de condiciones."/>
    <x v="1"/>
    <d v="2024-11-08T00:00:00"/>
    <m/>
    <m/>
    <n v="1192443384"/>
    <n v="79331356"/>
    <n v="1271774740"/>
    <n v="26"/>
    <n v="146"/>
    <m/>
    <m/>
    <m/>
    <m/>
    <n v="1192443384"/>
    <n v="45626"/>
    <e v="#DIV/0!"/>
    <m/>
    <n v="1271774740"/>
    <m/>
    <m/>
    <n v="1271774740"/>
    <n v="146"/>
  </r>
  <r>
    <n v="2024"/>
    <n v="240618"/>
    <x v="0"/>
    <s v="https://community.secop.gov.co/Public/Tendering/OpportunityDetail/Index?noticeUID=CO1.NTC.6291593&amp;isFromPublicArea=True&amp;isModal=true&amp;asPopupView=true"/>
    <x v="1"/>
    <x v="1"/>
    <s v="FONDO CUENTA CONCEJO DE BOGOTA, D.C."/>
    <s v="0111-04 - Fondo Cuenta Concejo de Bogotá, D.C."/>
    <s v="Prestar servicios profesionales para adelantar actividades desde elenfoque psico-social para el  seguimiento a la gestión de los procesosde la Direccion Administrativa."/>
    <x v="1"/>
    <d v="2024-11-21T00:00:00"/>
    <m/>
    <m/>
    <n v="27000000"/>
    <n v="12420000"/>
    <n v="39420000"/>
    <n v="69"/>
    <n v="219"/>
    <m/>
    <m/>
    <m/>
    <m/>
    <n v="27000000"/>
    <n v="45626"/>
    <e v="#DIV/0!"/>
    <m/>
    <n v="39420000"/>
    <m/>
    <m/>
    <n v="39420000"/>
    <n v="219"/>
  </r>
  <r>
    <n v="2024"/>
    <n v="240621"/>
    <x v="0"/>
    <s v="https://community.secop.gov.co/Public/Tendering/OpportunityDetail/Index?noticeUID=CO1.NTC.6266427&amp;isFromPublicArea=True&amp;isModal=true&amp;asPopupView=true"/>
    <x v="1"/>
    <x v="1"/>
    <s v="OF. GESTION SERVICIO Y NOTIFICACIONES"/>
    <s v="0111-01 - Secretaría Distrital de Hacienda"/>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x v="4"/>
    <d v="2024-11-12T00:00:00"/>
    <n v="1024480134"/>
    <s v="YINA ALEJANDRA ISAZA"/>
    <n v="26400000"/>
    <n v="0"/>
    <n v="26400000"/>
    <n v="0"/>
    <n v="180"/>
    <m/>
    <m/>
    <m/>
    <m/>
    <n v="26400000"/>
    <n v="45626"/>
    <e v="#DIV/0!"/>
    <m/>
    <n v="26400000"/>
    <m/>
    <m/>
    <n v="26400000"/>
    <n v="180"/>
  </r>
  <r>
    <n v="2024"/>
    <n v="240631"/>
    <x v="0"/>
    <s v="https://community.secop.gov.co/Public/Tendering/OpportunityDetail/Index?noticeUID=CO1.NTC.6377120&amp;isFromPublicArea=True&amp;isModal=true&amp;asPopupView=true"/>
    <x v="1"/>
    <x v="1"/>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x v="4"/>
    <d v="2024-11-21T00:00:00"/>
    <n v="1117497071"/>
    <s v="JOSE ALEXANDER NOVOA PLAZAS"/>
    <n v="38733333"/>
    <n v="0"/>
    <n v="38733333"/>
    <n v="0"/>
    <n v="166"/>
    <m/>
    <m/>
    <m/>
    <m/>
    <n v="38733333"/>
    <n v="45626"/>
    <e v="#DIV/0!"/>
    <m/>
    <n v="38733333"/>
    <m/>
    <m/>
    <n v="38733333"/>
    <n v="166"/>
  </r>
  <r>
    <n v="2024"/>
    <n v="240643"/>
    <x v="0"/>
    <s v="https://community.secop.gov.co/Public/Tendering/OpportunityDetail/Index?noticeUID=CO1.NTC.6418690&amp;isFromPublicArea=True&amp;isModal=true&amp;asPopupView=true"/>
    <x v="1"/>
    <x v="1"/>
    <s v="OF. CONTROL INTERNO"/>
    <s v="0111-01 - Secretaría Distrital de Hacienda"/>
    <s v="Prestar servicios profesionales en materia jurídica para el cumplimientoy apoyo a las funciones de la Oficina de Control Interno de laSecretaría Distrital de Hacienda, en especial en temas contractuales."/>
    <x v="4"/>
    <d v="2024-11-01T00:00:00"/>
    <n v="1023881351"/>
    <s v="LADY ANDREA LOPEZ QUILAGUY"/>
    <n v="24336667"/>
    <n v="0"/>
    <n v="24336667"/>
    <n v="0"/>
    <n v="149"/>
    <m/>
    <m/>
    <m/>
    <m/>
    <n v="24336667"/>
    <n v="45626"/>
    <e v="#DIV/0!"/>
    <m/>
    <n v="24336667"/>
    <m/>
    <m/>
    <n v="24336667"/>
    <n v="149"/>
  </r>
  <r>
    <n v="2024"/>
    <n v="240652"/>
    <x v="0"/>
    <s v="https://community.secop.gov.co/Public/Tendering/OpportunityDetail/Index?noticeUID=CO1.NTC.6440917&amp;isFromPublicArea=True&amp;isModal=true&amp;asPopupView=true"/>
    <x v="1"/>
    <x v="1"/>
    <s v="SUBD. ASUNTOS CONTRACTUALES"/>
    <s v="0111-01 - Secretaría Distrital de Hacienda"/>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x v="1"/>
    <d v="2024-11-15T00:00:00"/>
    <m/>
    <m/>
    <n v="24500000"/>
    <n v="816667"/>
    <n v="25316667"/>
    <n v="5"/>
    <n v="155"/>
    <m/>
    <m/>
    <m/>
    <m/>
    <n v="24500000"/>
    <n v="45626"/>
    <e v="#DIV/0!"/>
    <m/>
    <n v="25316667"/>
    <m/>
    <m/>
    <n v="25316667"/>
    <n v="155"/>
  </r>
  <r>
    <n v="2024"/>
    <n v="240655"/>
    <x v="0"/>
    <s v="https://community.secop.gov.co/Public/Tendering/OpportunityDetail/Index?noticeUID=CO1.NTC.6449059&amp;isFromPublicArea=True&amp;isModal=False"/>
    <x v="1"/>
    <x v="1"/>
    <s v="DESPACHO DIR. INFORMATICA Y TECNOLOGIA"/>
    <s v="0111-01 - Secretaría Distrital de Hacienda"/>
    <s v="'Prestar los servicios profesionales de apoyo y revisión jurídica de ladocumentación derivada de preparación, ejecución y liquidación decontratos a cargo del Ordenador del Gasto de la Dirección de Informáticay Tecnología de la Secretaría Distrital de Hacienda."/>
    <x v="1"/>
    <d v="2024-11-25T00:00:00"/>
    <m/>
    <m/>
    <n v="36900000"/>
    <n v="4100000"/>
    <n v="41000000"/>
    <n v="15"/>
    <n v="150"/>
    <m/>
    <m/>
    <m/>
    <m/>
    <n v="36900000"/>
    <n v="45626"/>
    <e v="#DIV/0!"/>
    <m/>
    <n v="41000000"/>
    <m/>
    <m/>
    <n v="41000000"/>
    <n v="150"/>
  </r>
  <r>
    <n v="2024"/>
    <n v="240654"/>
    <x v="0"/>
    <s v="https://community.secop.gov.co/Public/Tendering/OpportunityDetail/Index?noticeUID=CO1.NTC.6443553&amp;isFromPublicArea=True&amp;isModal=true&amp;asPopupView=true"/>
    <x v="1"/>
    <x v="3"/>
    <s v="SUBD. ASUNTOS CONTRACTUALES"/>
    <s v="0111-01 - Secretaría Distrital de Hacienda"/>
    <s v="Prestar servicios a la Subdirección de Asuntos Contractuales en lasensibilización y apropiación del uso de la plataforma tecnológica SECOP II, Tienda Virtual del Estado Colombiano (TVEC) y SECOP I, en elmarco del fortalecimiento de la gestión administrativa."/>
    <x v="1"/>
    <d v="2024-11-20T00:00:00"/>
    <m/>
    <m/>
    <n v="18000000"/>
    <n v="600000"/>
    <n v="18600000"/>
    <n v="5"/>
    <n v="155"/>
    <m/>
    <m/>
    <m/>
    <m/>
    <n v="18000000"/>
    <n v="45626"/>
    <e v="#DIV/0!"/>
    <m/>
    <n v="18600000"/>
    <m/>
    <m/>
    <n v="18600000"/>
    <n v="155"/>
  </r>
  <r>
    <n v="2024"/>
    <n v="240702"/>
    <x v="0"/>
    <s v="https://community.secop.gov.co/Public/Tendering/OpportunityDetail/Index?noticeUID=CO1.NTC.6544950&amp;isFromPublicArea=True&amp;isModal=true&amp;asPopupView=true"/>
    <x v="1"/>
    <x v="1"/>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x v="4"/>
    <d v="2024-11-28T00:00:00"/>
    <n v="1018418838"/>
    <s v="JACOBO  ROZO ALZATE"/>
    <n v="38426667"/>
    <n v="0"/>
    <n v="38426667"/>
    <n v="0"/>
    <n v="131"/>
    <m/>
    <m/>
    <m/>
    <m/>
    <n v="38426667"/>
    <n v="45626"/>
    <e v="#DIV/0!"/>
    <m/>
    <n v="38426667"/>
    <m/>
    <m/>
    <n v="38426667"/>
    <n v="131"/>
  </r>
  <r>
    <n v="2024"/>
    <n v="240812"/>
    <x v="0"/>
    <s v="https://community.secop.gov.co/Public/Tendering/OpportunityDetail/Index?noticeUID=CO1.NTC.6704938&amp;isFromPublicArea=True&amp;isModal=true&amp;asPopupView=true"/>
    <x v="1"/>
    <x v="1"/>
    <s v="SUBD. INFRAESTRUCTURA Y LOCALIDADES"/>
    <s v="0111-01 - Secretaría Distrital de Hacienda"/>
    <s v="Prestar servicios profesionales a la  Dirección Distrital de Presupuestopara asesorar, consolidar y analizar la información producida en materiapresupuestal, fiscal y financiera por las Entidades y organismosDistritales."/>
    <x v="2"/>
    <d v="2024-11-27T00:00:00"/>
    <m/>
    <m/>
    <n v="25666667"/>
    <n v="0"/>
    <n v="25666667"/>
    <n v="0"/>
    <n v="110"/>
    <m/>
    <m/>
    <m/>
    <m/>
    <n v="25666667"/>
    <n v="45626"/>
    <e v="#DIV/0!"/>
    <m/>
    <n v="25666667"/>
    <m/>
    <m/>
    <n v="25666667"/>
    <n v="110"/>
  </r>
  <r>
    <n v="2024"/>
    <n v="240790"/>
    <x v="0"/>
    <s v="https://community.secop.gov.co/Public/Tendering/OpportunityDetail/Index?noticeUID=CO1.NTC.6648721&amp;isFromPublicArea=True&amp;isModal=true&amp;asPopupView=true"/>
    <x v="1"/>
    <x v="1"/>
    <s v="SUBD. TALENTO HUMANO"/>
    <s v="0111-01 - Secretaría Distrital de Hacienda"/>
    <s v="Prestar los servicios profesionales para desarrollar y ejecutar lasactividades relacionadas con el proceso de provisión de la planta depersonal de la Secretaría Distrital de Hacienda."/>
    <x v="4"/>
    <d v="2024-11-29T00:00:00"/>
    <n v="29109437"/>
    <s v="CAROLINA  PAZ MANZANO"/>
    <n v="23600000"/>
    <n v="0"/>
    <n v="23600000"/>
    <n v="0"/>
    <n v="120"/>
    <m/>
    <m/>
    <m/>
    <m/>
    <n v="23600000"/>
    <n v="45626"/>
    <e v="#DIV/0!"/>
    <m/>
    <n v="23600000"/>
    <m/>
    <m/>
    <n v="23600000"/>
    <n v="120"/>
  </r>
  <r>
    <n v="2024"/>
    <n v="240829"/>
    <x v="0"/>
    <s v="https://community.secop.gov.co/Public/Tendering/OpportunityDetail/Index?noticeUID=CO1.NTC.6741760&amp;isFromPublicArea=True&amp;isModal=true&amp;asPopupView=true"/>
    <x v="1"/>
    <x v="1"/>
    <s v="SUBD. GESTION CONTABLE HACIENDA"/>
    <s v="0111-01 - Secretaría Distrital de Hacienda"/>
    <s v="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
    <x v="1"/>
    <d v="2024-11-25T00:00:00"/>
    <m/>
    <m/>
    <n v="9880000"/>
    <n v="1560000"/>
    <n v="11440000"/>
    <n v="12"/>
    <n v="88"/>
    <m/>
    <m/>
    <m/>
    <m/>
    <n v="9880000"/>
    <n v="45626"/>
    <e v="#DIV/0!"/>
    <m/>
    <n v="11440000"/>
    <m/>
    <m/>
    <n v="11440000"/>
    <n v="88"/>
  </r>
  <r>
    <n v="2024"/>
    <n v="240830"/>
    <x v="0"/>
    <s v="https://community.secop.gov.co/Public/Tendering/OpportunityDetail/Index?noticeUID=CO1.NTC.6741574&amp;isFromPublicArea=True&amp;isModal=False"/>
    <x v="1"/>
    <x v="1"/>
    <s v="SUBD. GESTION CONTABLE HACIENDA"/>
    <s v="0111-01 - Secretaría Distrital de Hacienda"/>
    <s v="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
    <x v="1"/>
    <d v="2024-11-28T00:00:00"/>
    <m/>
    <m/>
    <n v="17500000"/>
    <n v="3033333"/>
    <n v="20533333"/>
    <n v="13"/>
    <n v="88"/>
    <m/>
    <m/>
    <m/>
    <m/>
    <n v="17500000"/>
    <n v="45626"/>
    <e v="#DIV/0!"/>
    <m/>
    <n v="20533333"/>
    <m/>
    <m/>
    <n v="20533333"/>
    <n v="88"/>
  </r>
  <r>
    <n v="2024"/>
    <n v="240832"/>
    <x v="0"/>
    <s v="https://community.secop.gov.co/Public/Tendering/OpportunityDetail/Index?noticeUID=CO1.NTC.6741759&amp;isFromPublicArea=True&amp;isModal=true&amp;asPopupView=true"/>
    <x v="1"/>
    <x v="1"/>
    <s v="SUBD. GESTION CONTABLE HACIENDA"/>
    <s v="0111-01 - Secretaría Distrital de Hacienda"/>
    <s v="Prestar servicios profesionales para adelantar los procesos de gestión ydepuración de información de terceros en el módulo BP de Bogdata"/>
    <x v="1"/>
    <d v="2024-11-25T00:00:00"/>
    <m/>
    <m/>
    <n v="9880000"/>
    <n v="1560000"/>
    <n v="11440000"/>
    <n v="12"/>
    <n v="88"/>
    <m/>
    <m/>
    <m/>
    <m/>
    <n v="9880000"/>
    <n v="45626"/>
    <e v="#DIV/0!"/>
    <m/>
    <n v="11440000"/>
    <m/>
    <m/>
    <n v="11440000"/>
    <n v="88"/>
  </r>
  <r>
    <n v="2024"/>
    <n v="240842"/>
    <x v="0"/>
    <s v="https://community.secop.gov.co/Public/Tendering/OpportunityDetail/Index?noticeUID=CO1.NTC.6772934&amp;isFromPublicArea=True&amp;isModal=true&amp;asPopupView=true"/>
    <x v="1"/>
    <x v="1"/>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x v="1"/>
    <d v="2024-11-27T00:00:00"/>
    <m/>
    <m/>
    <n v="14000000"/>
    <n v="6533333"/>
    <n v="20533333"/>
    <n v="28"/>
    <n v="88"/>
    <m/>
    <m/>
    <m/>
    <m/>
    <n v="14000000"/>
    <n v="45626"/>
    <e v="#DIV/0!"/>
    <m/>
    <n v="20533333"/>
    <m/>
    <m/>
    <n v="20533333"/>
    <n v="88"/>
  </r>
  <r>
    <n v="2024"/>
    <n v="240843"/>
    <x v="0"/>
    <s v="https://community.secop.gov.co/Public/Tendering/OpportunityDetail/Index?noticeUID=CO1.NTC.6772934&amp;isFromPublicArea=True&amp;isModal=true&amp;asPopupView=true"/>
    <x v="1"/>
    <x v="1"/>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x v="1"/>
    <d v="2024-11-28T00:00:00"/>
    <m/>
    <m/>
    <n v="14000000"/>
    <n v="6533333"/>
    <n v="20533333"/>
    <n v="28"/>
    <n v="88"/>
    <m/>
    <m/>
    <m/>
    <m/>
    <n v="14000000"/>
    <n v="45626"/>
    <e v="#DIV/0!"/>
    <m/>
    <n v="20533333"/>
    <m/>
    <m/>
    <n v="20533333"/>
    <n v="88"/>
  </r>
  <r>
    <n v="2022"/>
    <n v="220918"/>
    <x v="0"/>
    <s v="https://community.secop.gov.co/Public/Tendering/OpportunityDetail/Index?noticeUID=CO1.NTC.3688161&amp;isFromPublicArea=True&amp;isModal=true&amp;asPopupView=true"/>
    <x v="2"/>
    <x v="2"/>
    <s v="FONDO CUENTA CONCEJO DE BOGOTA, D.C."/>
    <s v="0111-04 - Fondo Cuenta Concejo de Bogotá, D.C."/>
    <s v="Convenio para la constitución de un FONDO en Administración denominado&quot;FONDO CUENTA CONCEJO DE BOGOTÁ D.C., SECRETARÍA DISTRITAL DE HACIENDA -ICETEX&quot;, con los recursos entregados por EL CONSTITUYENTE a EL ICETEX,quien actuará como administrador y mandatario, con el fin de financiarprogramas de educación formal, para los hijos de los funcionarios delConcejo de Bogotá  del Concejo de Bogotá para que puedan cursar estudios técnicos de pregrado posgrado especialización y maestría anivel nacional condonable al 100%"/>
    <x v="1"/>
    <d v="2024-11-29T00:00:00"/>
    <m/>
    <m/>
    <n v="500000000"/>
    <n v="500000000"/>
    <n v="1000000000"/>
    <n v="1070"/>
    <n v="1790"/>
    <m/>
    <m/>
    <m/>
    <m/>
    <n v="500000000"/>
    <n v="45626"/>
    <e v="#DIV/0!"/>
    <m/>
    <n v="1000000000"/>
    <m/>
    <m/>
    <n v="1000000000"/>
    <n v="1790"/>
  </r>
  <r>
    <n v="2023"/>
    <n v="230933"/>
    <x v="0"/>
    <s v="https://community.secop.gov.co/Public/Tendering/OpportunityDetail/Index?noticeUID=CO1.NTC.5147979&amp;isFromPublicArea=True&amp;isModal=False"/>
    <x v="0"/>
    <x v="0"/>
    <s v="SUBD. INFRAESTRUCTURA TIC"/>
    <s v="0111-01 - Secretaría Distrital de Hacienda"/>
    <s v="Prestar servicios de mantenimiento y mejoras a las sedes electrónicasexterna e intranet de la Secretaría Distrital de Hacienda desarrolladosen Drupal, angular en su versión existente y toda su infraestructura deservicio."/>
    <x v="1"/>
    <d v="2024-11-29T00:00:00"/>
    <m/>
    <m/>
    <n v="99233142"/>
    <n v="30898757"/>
    <n v="130131899"/>
    <n v="20"/>
    <n v="380"/>
    <m/>
    <m/>
    <m/>
    <m/>
    <n v="99233142"/>
    <n v="45626"/>
    <e v="#DIV/0!"/>
    <m/>
    <n v="130131899"/>
    <m/>
    <m/>
    <n v="130131899"/>
    <n v="3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9" firstHeaderRow="1" firstDataRow="1" firstDataCol="1"/>
  <pivotFields count="31">
    <pivotField dataField="1" showAll="0" defaultSubtotal="0"/>
    <pivotField showAll="0" defaultSubtotal="0"/>
    <pivotField showAll="0" defaultSubtotal="0">
      <items count="6">
        <item m="1" x="5"/>
        <item m="1" x="4"/>
        <item m="1" x="2"/>
        <item x="0"/>
        <item m="1" x="3"/>
        <item m="1" x="1"/>
      </items>
    </pivotField>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6">
        <item m="1" x="9"/>
        <item m="1" x="8"/>
        <item m="1" x="15"/>
        <item m="1" x="6"/>
        <item m="1" x="11"/>
        <item m="1" x="5"/>
        <item m="1" x="7"/>
        <item m="1" x="14"/>
        <item x="1"/>
        <item x="3"/>
        <item x="4"/>
        <item x="0"/>
        <item x="2"/>
        <item m="1" x="10"/>
        <item m="1" x="13"/>
        <item m="1" x="12"/>
      </items>
    </pivotField>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1">
    <field x="9"/>
  </rowFields>
  <rowItems count="6">
    <i>
      <x v="8"/>
    </i>
    <i>
      <x v="9"/>
    </i>
    <i>
      <x v="10"/>
    </i>
    <i>
      <x v="11"/>
    </i>
    <i>
      <x v="12"/>
    </i>
    <i t="grand">
      <x/>
    </i>
  </rowItems>
  <colItems count="1">
    <i/>
  </colItems>
  <dataFields count="1">
    <dataField name="No. Contratos/Conv" fld="0" subtotal="count" baseField="0" baseItem="0"/>
  </dataFields>
  <formats count="29">
    <format dxfId="58">
      <pivotArea type="all" dataOnly="0" outline="0" fieldPosition="0"/>
    </format>
    <format dxfId="57">
      <pivotArea outline="0" collapsedLevelsAreSubtotals="1" fieldPosition="0"/>
    </format>
    <format dxfId="56">
      <pivotArea dataOnly="0" labelOnly="1" outline="0" axis="axisValues" fieldPosition="0"/>
    </format>
    <format dxfId="55">
      <pivotArea dataOnly="0" labelOnly="1" grandRow="1" outline="0" fieldPosition="0"/>
    </format>
    <format dxfId="54">
      <pivotArea dataOnly="0" labelOnly="1" outline="0" axis="axisValues" fieldPosition="0"/>
    </format>
    <format dxfId="53">
      <pivotArea dataOnly="0" labelOnly="1" grandRow="1" outline="0" fieldPosition="0"/>
    </format>
    <format dxfId="52">
      <pivotArea type="all" dataOnly="0" outline="0" fieldPosition="0"/>
    </format>
    <format dxfId="51">
      <pivotArea outline="0" collapsedLevelsAreSubtotals="1" fieldPosition="0"/>
    </format>
    <format dxfId="50">
      <pivotArea dataOnly="0" labelOnly="1" outline="0" axis="axisValues" fieldPosition="0"/>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type="all" dataOnly="0" outline="0" fieldPosition="0"/>
    </format>
    <format dxfId="45">
      <pivotArea field="2" type="button" dataOnly="0" labelOnly="1" outline="0"/>
    </format>
    <format dxfId="44">
      <pivotArea type="all" dataOnly="0" outline="0" fieldPosition="0"/>
    </format>
    <format dxfId="43">
      <pivotArea field="2" type="button" dataOnly="0" labelOnly="1" outline="0"/>
    </format>
    <format dxfId="42">
      <pivotArea dataOnly="0" labelOnly="1" fieldPosition="0">
        <references count="1">
          <reference field="9" count="0"/>
        </references>
      </pivotArea>
    </format>
    <format dxfId="41">
      <pivotArea type="all" dataOnly="0" outline="0" fieldPosition="0"/>
    </format>
    <format dxfId="40">
      <pivotArea outline="0" collapsedLevelsAreSubtotals="1" fieldPosition="0"/>
    </format>
    <format dxfId="39">
      <pivotArea field="9" type="button" dataOnly="0" labelOnly="1" outline="0" axis="axisRow" fieldPosition="0"/>
    </format>
    <format dxfId="38">
      <pivotArea dataOnly="0" labelOnly="1" fieldPosition="0">
        <references count="1">
          <reference field="9"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9" type="button" dataOnly="0" labelOnly="1" outline="0" axis="axisRow" fieldPosition="0"/>
    </format>
    <format dxfId="32">
      <pivotArea dataOnly="0" labelOnly="1" fieldPosition="0">
        <references count="1">
          <reference field="9" count="0"/>
        </references>
      </pivotArea>
    </format>
    <format dxfId="31">
      <pivotArea dataOnly="0" labelOnly="1" grandRow="1" outline="0" fieldPosition="0"/>
    </format>
    <format dxfId="30">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G13:H25" firstHeaderRow="1" firstDataRow="1" firstDataCol="1"/>
  <pivotFields count="31">
    <pivotField dataField="1" showAll="0" defaultSubtotal="0"/>
    <pivotField showAll="0" defaultSubtotal="0"/>
    <pivotField showAll="0" defaultSubtotal="0"/>
    <pivotField showAll="0" defaultSubtotal="0"/>
    <pivotField axis="axisRow" showAll="0" defaultSubtotal="0">
      <items count="14">
        <item m="1" x="11"/>
        <item x="2"/>
        <item m="1" x="8"/>
        <item m="1" x="7"/>
        <item x="0"/>
        <item x="4"/>
        <item x="3"/>
        <item m="1" x="10"/>
        <item m="1" x="13"/>
        <item m="1" x="12"/>
        <item m="1" x="9"/>
        <item m="1" x="5"/>
        <item m="1" x="6"/>
        <item x="1"/>
      </items>
    </pivotField>
    <pivotField axis="axisRow" showAll="0" defaultSubtotal="0">
      <items count="19">
        <item m="1" x="9"/>
        <item m="1" x="15"/>
        <item x="0"/>
        <item m="1" x="6"/>
        <item m="1" x="17"/>
        <item m="1" x="16"/>
        <item m="1" x="10"/>
        <item x="2"/>
        <item m="1" x="11"/>
        <item m="1" x="18"/>
        <item m="1" x="13"/>
        <item m="1" x="5"/>
        <item m="1" x="7"/>
        <item m="1" x="8"/>
        <item m="1" x="12"/>
        <item m="1" x="14"/>
        <item m="1" x="4"/>
        <item x="1"/>
        <item x="3"/>
      </items>
    </pivotField>
    <pivotField showAll="0" defaultSubtotal="0"/>
    <pivotField showAll="0" defaultSubtotal="0"/>
    <pivotField showAll="0" defaultSubtotal="0"/>
    <pivotField showAll="0" defaultSubtotal="0"/>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2">
    <field x="4"/>
    <field x="5"/>
  </rowFields>
  <rowItems count="12">
    <i>
      <x v="1"/>
    </i>
    <i r="1">
      <x v="7"/>
    </i>
    <i>
      <x v="4"/>
    </i>
    <i r="1">
      <x v="2"/>
    </i>
    <i>
      <x v="5"/>
    </i>
    <i r="1">
      <x v="2"/>
    </i>
    <i>
      <x v="6"/>
    </i>
    <i r="1">
      <x v="2"/>
    </i>
    <i>
      <x v="13"/>
    </i>
    <i r="1">
      <x v="17"/>
    </i>
    <i r="1">
      <x v="18"/>
    </i>
    <i t="grand">
      <x/>
    </i>
  </rowItems>
  <colItems count="1">
    <i/>
  </colItems>
  <dataFields count="1">
    <dataField name="No. Contratos/Conv" fld="0" subtotal="count" baseField="0" baseItem="0"/>
  </dataFields>
  <formats count="62">
    <format dxfId="120">
      <pivotArea type="all" dataOnly="0" outline="0" fieldPosition="0"/>
    </format>
    <format dxfId="119">
      <pivotArea outline="0" collapsedLevelsAreSubtotals="1" fieldPosition="0"/>
    </format>
    <format dxfId="118">
      <pivotArea dataOnly="0" labelOnly="1" outline="0" axis="axisValues" fieldPosition="0"/>
    </format>
    <format dxfId="117">
      <pivotArea dataOnly="0" labelOnly="1" grandRow="1" outline="0" fieldPosition="0"/>
    </format>
    <format dxfId="116">
      <pivotArea dataOnly="0" labelOnly="1" outline="0" axis="axisValues"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dataOnly="0" labelOnly="1" outline="0" axis="axisValues" fieldPosition="0"/>
    </format>
    <format dxfId="111">
      <pivotArea dataOnly="0" labelOnly="1" grandRow="1" outline="0" fieldPosition="0"/>
    </format>
    <format dxfId="110">
      <pivotArea dataOnly="0" labelOnly="1" outline="0" axis="axisValues" fieldPosition="0"/>
    </format>
    <format dxfId="109">
      <pivotArea dataOnly="0" labelOnly="1" outline="0" axis="axisValues" fieldPosition="0"/>
    </format>
    <format dxfId="108">
      <pivotArea dataOnly="0" labelOnly="1" outline="0" axis="axisValues" fieldPosition="0"/>
    </format>
    <format dxfId="107">
      <pivotArea type="all" dataOnly="0" outline="0" fieldPosition="0"/>
    </format>
    <format dxfId="106">
      <pivotArea dataOnly="0" labelOnly="1" grandRow="1" outline="0" fieldPosition="0"/>
    </format>
    <format dxfId="105">
      <pivotArea type="all" dataOnly="0" outline="0" fieldPosition="0"/>
    </format>
    <format dxfId="104">
      <pivotArea dataOnly="0" labelOnly="1" grandRow="1" outline="0" fieldPosition="0"/>
    </format>
    <format dxfId="103">
      <pivotArea dataOnly="0" labelOnly="1" fieldPosition="0">
        <references count="1">
          <reference field="5" count="0"/>
        </references>
      </pivotArea>
    </format>
    <format dxfId="102">
      <pivotArea dataOnly="0" labelOnly="1" fieldPosition="0">
        <references count="1">
          <reference field="4" count="0"/>
        </references>
      </pivotArea>
    </format>
    <format dxfId="101">
      <pivotArea dataOnly="0" labelOnly="1" grandRow="1" outline="0" fieldPosition="0"/>
    </format>
    <format dxfId="100">
      <pivotArea dataOnly="0" labelOnly="1" fieldPosition="0">
        <references count="2">
          <reference field="4" count="1" selected="0">
            <x v="0"/>
          </reference>
          <reference field="5" count="1">
            <x v="0"/>
          </reference>
        </references>
      </pivotArea>
    </format>
    <format dxfId="99">
      <pivotArea dataOnly="0" labelOnly="1" fieldPosition="0">
        <references count="2">
          <reference field="4" count="1" selected="0">
            <x v="1"/>
          </reference>
          <reference field="5" count="1">
            <x v="2"/>
          </reference>
        </references>
      </pivotArea>
    </format>
    <format dxfId="98">
      <pivotArea dataOnly="0" labelOnly="1" fieldPosition="0">
        <references count="2">
          <reference field="4" count="1" selected="0">
            <x v="2"/>
          </reference>
          <reference field="5" count="1">
            <x v="2"/>
          </reference>
        </references>
      </pivotArea>
    </format>
    <format dxfId="97">
      <pivotArea dataOnly="0" labelOnly="1" fieldPosition="0">
        <references count="2">
          <reference field="4" count="1" selected="0">
            <x v="3"/>
          </reference>
          <reference field="5" count="3">
            <x v="1"/>
            <x v="3"/>
            <x v="4"/>
          </reference>
        </references>
      </pivotArea>
    </format>
    <format dxfId="96">
      <pivotArea dataOnly="0" labelOnly="1" fieldPosition="0">
        <references count="2">
          <reference field="4" count="1" selected="0">
            <x v="4"/>
          </reference>
          <reference field="5" count="1">
            <x v="2"/>
          </reference>
        </references>
      </pivotArea>
    </format>
    <format dxfId="95">
      <pivotArea dataOnly="0" labelOnly="1" fieldPosition="0">
        <references count="2">
          <reference field="4" count="1" selected="0">
            <x v="5"/>
          </reference>
          <reference field="5" count="1">
            <x v="2"/>
          </reference>
        </references>
      </pivotArea>
    </format>
    <format dxfId="94">
      <pivotArea dataOnly="0" labelOnly="1" fieldPosition="0">
        <references count="2">
          <reference field="4" count="1" selected="0">
            <x v="6"/>
          </reference>
          <reference field="5" count="1">
            <x v="2"/>
          </reference>
        </references>
      </pivotArea>
    </format>
    <format dxfId="93">
      <pivotArea dataOnly="0" labelOnly="1" fieldPosition="0">
        <references count="1">
          <reference field="4" count="0"/>
        </references>
      </pivotArea>
    </format>
    <format dxfId="92">
      <pivotArea dataOnly="0" labelOnly="1" grandRow="1" outline="0" fieldPosition="0"/>
    </format>
    <format dxfId="91">
      <pivotArea dataOnly="0" labelOnly="1" fieldPosition="0">
        <references count="2">
          <reference field="4" count="1" selected="0">
            <x v="0"/>
          </reference>
          <reference field="5" count="1">
            <x v="0"/>
          </reference>
        </references>
      </pivotArea>
    </format>
    <format dxfId="90">
      <pivotArea dataOnly="0" labelOnly="1" fieldPosition="0">
        <references count="2">
          <reference field="4" count="1" selected="0">
            <x v="1"/>
          </reference>
          <reference field="5" count="1">
            <x v="2"/>
          </reference>
        </references>
      </pivotArea>
    </format>
    <format dxfId="89">
      <pivotArea dataOnly="0" labelOnly="1" fieldPosition="0">
        <references count="2">
          <reference field="4" count="1" selected="0">
            <x v="2"/>
          </reference>
          <reference field="5" count="1">
            <x v="2"/>
          </reference>
        </references>
      </pivotArea>
    </format>
    <format dxfId="88">
      <pivotArea dataOnly="0" labelOnly="1" fieldPosition="0">
        <references count="2">
          <reference field="4" count="1" selected="0">
            <x v="3"/>
          </reference>
          <reference field="5" count="3">
            <x v="1"/>
            <x v="3"/>
            <x v="4"/>
          </reference>
        </references>
      </pivotArea>
    </format>
    <format dxfId="87">
      <pivotArea dataOnly="0" labelOnly="1" fieldPosition="0">
        <references count="2">
          <reference field="4" count="1" selected="0">
            <x v="4"/>
          </reference>
          <reference field="5" count="1">
            <x v="2"/>
          </reference>
        </references>
      </pivotArea>
    </format>
    <format dxfId="86">
      <pivotArea dataOnly="0" labelOnly="1" fieldPosition="0">
        <references count="2">
          <reference field="4" count="1" selected="0">
            <x v="5"/>
          </reference>
          <reference field="5" count="1">
            <x v="2"/>
          </reference>
        </references>
      </pivotArea>
    </format>
    <format dxfId="85">
      <pivotArea dataOnly="0" labelOnly="1" fieldPosition="0">
        <references count="2">
          <reference field="4" count="1" selected="0">
            <x v="6"/>
          </reference>
          <reference field="5" count="1">
            <x v="2"/>
          </reference>
        </references>
      </pivotArea>
    </format>
    <format dxfId="84">
      <pivotArea type="all" dataOnly="0" outline="0" fieldPosition="0"/>
    </format>
    <format dxfId="83">
      <pivotArea outline="0" collapsedLevelsAreSubtotals="1" fieldPosition="0"/>
    </format>
    <format dxfId="82">
      <pivotArea field="4" type="button" dataOnly="0" labelOnly="1" outline="0" axis="axisRow" fieldPosition="0"/>
    </format>
    <format dxfId="81">
      <pivotArea dataOnly="0" labelOnly="1" fieldPosition="0">
        <references count="1">
          <reference field="4" count="0"/>
        </references>
      </pivotArea>
    </format>
    <format dxfId="80">
      <pivotArea dataOnly="0" labelOnly="1" grandRow="1" outline="0" fieldPosition="0"/>
    </format>
    <format dxfId="79">
      <pivotArea dataOnly="0" labelOnly="1" fieldPosition="0">
        <references count="2">
          <reference field="4" count="1" selected="0">
            <x v="0"/>
          </reference>
          <reference field="5" count="1">
            <x v="0"/>
          </reference>
        </references>
      </pivotArea>
    </format>
    <format dxfId="78">
      <pivotArea dataOnly="0" labelOnly="1" fieldPosition="0">
        <references count="2">
          <reference field="4" count="1" selected="0">
            <x v="1"/>
          </reference>
          <reference field="5" count="3">
            <x v="2"/>
            <x v="7"/>
            <x v="8"/>
          </reference>
        </references>
      </pivotArea>
    </format>
    <format dxfId="77">
      <pivotArea dataOnly="0" labelOnly="1" fieldPosition="0">
        <references count="2">
          <reference field="4" count="1" selected="0">
            <x v="2"/>
          </reference>
          <reference field="5" count="2">
            <x v="5"/>
            <x v="6"/>
          </reference>
        </references>
      </pivotArea>
    </format>
    <format dxfId="76">
      <pivotArea dataOnly="0" labelOnly="1" fieldPosition="0">
        <references count="2">
          <reference field="4" count="1" selected="0">
            <x v="3"/>
          </reference>
          <reference field="5" count="1">
            <x v="2"/>
          </reference>
        </references>
      </pivotArea>
    </format>
    <format dxfId="75">
      <pivotArea dataOnly="0" labelOnly="1" fieldPosition="0">
        <references count="2">
          <reference field="4" count="1" selected="0">
            <x v="4"/>
          </reference>
          <reference field="5" count="2">
            <x v="2"/>
            <x v="3"/>
          </reference>
        </references>
      </pivotArea>
    </format>
    <format dxfId="74">
      <pivotArea dataOnly="0" labelOnly="1" fieldPosition="0">
        <references count="2">
          <reference field="4" count="1" selected="0">
            <x v="5"/>
          </reference>
          <reference field="5" count="1">
            <x v="2"/>
          </reference>
        </references>
      </pivotArea>
    </format>
    <format dxfId="73">
      <pivotArea dataOnly="0" labelOnly="1" fieldPosition="0">
        <references count="2">
          <reference field="4" count="1" selected="0">
            <x v="6"/>
          </reference>
          <reference field="5" count="1">
            <x v="2"/>
          </reference>
        </references>
      </pivotArea>
    </format>
    <format dxfId="72">
      <pivotArea dataOnly="0" labelOnly="1" fieldPosition="0">
        <references count="2">
          <reference field="4" count="1" selected="0">
            <x v="8"/>
          </reference>
          <reference field="5" count="1">
            <x v="2"/>
          </reference>
        </references>
      </pivotArea>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field="4" type="button" dataOnly="0" labelOnly="1" outline="0" axis="axisRow" fieldPosition="0"/>
    </format>
    <format dxfId="67">
      <pivotArea dataOnly="0" labelOnly="1" fieldPosition="0">
        <references count="1">
          <reference field="4" count="0"/>
        </references>
      </pivotArea>
    </format>
    <format dxfId="66">
      <pivotArea dataOnly="0" labelOnly="1" grandRow="1" outline="0" fieldPosition="0"/>
    </format>
    <format dxfId="65">
      <pivotArea dataOnly="0" labelOnly="1" fieldPosition="0">
        <references count="2">
          <reference field="4" count="1" selected="0">
            <x v="1"/>
          </reference>
          <reference field="5" count="3">
            <x v="2"/>
            <x v="8"/>
            <x v="13"/>
          </reference>
        </references>
      </pivotArea>
    </format>
    <format dxfId="64">
      <pivotArea dataOnly="0" labelOnly="1" fieldPosition="0">
        <references count="2">
          <reference field="4" count="1" selected="0">
            <x v="2"/>
          </reference>
          <reference field="5" count="1">
            <x v="5"/>
          </reference>
        </references>
      </pivotArea>
    </format>
    <format dxfId="63">
      <pivotArea dataOnly="0" labelOnly="1" fieldPosition="0">
        <references count="2">
          <reference field="4" count="1" selected="0">
            <x v="5"/>
          </reference>
          <reference field="5" count="2">
            <x v="2"/>
            <x v="4"/>
          </reference>
        </references>
      </pivotArea>
    </format>
    <format dxfId="62">
      <pivotArea dataOnly="0" labelOnly="1" fieldPosition="0">
        <references count="2">
          <reference field="4" count="1" selected="0">
            <x v="6"/>
          </reference>
          <reference field="5" count="1">
            <x v="2"/>
          </reference>
        </references>
      </pivotArea>
    </format>
    <format dxfId="61">
      <pivotArea dataOnly="0" labelOnly="1" fieldPosition="0">
        <references count="2">
          <reference field="4" count="1" selected="0">
            <x v="8"/>
          </reference>
          <reference field="5" count="1">
            <x v="2"/>
          </reference>
        </references>
      </pivotArea>
    </format>
    <format dxfId="60">
      <pivotArea dataOnly="0" labelOnly="1" fieldPosition="0">
        <references count="2">
          <reference field="4" count="1" selected="0">
            <x v="13"/>
          </reference>
          <reference field="5" count="2">
            <x v="17"/>
            <x v="18"/>
          </reference>
        </references>
      </pivotArea>
    </format>
    <format dxfId="5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F48" totalsRowShown="0" headerRowDxfId="29" headerRowBorderDxfId="28">
  <autoFilter ref="B10:AF48" xr:uid="{457EC0A0-1CB3-4DC9-AFE5-DCE1E0BB4C05}"/>
  <sortState ref="B8:AF10">
    <sortCondition ref="L7:L10"/>
  </sortState>
  <tableColumns count="31">
    <tableColumn id="1" xr3:uid="{00000000-0010-0000-0000-000001000000}" name="VIGENCIA"/>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 xr3:uid="{00000000-0010-0000-0000-000002000000}" name="CLASE MODIFICACIÓN" dataDxfId="20"/>
    <tableColumn id="3" xr3:uid="{00000000-0010-0000-0000-000003000000}" name="FECHA SUSCRIPCIÓN DE LA MODIFICACIÓN" dataDxfId="19"/>
    <tableColumn id="5" xr3:uid="{00000000-0010-0000-0000-000005000000}" name="IDENTIFICACIÓN CONTRATISTA"/>
    <tableColumn id="4" xr3:uid="{00000000-0010-0000-0000-000004000000}" name="RAZÓN SOCIAL_x000a_CESIONARIO" dataDxfId="18"/>
    <tableColumn id="14" xr3:uid="{00000000-0010-0000-0000-00000E000000}" name="VALOR CONTRATO PRINCIPAL" dataDxfId="17" dataCellStyle="Millares"/>
    <tableColumn id="15" xr3:uid="{00000000-0010-0000-0000-00000F000000}" name="VALOR ADICIÓN" dataDxfId="16"/>
    <tableColumn id="16" xr3:uid="{00000000-0010-0000-0000-000010000000}" name="VALOR TOTAL" dataDxfId="15" dataCellStyle="Millares"/>
    <tableColumn id="17" xr3:uid="{00000000-0010-0000-0000-000011000000}" name="PLAZO MODIFICACIÓN (Días)" dataDxfId="14"/>
    <tableColumn id="7" xr3:uid="{00000000-0010-0000-0000-000007000000}" name="PLAZO TOTAL_x000a_(DÍAS)*" dataDxfId="13"/>
    <tableColumn id="8" xr3:uid="{00000000-0010-0000-0000-000008000000}" name="Fecha de suscripción" dataDxfId="12"/>
    <tableColumn id="18" xr3:uid="{00000000-0010-0000-0000-000012000000}" name="Fecha de Inicio" dataDxfId="11"/>
    <tableColumn id="19" xr3:uid="{00000000-0010-0000-0000-000013000000}" name="Plazo Inicial (dias)" dataDxfId="10"/>
    <tableColumn id="9" xr3:uid="{00000000-0010-0000-0000-000009000000}" name="Fecha Finalizacion Programada" dataDxfId="9"/>
    <tableColumn id="10" xr3:uid="{00000000-0010-0000-0000-00000A000000}" name="Valor del Contrato_x000a_inical" dataDxfId="8" dataCellStyle="Millares">
      <calculatedColumnFormula>+Contratos[[#This Row],[VALOR CONTRATO PRINCIPAL]]</calculatedColumnFormula>
    </tableColumn>
    <tableColumn id="25" xr3:uid="{00000000-0010-0000-0000-000019000000}" name="dias ejecutados" dataDxfId="7">
      <calculatedColumnFormula>$D$5-Contratos[[#This Row],[Fecha de Inicio]]</calculatedColumnFormula>
    </tableColumn>
    <tableColumn id="11" xr3:uid="{00000000-0010-0000-0000-00000B000000}" name="% Ejecución" dataDxfId="6">
      <calculatedColumnFormula>ROUND(Contratos[[#This Row],[dias ejecutados]]/(Contratos[[#This Row],[Fecha Finalizacion Programada]]-Contratos[[#This Row],[Fecha de Inicio]])*100,2)</calculatedColumnFormula>
    </tableColumn>
    <tableColumn id="12" xr3:uid="{00000000-0010-0000-0000-00000C000000}" name="Recursos totales Ejecutados o pagados" dataDxfId="5"/>
    <tableColumn id="21" xr3:uid="{00000000-0010-0000-0000-000015000000}" name="Recursos pendientes de ejecutar." dataDxfId="4">
      <calculatedColumnFormula>+Contratos[[#This Row],[Vr. Total con Adiciones]]-Contratos[[#This Row],[Recursos totales Ejecutados o pagados]]</calculatedColumnFormula>
    </tableColumn>
    <tableColumn id="22" xr3:uid="{00000000-0010-0000-0000-000016000000}" name="Cantidad de Adiciones/_x000a_prórrogas" dataDxfId="3"/>
    <tableColumn id="23" xr3:uid="{00000000-0010-0000-0000-000017000000}" name="Vr. Adiciones" dataDxfId="2" dataCellStyle="Millares"/>
    <tableColumn id="24" xr3:uid="{00000000-0010-0000-0000-000018000000}" name="Vr. Total con Adiciones" dataDxfId="1" dataCellStyle="Millares">
      <calculatedColumnFormula>+Contratos[[#This Row],[VALOR TOTAL]]</calculatedColumnFormula>
    </tableColumn>
    <tableColumn id="20" xr3:uid="{00000000-0010-0000-0000-000014000000}" name="Plazo total con prorrogas (días)" dataDxfId="0">
      <calculatedColumnFormula>+Contratos[[#This Row],[PLAZO TOTAL
(DÍAS)*]]</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zoomScaleNormal="100" workbookViewId="0">
      <selection activeCell="C16" sqref="C16"/>
    </sheetView>
  </sheetViews>
  <sheetFormatPr baseColWidth="10" defaultRowHeight="15" x14ac:dyDescent="0.25"/>
  <cols>
    <col min="2" max="2" width="2.7109375" customWidth="1"/>
    <col min="3" max="3" width="23.5703125" customWidth="1"/>
    <col min="4" max="4" width="18.5703125" bestFit="1" customWidth="1"/>
    <col min="5" max="5" width="0" hidden="1" customWidth="1"/>
    <col min="7" max="7" width="64.7109375" bestFit="1" customWidth="1"/>
    <col min="8" max="8" width="18.5703125" bestFit="1" customWidth="1"/>
    <col min="9" max="9" width="2.7109375" customWidth="1"/>
  </cols>
  <sheetData>
    <row r="1" spans="2:9" ht="15.75" thickBot="1" x14ac:dyDescent="0.3"/>
    <row r="2" spans="2:9" ht="15.75" thickBot="1" x14ac:dyDescent="0.3">
      <c r="B2" s="4"/>
      <c r="C2" s="5"/>
      <c r="D2" s="5"/>
      <c r="E2" s="5"/>
      <c r="F2" s="5"/>
      <c r="G2" s="5"/>
      <c r="H2" s="5"/>
      <c r="I2" s="6"/>
    </row>
    <row r="3" spans="2:9" ht="48.75" customHeight="1" thickBot="1" x14ac:dyDescent="0.3">
      <c r="B3" s="7"/>
      <c r="C3" s="45"/>
      <c r="D3" s="51" t="s">
        <v>61</v>
      </c>
      <c r="E3" s="52"/>
      <c r="F3" s="52"/>
      <c r="G3" s="52"/>
      <c r="H3" s="53"/>
      <c r="I3" s="8"/>
    </row>
    <row r="4" spans="2:9" x14ac:dyDescent="0.25">
      <c r="B4" s="7"/>
      <c r="C4" s="45"/>
      <c r="D4" s="45"/>
      <c r="E4" s="45"/>
      <c r="F4" s="45"/>
      <c r="G4" s="45"/>
      <c r="H4" s="45"/>
      <c r="I4" s="8"/>
    </row>
    <row r="5" spans="2:9" x14ac:dyDescent="0.25">
      <c r="B5" s="7"/>
      <c r="C5" s="45"/>
      <c r="D5" s="45"/>
      <c r="E5" s="45"/>
      <c r="F5" s="45"/>
      <c r="G5" s="45"/>
      <c r="H5" s="45"/>
      <c r="I5" s="8"/>
    </row>
    <row r="6" spans="2:9" x14ac:dyDescent="0.25">
      <c r="B6" s="7"/>
      <c r="C6" s="45"/>
      <c r="D6" s="45"/>
      <c r="E6" s="45"/>
      <c r="F6" s="45"/>
      <c r="G6" s="45"/>
      <c r="H6" s="45"/>
      <c r="I6" s="8"/>
    </row>
    <row r="7" spans="2:9" x14ac:dyDescent="0.25">
      <c r="B7" s="7"/>
      <c r="C7" s="45"/>
      <c r="D7" s="45"/>
      <c r="E7" s="45"/>
      <c r="F7" s="45"/>
      <c r="G7" s="45"/>
      <c r="H7" s="45"/>
      <c r="I7" s="8"/>
    </row>
    <row r="8" spans="2:9" x14ac:dyDescent="0.25">
      <c r="B8" s="7"/>
      <c r="C8" s="45"/>
      <c r="D8" s="45"/>
      <c r="E8" s="45"/>
      <c r="F8" s="45"/>
      <c r="G8" s="45"/>
      <c r="H8" s="45"/>
      <c r="I8" s="8"/>
    </row>
    <row r="9" spans="2:9" x14ac:dyDescent="0.25">
      <c r="B9" s="7"/>
      <c r="C9" s="45"/>
      <c r="D9" s="45"/>
      <c r="E9" s="45"/>
      <c r="F9" s="45"/>
      <c r="G9" s="45"/>
      <c r="H9" s="45"/>
      <c r="I9" s="8"/>
    </row>
    <row r="10" spans="2:9" x14ac:dyDescent="0.25">
      <c r="B10" s="7"/>
      <c r="C10" s="45"/>
      <c r="D10" s="45"/>
      <c r="E10" s="45"/>
      <c r="F10" s="45"/>
      <c r="G10" s="45"/>
      <c r="H10" s="45"/>
      <c r="I10" s="8"/>
    </row>
    <row r="11" spans="2:9" x14ac:dyDescent="0.25">
      <c r="B11" s="7"/>
      <c r="C11" s="46"/>
      <c r="D11" s="46"/>
      <c r="E11" s="46"/>
      <c r="F11" s="46"/>
      <c r="G11" s="46"/>
      <c r="H11" s="46"/>
      <c r="I11" s="8"/>
    </row>
    <row r="12" spans="2:9" ht="15.75" thickBot="1" x14ac:dyDescent="0.3">
      <c r="B12" s="7"/>
      <c r="C12" s="45"/>
      <c r="D12" s="45"/>
      <c r="E12" s="45"/>
      <c r="F12" s="45"/>
      <c r="G12" s="45"/>
      <c r="H12" s="45"/>
      <c r="I12" s="8"/>
    </row>
    <row r="13" spans="2:9" ht="15.75" thickBot="1" x14ac:dyDescent="0.3">
      <c r="B13" s="7"/>
      <c r="C13" s="36" t="s">
        <v>39</v>
      </c>
      <c r="D13" s="12" t="s">
        <v>2</v>
      </c>
      <c r="E13" s="45"/>
      <c r="F13" s="45"/>
      <c r="G13" s="36" t="s">
        <v>40</v>
      </c>
      <c r="H13" s="14" t="s">
        <v>2</v>
      </c>
      <c r="I13" s="8"/>
    </row>
    <row r="14" spans="2:9" ht="15.75" thickBot="1" x14ac:dyDescent="0.3">
      <c r="B14" s="7"/>
      <c r="C14" s="39" t="s">
        <v>57</v>
      </c>
      <c r="D14" s="42">
        <v>24</v>
      </c>
      <c r="E14" s="45"/>
      <c r="F14" s="45"/>
      <c r="G14" s="37" t="s">
        <v>49</v>
      </c>
      <c r="H14" s="42"/>
      <c r="I14" s="8"/>
    </row>
    <row r="15" spans="2:9" ht="15.75" thickBot="1" x14ac:dyDescent="0.3">
      <c r="B15" s="7"/>
      <c r="C15" s="39" t="s">
        <v>60</v>
      </c>
      <c r="D15" s="43">
        <v>1</v>
      </c>
      <c r="E15" s="45"/>
      <c r="F15" s="45"/>
      <c r="G15" s="38" t="s">
        <v>84</v>
      </c>
      <c r="H15" s="43">
        <v>2</v>
      </c>
      <c r="I15" s="8"/>
    </row>
    <row r="16" spans="2:9" ht="15.75" thickBot="1" x14ac:dyDescent="0.3">
      <c r="B16" s="7"/>
      <c r="C16" s="39" t="s">
        <v>58</v>
      </c>
      <c r="D16" s="43">
        <v>7</v>
      </c>
      <c r="E16" s="45"/>
      <c r="F16" s="45"/>
      <c r="G16" s="37" t="s">
        <v>51</v>
      </c>
      <c r="H16" s="43"/>
      <c r="I16" s="8"/>
    </row>
    <row r="17" spans="2:9" ht="15.75" thickBot="1" x14ac:dyDescent="0.3">
      <c r="B17" s="7"/>
      <c r="C17" s="39" t="s">
        <v>56</v>
      </c>
      <c r="D17" s="43">
        <v>3</v>
      </c>
      <c r="E17" s="45"/>
      <c r="F17" s="45"/>
      <c r="G17" s="38" t="s">
        <v>41</v>
      </c>
      <c r="H17" s="43">
        <v>3</v>
      </c>
      <c r="I17" s="8"/>
    </row>
    <row r="18" spans="2:9" ht="15.75" thickBot="1" x14ac:dyDescent="0.3">
      <c r="B18" s="7"/>
      <c r="C18" s="37" t="s">
        <v>59</v>
      </c>
      <c r="D18" s="43">
        <v>3</v>
      </c>
      <c r="E18" s="45"/>
      <c r="F18" s="45"/>
      <c r="G18" s="37" t="s">
        <v>55</v>
      </c>
      <c r="H18" s="43"/>
      <c r="I18" s="8"/>
    </row>
    <row r="19" spans="2:9" ht="15.75" thickBot="1" x14ac:dyDescent="0.3">
      <c r="B19" s="7"/>
      <c r="C19" s="13" t="s">
        <v>0</v>
      </c>
      <c r="D19" s="44">
        <v>38</v>
      </c>
      <c r="E19" s="47">
        <f>+GETPIVOTDATA("VIGENCIA",$C$13)</f>
        <v>38</v>
      </c>
      <c r="F19" s="47"/>
      <c r="G19" s="38" t="s">
        <v>41</v>
      </c>
      <c r="H19" s="43">
        <v>1</v>
      </c>
      <c r="I19" s="8"/>
    </row>
    <row r="20" spans="2:9" ht="15.75" thickBot="1" x14ac:dyDescent="0.3">
      <c r="B20" s="7"/>
      <c r="E20" s="47">
        <f>GETPIVOTDATA("VIGENCIA",$C$13)</f>
        <v>38</v>
      </c>
      <c r="F20" s="47"/>
      <c r="G20" s="37" t="s">
        <v>45</v>
      </c>
      <c r="H20" s="43"/>
      <c r="I20" s="8"/>
    </row>
    <row r="21" spans="2:9" ht="15.75" thickBot="1" x14ac:dyDescent="0.3">
      <c r="B21" s="7"/>
      <c r="C21" s="45"/>
      <c r="D21" s="45"/>
      <c r="E21" s="45"/>
      <c r="F21" s="45"/>
      <c r="G21" s="38" t="s">
        <v>41</v>
      </c>
      <c r="H21" s="43">
        <v>2</v>
      </c>
      <c r="I21" s="8"/>
    </row>
    <row r="22" spans="2:9" ht="15.75" thickBot="1" x14ac:dyDescent="0.3">
      <c r="B22" s="7"/>
      <c r="C22" s="45"/>
      <c r="D22" s="45"/>
      <c r="E22" s="45"/>
      <c r="F22" s="45"/>
      <c r="G22" s="37" t="s">
        <v>47</v>
      </c>
      <c r="H22" s="43"/>
      <c r="I22" s="8"/>
    </row>
    <row r="23" spans="2:9" x14ac:dyDescent="0.25">
      <c r="B23" s="7"/>
      <c r="C23" s="45"/>
      <c r="D23" s="45"/>
      <c r="E23" s="45"/>
      <c r="F23" s="45"/>
      <c r="G23" s="50" t="s">
        <v>48</v>
      </c>
      <c r="H23" s="43">
        <v>26</v>
      </c>
      <c r="I23" s="8"/>
    </row>
    <row r="24" spans="2:9" ht="15.75" thickBot="1" x14ac:dyDescent="0.3">
      <c r="B24" s="7"/>
      <c r="C24" s="45"/>
      <c r="D24" s="45"/>
      <c r="E24" s="45"/>
      <c r="F24" s="45"/>
      <c r="G24" s="49" t="s">
        <v>50</v>
      </c>
      <c r="H24" s="43">
        <v>4</v>
      </c>
      <c r="I24" s="8"/>
    </row>
    <row r="25" spans="2:9" ht="15.75" thickBot="1" x14ac:dyDescent="0.3">
      <c r="B25" s="7"/>
      <c r="C25" s="45"/>
      <c r="D25" s="45"/>
      <c r="E25" s="45"/>
      <c r="F25" s="45"/>
      <c r="G25" s="13" t="s">
        <v>0</v>
      </c>
      <c r="H25" s="44">
        <v>38</v>
      </c>
      <c r="I25" s="8"/>
    </row>
    <row r="26" spans="2:9" x14ac:dyDescent="0.25">
      <c r="B26" s="7"/>
      <c r="C26" s="48"/>
      <c r="D26" s="45"/>
      <c r="E26" s="45"/>
      <c r="F26" s="45"/>
      <c r="I26" s="8"/>
    </row>
    <row r="27" spans="2:9" ht="15.75" thickBot="1" x14ac:dyDescent="0.3">
      <c r="B27" s="7"/>
      <c r="C27" s="48"/>
      <c r="D27" s="45"/>
      <c r="E27" s="45"/>
      <c r="F27" s="45"/>
      <c r="I27" s="8"/>
    </row>
    <row r="28" spans="2:9" ht="15.75" thickBot="1" x14ac:dyDescent="0.3">
      <c r="B28" s="7"/>
      <c r="C28" s="48"/>
      <c r="D28" s="45"/>
      <c r="E28" s="45"/>
      <c r="F28" s="45"/>
      <c r="I28" s="8"/>
    </row>
    <row r="29" spans="2:9" ht="15.75" thickBot="1" x14ac:dyDescent="0.3">
      <c r="B29" s="7"/>
      <c r="C29" s="48"/>
      <c r="D29" s="45"/>
      <c r="E29" s="45"/>
      <c r="F29" s="45"/>
      <c r="I29" s="8"/>
    </row>
    <row r="30" spans="2:9" x14ac:dyDescent="0.25">
      <c r="B30" s="7"/>
      <c r="C30" s="48"/>
      <c r="D30" s="45"/>
      <c r="E30" s="45"/>
      <c r="F30" s="45"/>
      <c r="I30" s="8"/>
    </row>
    <row r="31" spans="2:9" ht="15.75" thickBot="1" x14ac:dyDescent="0.3">
      <c r="B31" s="7"/>
      <c r="C31" s="48"/>
      <c r="D31" s="45"/>
      <c r="E31" s="45"/>
      <c r="F31" s="45"/>
      <c r="I31" s="8"/>
    </row>
    <row r="32" spans="2:9" x14ac:dyDescent="0.25">
      <c r="B32" s="7"/>
      <c r="C32" s="48"/>
      <c r="D32" s="45"/>
      <c r="E32" s="45"/>
      <c r="F32" s="45"/>
      <c r="I32" s="8"/>
    </row>
    <row r="33" spans="2:9" ht="15.75" thickBot="1" x14ac:dyDescent="0.3">
      <c r="B33" s="7"/>
      <c r="C33" s="45"/>
      <c r="D33" s="45"/>
      <c r="E33" s="45"/>
      <c r="F33" s="45"/>
      <c r="I33" s="8"/>
    </row>
    <row r="34" spans="2:9" ht="15.75" thickBot="1" x14ac:dyDescent="0.3">
      <c r="B34" s="7"/>
      <c r="C34" s="45"/>
      <c r="D34" s="45"/>
      <c r="E34" s="45"/>
      <c r="F34" s="45"/>
      <c r="I34" s="8"/>
    </row>
    <row r="35" spans="2:9" ht="15.75" thickBot="1" x14ac:dyDescent="0.3">
      <c r="B35" s="9"/>
      <c r="C35" s="10"/>
      <c r="D35" s="10"/>
      <c r="E35" s="10"/>
      <c r="F35" s="10"/>
      <c r="G35" s="10"/>
      <c r="H35" s="10"/>
      <c r="I35" s="11"/>
    </row>
  </sheetData>
  <sheetProtection sheet="1" autoFilter="0"/>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48"/>
  <sheetViews>
    <sheetView showGridLines="0" zoomScale="85" zoomScaleNormal="85"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10" max="10" width="32.28515625" customWidth="1"/>
    <col min="11" max="11" width="15.5703125" customWidth="1"/>
    <col min="12" max="12" width="15.42578125" customWidth="1"/>
    <col min="13" max="13" width="18" customWidth="1"/>
    <col min="14" max="14" width="25.85546875" customWidth="1"/>
    <col min="15" max="15" width="19.140625" customWidth="1"/>
    <col min="16" max="16" width="15.140625" bestFit="1" customWidth="1"/>
    <col min="17" max="17" width="17.85546875" bestFit="1" customWidth="1"/>
    <col min="18" max="18" width="16.140625" customWidth="1"/>
    <col min="19" max="19" width="17.85546875" customWidth="1"/>
    <col min="24" max="24" width="17.85546875" bestFit="1" customWidth="1"/>
    <col min="27" max="28" width="16.85546875" bestFit="1" customWidth="1"/>
    <col min="30" max="30" width="17.28515625" bestFit="1" customWidth="1"/>
    <col min="31" max="31" width="17.85546875" bestFit="1" customWidth="1"/>
    <col min="32" max="32" width="14.85546875" customWidth="1"/>
  </cols>
  <sheetData>
    <row r="2" spans="2:32" ht="41.25" customHeight="1" x14ac:dyDescent="0.25">
      <c r="B2" s="32" t="s">
        <v>61</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2:32" x14ac:dyDescent="0.25">
      <c r="E3" s="3"/>
    </row>
    <row r="4" spans="2:32" x14ac:dyDescent="0.25">
      <c r="B4" s="29" t="s">
        <v>34</v>
      </c>
      <c r="C4" s="27" t="s">
        <v>35</v>
      </c>
      <c r="D4" s="28" t="s">
        <v>36</v>
      </c>
      <c r="E4" s="3"/>
    </row>
    <row r="5" spans="2:32" x14ac:dyDescent="0.25">
      <c r="B5" s="26"/>
      <c r="C5" s="30">
        <v>45597</v>
      </c>
      <c r="D5" s="31">
        <v>45626</v>
      </c>
      <c r="E5" s="3"/>
    </row>
    <row r="6" spans="2:32" x14ac:dyDescent="0.25">
      <c r="B6" s="24"/>
      <c r="E6" s="3"/>
    </row>
    <row r="7" spans="2:32" x14ac:dyDescent="0.25">
      <c r="B7" s="25" t="s">
        <v>1</v>
      </c>
      <c r="C7" s="3"/>
      <c r="E7" s="2"/>
    </row>
    <row r="8" spans="2:32" ht="15.75" thickBot="1" x14ac:dyDescent="0.3">
      <c r="B8" s="2" t="s">
        <v>33</v>
      </c>
      <c r="C8" s="2"/>
      <c r="D8" s="2"/>
      <c r="E8" s="2"/>
    </row>
    <row r="9" spans="2:32" ht="18.75" customHeight="1" x14ac:dyDescent="0.25">
      <c r="B9" s="15" t="s">
        <v>29</v>
      </c>
      <c r="C9" s="16"/>
      <c r="D9" s="16"/>
      <c r="E9" s="16"/>
      <c r="F9" s="21"/>
      <c r="G9" s="21"/>
      <c r="H9" s="21"/>
      <c r="I9" s="21"/>
      <c r="J9" s="22"/>
      <c r="K9" s="18" t="s">
        <v>43</v>
      </c>
      <c r="L9" s="19"/>
      <c r="M9" s="19"/>
      <c r="N9" s="19"/>
      <c r="O9" s="19"/>
      <c r="P9" s="19"/>
      <c r="Q9" s="19"/>
      <c r="R9" s="20"/>
      <c r="S9" s="20"/>
      <c r="T9" s="15" t="s">
        <v>28</v>
      </c>
      <c r="U9" s="16"/>
      <c r="V9" s="16"/>
      <c r="W9" s="16"/>
      <c r="X9" s="16"/>
      <c r="Y9" s="16"/>
      <c r="Z9" s="16"/>
      <c r="AA9" s="16"/>
      <c r="AB9" s="16"/>
      <c r="AC9" s="16"/>
      <c r="AD9" s="16"/>
      <c r="AE9" s="17"/>
      <c r="AF9" s="17"/>
    </row>
    <row r="10" spans="2:32" ht="56.25" customHeight="1" thickBot="1" x14ac:dyDescent="0.3">
      <c r="B10" s="33" t="s">
        <v>3</v>
      </c>
      <c r="C10" s="34" t="s">
        <v>4</v>
      </c>
      <c r="D10" s="34" t="s">
        <v>30</v>
      </c>
      <c r="E10" s="34" t="s">
        <v>31</v>
      </c>
      <c r="F10" s="34" t="s">
        <v>26</v>
      </c>
      <c r="G10" s="34" t="s">
        <v>27</v>
      </c>
      <c r="H10" s="34" t="s">
        <v>25</v>
      </c>
      <c r="I10" s="34" t="s">
        <v>24</v>
      </c>
      <c r="J10" s="35" t="s">
        <v>8</v>
      </c>
      <c r="K10" s="54" t="s">
        <v>5</v>
      </c>
      <c r="L10" s="55" t="s">
        <v>6</v>
      </c>
      <c r="M10" s="55" t="s">
        <v>7</v>
      </c>
      <c r="N10" s="55" t="s">
        <v>37</v>
      </c>
      <c r="O10" s="55" t="s">
        <v>9</v>
      </c>
      <c r="P10" s="55" t="s">
        <v>10</v>
      </c>
      <c r="Q10" s="55" t="s">
        <v>11</v>
      </c>
      <c r="R10" s="55" t="s">
        <v>12</v>
      </c>
      <c r="S10" s="56" t="s">
        <v>32</v>
      </c>
      <c r="T10" s="33" t="s">
        <v>13</v>
      </c>
      <c r="U10" s="34" t="s">
        <v>14</v>
      </c>
      <c r="V10" s="34" t="s">
        <v>15</v>
      </c>
      <c r="W10" s="40" t="s">
        <v>16</v>
      </c>
      <c r="X10" s="34" t="s">
        <v>17</v>
      </c>
      <c r="Y10" s="34" t="s">
        <v>18</v>
      </c>
      <c r="Z10" s="34" t="s">
        <v>19</v>
      </c>
      <c r="AA10" s="34" t="s">
        <v>38</v>
      </c>
      <c r="AB10" s="34" t="s">
        <v>20</v>
      </c>
      <c r="AC10" s="34" t="s">
        <v>21</v>
      </c>
      <c r="AD10" s="34" t="s">
        <v>22</v>
      </c>
      <c r="AE10" s="34" t="s">
        <v>23</v>
      </c>
      <c r="AF10" s="35" t="s">
        <v>42</v>
      </c>
    </row>
    <row r="11" spans="2:32" x14ac:dyDescent="0.25">
      <c r="B11">
        <v>2024</v>
      </c>
      <c r="C11">
        <v>240437</v>
      </c>
      <c r="D11" t="s">
        <v>44</v>
      </c>
      <c r="E11" s="57" t="s">
        <v>52</v>
      </c>
      <c r="F11" t="s">
        <v>51</v>
      </c>
      <c r="G11" t="s">
        <v>41</v>
      </c>
      <c r="H11" t="s">
        <v>53</v>
      </c>
      <c r="I11" t="s">
        <v>46</v>
      </c>
      <c r="J11" t="s">
        <v>54</v>
      </c>
      <c r="K11" t="s">
        <v>56</v>
      </c>
      <c r="L11" s="1">
        <v>45621</v>
      </c>
      <c r="O11" s="23">
        <v>112716000</v>
      </c>
      <c r="P11" s="23">
        <v>56358000</v>
      </c>
      <c r="Q11" s="23">
        <v>169074000</v>
      </c>
      <c r="R11" s="23">
        <v>0</v>
      </c>
      <c r="S11" s="23">
        <v>360</v>
      </c>
      <c r="T11" s="1">
        <v>45364</v>
      </c>
      <c r="U11" s="1">
        <v>45366</v>
      </c>
      <c r="V11">
        <v>360</v>
      </c>
      <c r="W11" s="1">
        <v>45731</v>
      </c>
      <c r="X11" s="23">
        <f>+Contratos[[#This Row],[VALOR CONTRATO PRINCIPAL]]</f>
        <v>112716000</v>
      </c>
      <c r="Y11" s="41">
        <f>$D$5-Contratos[[#This Row],[Fecha de Inicio]]</f>
        <v>260</v>
      </c>
      <c r="Z11">
        <f>ROUND(Contratos[[#This Row],[dias ejecutados]]/(Contratos[[#This Row],[Fecha Finalizacion Programada]]-Contratos[[#This Row],[Fecha de Inicio]])*100,2)</f>
        <v>71.23</v>
      </c>
      <c r="AA11" s="23">
        <v>26507998</v>
      </c>
      <c r="AB11" s="23">
        <f>+Contratos[[#This Row],[Vr. Total con Adiciones]]-Contratos[[#This Row],[Recursos totales Ejecutados o pagados]]</f>
        <v>142566002</v>
      </c>
      <c r="AC11">
        <v>1</v>
      </c>
      <c r="AD11" s="23">
        <v>56358000</v>
      </c>
      <c r="AE11" s="23">
        <f>+Contratos[[#This Row],[VALOR TOTAL]]</f>
        <v>169074000</v>
      </c>
      <c r="AF11">
        <f>+Contratos[[#This Row],[PLAZO TOTAL
(DÍAS)*]]</f>
        <v>360</v>
      </c>
    </row>
    <row r="12" spans="2:32" x14ac:dyDescent="0.25">
      <c r="B12">
        <v>2024</v>
      </c>
      <c r="C12">
        <v>240456</v>
      </c>
      <c r="D12" t="s">
        <v>44</v>
      </c>
      <c r="E12" s="57" t="s">
        <v>69</v>
      </c>
      <c r="F12" t="s">
        <v>47</v>
      </c>
      <c r="G12" t="s">
        <v>48</v>
      </c>
      <c r="H12" t="s">
        <v>70</v>
      </c>
      <c r="I12" t="s">
        <v>71</v>
      </c>
      <c r="J12" t="s">
        <v>72</v>
      </c>
      <c r="K12" s="41" t="s">
        <v>57</v>
      </c>
      <c r="L12" s="1">
        <v>45618</v>
      </c>
      <c r="N12" s="41"/>
      <c r="O12" s="23">
        <v>65600000</v>
      </c>
      <c r="P12" s="23">
        <v>10386667</v>
      </c>
      <c r="Q12" s="23">
        <v>75986667</v>
      </c>
      <c r="R12" s="23">
        <v>38</v>
      </c>
      <c r="S12" s="23">
        <v>278</v>
      </c>
      <c r="T12" s="1">
        <v>45372</v>
      </c>
      <c r="U12" s="1">
        <v>45373</v>
      </c>
      <c r="V12">
        <v>240</v>
      </c>
      <c r="W12" s="1">
        <v>45656</v>
      </c>
      <c r="X12" s="23">
        <f>+Contratos[[#This Row],[VALOR CONTRATO PRINCIPAL]]</f>
        <v>65600000</v>
      </c>
      <c r="Y12" s="41">
        <f>$D$5-Contratos[[#This Row],[Fecha de Inicio]]</f>
        <v>253</v>
      </c>
      <c r="Z12" s="41">
        <f>ROUND(Contratos[[#This Row],[dias ejecutados]]/(Contratos[[#This Row],[Fecha Finalizacion Programada]]-Contratos[[#This Row],[Fecha de Inicio]])*100,2)</f>
        <v>89.4</v>
      </c>
      <c r="AA12" s="23">
        <v>59860000</v>
      </c>
      <c r="AB12" s="58">
        <f>+Contratos[[#This Row],[Vr. Total con Adiciones]]-Contratos[[#This Row],[Recursos totales Ejecutados o pagados]]</f>
        <v>16126667</v>
      </c>
      <c r="AC12">
        <v>1</v>
      </c>
      <c r="AD12" s="23">
        <v>10386667</v>
      </c>
      <c r="AE12" s="23">
        <f>+Contratos[[#This Row],[VALOR TOTAL]]</f>
        <v>75986667</v>
      </c>
      <c r="AF12" s="41">
        <f>+Contratos[[#This Row],[PLAZO TOTAL
(DÍAS)*]]</f>
        <v>278</v>
      </c>
    </row>
    <row r="13" spans="2:32" x14ac:dyDescent="0.25">
      <c r="B13">
        <v>2024</v>
      </c>
      <c r="C13">
        <v>240452</v>
      </c>
      <c r="D13" t="s">
        <v>44</v>
      </c>
      <c r="E13" s="57" t="s">
        <v>73</v>
      </c>
      <c r="F13" t="s">
        <v>47</v>
      </c>
      <c r="G13" t="s">
        <v>48</v>
      </c>
      <c r="H13" t="s">
        <v>70</v>
      </c>
      <c r="I13" t="s">
        <v>71</v>
      </c>
      <c r="J13" t="s">
        <v>74</v>
      </c>
      <c r="K13" s="41" t="s">
        <v>57</v>
      </c>
      <c r="L13" s="1">
        <v>45614</v>
      </c>
      <c r="N13" s="41"/>
      <c r="O13" s="23">
        <v>43200000</v>
      </c>
      <c r="P13" s="23">
        <v>12960000</v>
      </c>
      <c r="Q13" s="23">
        <v>56160000</v>
      </c>
      <c r="R13" s="23">
        <v>72</v>
      </c>
      <c r="S13" s="23">
        <v>312</v>
      </c>
      <c r="T13" s="1">
        <v>45366</v>
      </c>
      <c r="U13" s="1">
        <v>45370</v>
      </c>
      <c r="V13">
        <v>240</v>
      </c>
      <c r="W13" s="1">
        <v>45687</v>
      </c>
      <c r="X13" s="23">
        <f>+Contratos[[#This Row],[VALOR CONTRATO PRINCIPAL]]</f>
        <v>43200000</v>
      </c>
      <c r="Y13" s="41">
        <f>$D$5-Contratos[[#This Row],[Fecha de Inicio]]</f>
        <v>256</v>
      </c>
      <c r="Z13" s="41">
        <f>ROUND(Contratos[[#This Row],[dias ejecutados]]/(Contratos[[#This Row],[Fecha Finalizacion Programada]]-Contratos[[#This Row],[Fecha de Inicio]])*100,2)</f>
        <v>80.760000000000005</v>
      </c>
      <c r="AA13" s="23">
        <v>45360000</v>
      </c>
      <c r="AB13" s="58">
        <f>+Contratos[[#This Row],[Vr. Total con Adiciones]]-Contratos[[#This Row],[Recursos totales Ejecutados o pagados]]</f>
        <v>10800000</v>
      </c>
      <c r="AC13">
        <v>1</v>
      </c>
      <c r="AD13" s="23">
        <v>12960000</v>
      </c>
      <c r="AE13" s="23">
        <f>+Contratos[[#This Row],[VALOR TOTAL]]</f>
        <v>56160000</v>
      </c>
      <c r="AF13" s="41">
        <f>+Contratos[[#This Row],[PLAZO TOTAL
(DÍAS)*]]</f>
        <v>312</v>
      </c>
    </row>
    <row r="14" spans="2:32" x14ac:dyDescent="0.25">
      <c r="B14">
        <v>2024</v>
      </c>
      <c r="C14">
        <v>240453</v>
      </c>
      <c r="D14" t="s">
        <v>44</v>
      </c>
      <c r="E14" s="57" t="s">
        <v>75</v>
      </c>
      <c r="F14" t="s">
        <v>47</v>
      </c>
      <c r="G14" t="s">
        <v>48</v>
      </c>
      <c r="H14" t="s">
        <v>76</v>
      </c>
      <c r="I14" t="s">
        <v>46</v>
      </c>
      <c r="J14" t="s">
        <v>77</v>
      </c>
      <c r="K14" s="41" t="s">
        <v>59</v>
      </c>
      <c r="L14" s="1">
        <v>45625</v>
      </c>
      <c r="N14" s="41"/>
      <c r="O14" s="23">
        <v>199000000</v>
      </c>
      <c r="P14" s="23">
        <v>0</v>
      </c>
      <c r="Q14" s="23">
        <v>199000000</v>
      </c>
      <c r="R14" s="23">
        <v>0</v>
      </c>
      <c r="S14" s="23">
        <v>300</v>
      </c>
      <c r="T14" s="1">
        <v>45366</v>
      </c>
      <c r="U14" s="1">
        <v>45372</v>
      </c>
      <c r="V14">
        <v>300</v>
      </c>
      <c r="W14" s="1">
        <v>45657</v>
      </c>
      <c r="X14" s="23">
        <f>+Contratos[[#This Row],[VALOR CONTRATO PRINCIPAL]]</f>
        <v>199000000</v>
      </c>
      <c r="Y14" s="41">
        <f>$D$5-Contratos[[#This Row],[Fecha de Inicio]]</f>
        <v>254</v>
      </c>
      <c r="Z14" s="41">
        <f>ROUND(Contratos[[#This Row],[dias ejecutados]]/(Contratos[[#This Row],[Fecha Finalizacion Programada]]-Contratos[[#This Row],[Fecha de Inicio]])*100,2)</f>
        <v>89.12</v>
      </c>
      <c r="AA14" s="23">
        <v>165833333</v>
      </c>
      <c r="AB14" s="58">
        <f>+Contratos[[#This Row],[Vr. Total con Adiciones]]-Contratos[[#This Row],[Recursos totales Ejecutados o pagados]]</f>
        <v>33166667</v>
      </c>
      <c r="AC14">
        <v>0</v>
      </c>
      <c r="AD14" s="23">
        <v>0</v>
      </c>
      <c r="AE14" s="23">
        <f>+Contratos[[#This Row],[VALOR TOTAL]]</f>
        <v>199000000</v>
      </c>
      <c r="AF14" s="41">
        <f>+Contratos[[#This Row],[PLAZO TOTAL
(DÍAS)*]]</f>
        <v>300</v>
      </c>
    </row>
    <row r="15" spans="2:32" x14ac:dyDescent="0.25">
      <c r="B15">
        <v>2024</v>
      </c>
      <c r="C15">
        <v>240459</v>
      </c>
      <c r="D15" t="s">
        <v>44</v>
      </c>
      <c r="E15" s="57" t="s">
        <v>78</v>
      </c>
      <c r="F15" t="s">
        <v>47</v>
      </c>
      <c r="G15" t="s">
        <v>48</v>
      </c>
      <c r="H15" t="s">
        <v>70</v>
      </c>
      <c r="I15" t="s">
        <v>71</v>
      </c>
      <c r="J15" t="s">
        <v>79</v>
      </c>
      <c r="K15" s="41" t="s">
        <v>57</v>
      </c>
      <c r="L15" s="1">
        <v>45618</v>
      </c>
      <c r="N15" s="41"/>
      <c r="O15" s="23">
        <v>56000000</v>
      </c>
      <c r="P15" s="23">
        <v>16100000</v>
      </c>
      <c r="Q15" s="23">
        <v>72100000</v>
      </c>
      <c r="R15" s="23">
        <v>69</v>
      </c>
      <c r="S15" s="23">
        <v>309</v>
      </c>
      <c r="T15" s="1">
        <v>45372</v>
      </c>
      <c r="U15" s="1">
        <v>45373</v>
      </c>
      <c r="V15">
        <v>240</v>
      </c>
      <c r="W15" s="1">
        <v>45688</v>
      </c>
      <c r="X15" s="23">
        <f>+Contratos[[#This Row],[VALOR CONTRATO PRINCIPAL]]</f>
        <v>56000000</v>
      </c>
      <c r="Y15" s="41">
        <f>$D$5-Contratos[[#This Row],[Fecha de Inicio]]</f>
        <v>253</v>
      </c>
      <c r="Z15" s="41">
        <f>ROUND(Contratos[[#This Row],[dias ejecutados]]/(Contratos[[#This Row],[Fecha Finalizacion Programada]]-Contratos[[#This Row],[Fecha de Inicio]])*100,2)</f>
        <v>80.319999999999993</v>
      </c>
      <c r="AA15" s="23">
        <v>51100000</v>
      </c>
      <c r="AB15" s="58">
        <f>+Contratos[[#This Row],[Vr. Total con Adiciones]]-Contratos[[#This Row],[Recursos totales Ejecutados o pagados]]</f>
        <v>21000000</v>
      </c>
      <c r="AC15">
        <v>1</v>
      </c>
      <c r="AD15" s="23">
        <v>16100000</v>
      </c>
      <c r="AE15" s="23">
        <f>+Contratos[[#This Row],[VALOR TOTAL]]</f>
        <v>72100000</v>
      </c>
      <c r="AF15" s="41">
        <f>+Contratos[[#This Row],[PLAZO TOTAL
(DÍAS)*]]</f>
        <v>309</v>
      </c>
    </row>
    <row r="16" spans="2:32" x14ac:dyDescent="0.25">
      <c r="B16">
        <v>2023</v>
      </c>
      <c r="C16">
        <v>230490</v>
      </c>
      <c r="D16" t="s">
        <v>44</v>
      </c>
      <c r="E16" s="57" t="s">
        <v>80</v>
      </c>
      <c r="F16" t="s">
        <v>51</v>
      </c>
      <c r="G16" t="s">
        <v>41</v>
      </c>
      <c r="H16" t="s">
        <v>81</v>
      </c>
      <c r="I16" t="s">
        <v>46</v>
      </c>
      <c r="J16" t="s">
        <v>82</v>
      </c>
      <c r="K16" s="41" t="s">
        <v>59</v>
      </c>
      <c r="L16" s="1">
        <v>45597</v>
      </c>
      <c r="N16" s="41"/>
      <c r="O16" s="23">
        <v>106000000</v>
      </c>
      <c r="P16" s="23">
        <v>0</v>
      </c>
      <c r="Q16" s="23">
        <v>158000000</v>
      </c>
      <c r="R16" s="23">
        <v>0</v>
      </c>
      <c r="S16" s="23">
        <v>598</v>
      </c>
      <c r="T16" s="1">
        <v>45037</v>
      </c>
      <c r="U16" s="1">
        <v>45049</v>
      </c>
      <c r="V16">
        <v>270</v>
      </c>
      <c r="W16" s="1">
        <v>45657</v>
      </c>
      <c r="X16" s="23">
        <f>+Contratos[[#This Row],[VALOR CONTRATO PRINCIPAL]]</f>
        <v>106000000</v>
      </c>
      <c r="Y16" s="41">
        <f>$D$5-Contratos[[#This Row],[Fecha de Inicio]]</f>
        <v>577</v>
      </c>
      <c r="Z16" s="41">
        <f>ROUND(Contratos[[#This Row],[dias ejecutados]]/(Contratos[[#This Row],[Fecha Finalizacion Programada]]-Contratos[[#This Row],[Fecha de Inicio]])*100,2)</f>
        <v>94.9</v>
      </c>
      <c r="AA16" s="23">
        <v>91512787</v>
      </c>
      <c r="AB16" s="58">
        <f>+Contratos[[#This Row],[Vr. Total con Adiciones]]-Contratos[[#This Row],[Recursos totales Ejecutados o pagados]]</f>
        <v>66487213</v>
      </c>
      <c r="AC16">
        <v>1</v>
      </c>
      <c r="AD16" s="23">
        <v>52000000</v>
      </c>
      <c r="AE16" s="23">
        <f>+Contratos[[#This Row],[VALOR TOTAL]]</f>
        <v>158000000</v>
      </c>
      <c r="AF16" s="41">
        <f>+Contratos[[#This Row],[PLAZO TOTAL
(DÍAS)*]]</f>
        <v>598</v>
      </c>
    </row>
    <row r="17" spans="2:32" x14ac:dyDescent="0.25">
      <c r="B17">
        <v>2024</v>
      </c>
      <c r="C17">
        <v>240467</v>
      </c>
      <c r="D17" t="s">
        <v>44</v>
      </c>
      <c r="E17" s="57" t="s">
        <v>83</v>
      </c>
      <c r="F17" t="s">
        <v>49</v>
      </c>
      <c r="G17" t="s">
        <v>84</v>
      </c>
      <c r="H17" t="s">
        <v>70</v>
      </c>
      <c r="I17" t="s">
        <v>71</v>
      </c>
      <c r="J17" t="s">
        <v>85</v>
      </c>
      <c r="K17" s="41" t="s">
        <v>60</v>
      </c>
      <c r="L17" s="1">
        <v>45601</v>
      </c>
      <c r="N17" s="41"/>
      <c r="O17" s="23">
        <v>6500000000</v>
      </c>
      <c r="P17" s="23">
        <v>0</v>
      </c>
      <c r="Q17" s="23">
        <v>9943312253</v>
      </c>
      <c r="R17" s="23">
        <v>30</v>
      </c>
      <c r="S17" s="23">
        <v>240</v>
      </c>
      <c r="T17" s="1">
        <v>45386</v>
      </c>
      <c r="U17" s="1">
        <v>45387</v>
      </c>
      <c r="V17">
        <v>210</v>
      </c>
      <c r="W17" s="1">
        <v>45672</v>
      </c>
      <c r="X17" s="23">
        <f>+Contratos[[#This Row],[VALOR CONTRATO PRINCIPAL]]</f>
        <v>6500000000</v>
      </c>
      <c r="Y17" s="41">
        <f>$D$5-Contratos[[#This Row],[Fecha de Inicio]]</f>
        <v>239</v>
      </c>
      <c r="Z17" s="41">
        <f>ROUND(Contratos[[#This Row],[dias ejecutados]]/(Contratos[[#This Row],[Fecha Finalizacion Programada]]-Contratos[[#This Row],[Fecha de Inicio]])*100,2)</f>
        <v>83.86</v>
      </c>
      <c r="AA17" s="23">
        <v>3944892689</v>
      </c>
      <c r="AB17" s="58">
        <f>+Contratos[[#This Row],[Vr. Total con Adiciones]]-Contratos[[#This Row],[Recursos totales Ejecutados o pagados]]</f>
        <v>5998419564</v>
      </c>
      <c r="AC17">
        <v>1</v>
      </c>
      <c r="AD17" s="23">
        <v>1100000000</v>
      </c>
      <c r="AE17" s="23">
        <f>+Contratos[[#This Row],[VALOR TOTAL]]</f>
        <v>9943312253</v>
      </c>
      <c r="AF17" s="41">
        <f>+Contratos[[#This Row],[PLAZO TOTAL
(DÍAS)*]]</f>
        <v>240</v>
      </c>
    </row>
    <row r="18" spans="2:32" x14ac:dyDescent="0.25">
      <c r="B18">
        <v>2024</v>
      </c>
      <c r="C18">
        <v>240481</v>
      </c>
      <c r="D18" t="s">
        <v>44</v>
      </c>
      <c r="E18" s="57" t="s">
        <v>86</v>
      </c>
      <c r="F18" t="s">
        <v>47</v>
      </c>
      <c r="G18" t="s">
        <v>48</v>
      </c>
      <c r="H18" t="s">
        <v>70</v>
      </c>
      <c r="I18" t="s">
        <v>71</v>
      </c>
      <c r="J18" t="s">
        <v>87</v>
      </c>
      <c r="K18" s="41" t="s">
        <v>57</v>
      </c>
      <c r="L18" s="1">
        <v>45611</v>
      </c>
      <c r="N18" s="41"/>
      <c r="O18" s="23">
        <v>30800000</v>
      </c>
      <c r="P18" s="23">
        <v>11000000</v>
      </c>
      <c r="Q18" s="23">
        <v>41800000</v>
      </c>
      <c r="R18" s="23">
        <v>75</v>
      </c>
      <c r="S18" s="23">
        <v>285</v>
      </c>
      <c r="T18" s="1">
        <v>45393</v>
      </c>
      <c r="U18" s="1">
        <v>45397</v>
      </c>
      <c r="V18">
        <v>210</v>
      </c>
      <c r="W18" s="1">
        <v>45687</v>
      </c>
      <c r="X18" s="23">
        <f>+Contratos[[#This Row],[VALOR CONTRATO PRINCIPAL]]</f>
        <v>30800000</v>
      </c>
      <c r="Y18" s="41">
        <f>$D$5-Contratos[[#This Row],[Fecha de Inicio]]</f>
        <v>229</v>
      </c>
      <c r="Z18" s="41">
        <f>ROUND(Contratos[[#This Row],[dias ejecutados]]/(Contratos[[#This Row],[Fecha Finalizacion Programada]]-Contratos[[#This Row],[Fecha de Inicio]])*100,2)</f>
        <v>78.97</v>
      </c>
      <c r="AA18" s="23">
        <v>28746667</v>
      </c>
      <c r="AB18" s="58">
        <f>+Contratos[[#This Row],[Vr. Total con Adiciones]]-Contratos[[#This Row],[Recursos totales Ejecutados o pagados]]</f>
        <v>13053333</v>
      </c>
      <c r="AC18">
        <v>1</v>
      </c>
      <c r="AD18" s="23">
        <v>11000000</v>
      </c>
      <c r="AE18" s="23">
        <f>+Contratos[[#This Row],[VALOR TOTAL]]</f>
        <v>41800000</v>
      </c>
      <c r="AF18" s="41">
        <f>+Contratos[[#This Row],[PLAZO TOTAL
(DÍAS)*]]</f>
        <v>285</v>
      </c>
    </row>
    <row r="19" spans="2:32" x14ac:dyDescent="0.25">
      <c r="B19">
        <v>2024</v>
      </c>
      <c r="C19">
        <v>240497</v>
      </c>
      <c r="D19" t="s">
        <v>44</v>
      </c>
      <c r="E19" s="57" t="s">
        <v>88</v>
      </c>
      <c r="F19" t="s">
        <v>47</v>
      </c>
      <c r="G19" t="s">
        <v>48</v>
      </c>
      <c r="H19" t="s">
        <v>70</v>
      </c>
      <c r="I19" t="s">
        <v>71</v>
      </c>
      <c r="J19" t="s">
        <v>89</v>
      </c>
      <c r="K19" s="41" t="s">
        <v>57</v>
      </c>
      <c r="L19" s="1">
        <v>45625</v>
      </c>
      <c r="N19" s="41"/>
      <c r="O19" s="23">
        <v>41300000</v>
      </c>
      <c r="P19" s="23">
        <v>11996666</v>
      </c>
      <c r="Q19" s="23">
        <v>53296666</v>
      </c>
      <c r="R19" s="23">
        <v>61</v>
      </c>
      <c r="S19" s="23">
        <v>271</v>
      </c>
      <c r="T19" s="1">
        <v>45401</v>
      </c>
      <c r="U19" s="1">
        <v>45411</v>
      </c>
      <c r="V19">
        <v>210</v>
      </c>
      <c r="W19" s="1">
        <v>45687</v>
      </c>
      <c r="X19" s="23">
        <f>+Contratos[[#This Row],[VALOR CONTRATO PRINCIPAL]]</f>
        <v>41300000</v>
      </c>
      <c r="Y19" s="41">
        <f>$D$5-Contratos[[#This Row],[Fecha de Inicio]]</f>
        <v>215</v>
      </c>
      <c r="Z19" s="41">
        <f>ROUND(Contratos[[#This Row],[dias ejecutados]]/(Contratos[[#This Row],[Fecha Finalizacion Programada]]-Contratos[[#This Row],[Fecha de Inicio]])*100,2)</f>
        <v>77.900000000000006</v>
      </c>
      <c r="AA19" s="23">
        <v>35793333</v>
      </c>
      <c r="AB19" s="58">
        <f>+Contratos[[#This Row],[Vr. Total con Adiciones]]-Contratos[[#This Row],[Recursos totales Ejecutados o pagados]]</f>
        <v>17503333</v>
      </c>
      <c r="AC19">
        <v>1</v>
      </c>
      <c r="AD19" s="23">
        <v>11996666</v>
      </c>
      <c r="AE19" s="23">
        <f>+Contratos[[#This Row],[VALOR TOTAL]]</f>
        <v>53296666</v>
      </c>
      <c r="AF19" s="41">
        <f>+Contratos[[#This Row],[PLAZO TOTAL
(DÍAS)*]]</f>
        <v>271</v>
      </c>
    </row>
    <row r="20" spans="2:32" x14ac:dyDescent="0.25">
      <c r="B20">
        <v>2024</v>
      </c>
      <c r="C20">
        <v>240498</v>
      </c>
      <c r="D20" t="s">
        <v>44</v>
      </c>
      <c r="E20" s="57" t="s">
        <v>88</v>
      </c>
      <c r="F20" t="s">
        <v>47</v>
      </c>
      <c r="G20" t="s">
        <v>48</v>
      </c>
      <c r="H20" t="s">
        <v>70</v>
      </c>
      <c r="I20" t="s">
        <v>71</v>
      </c>
      <c r="J20" t="s">
        <v>89</v>
      </c>
      <c r="K20" s="41" t="s">
        <v>57</v>
      </c>
      <c r="L20" s="1">
        <v>45621</v>
      </c>
      <c r="N20" s="41"/>
      <c r="O20" s="23">
        <v>41300000</v>
      </c>
      <c r="P20" s="23">
        <v>12783333</v>
      </c>
      <c r="Q20" s="23">
        <v>54083333</v>
      </c>
      <c r="R20" s="23">
        <v>65</v>
      </c>
      <c r="S20" s="23">
        <v>275</v>
      </c>
      <c r="T20" s="1">
        <v>45401</v>
      </c>
      <c r="U20" s="1">
        <v>45407</v>
      </c>
      <c r="V20">
        <v>210</v>
      </c>
      <c r="W20" s="1">
        <v>45687</v>
      </c>
      <c r="X20" s="23">
        <f>+Contratos[[#This Row],[VALOR CONTRATO PRINCIPAL]]</f>
        <v>41300000</v>
      </c>
      <c r="Y20" s="41">
        <f>$D$5-Contratos[[#This Row],[Fecha de Inicio]]</f>
        <v>219</v>
      </c>
      <c r="Z20" s="41">
        <f>ROUND(Contratos[[#This Row],[dias ejecutados]]/(Contratos[[#This Row],[Fecha Finalizacion Programada]]-Contratos[[#This Row],[Fecha de Inicio]])*100,2)</f>
        <v>78.209999999999994</v>
      </c>
      <c r="AA20" s="23">
        <v>36580000</v>
      </c>
      <c r="AB20" s="58">
        <f>+Contratos[[#This Row],[Vr. Total con Adiciones]]-Contratos[[#This Row],[Recursos totales Ejecutados o pagados]]</f>
        <v>17503333</v>
      </c>
      <c r="AC20">
        <v>1</v>
      </c>
      <c r="AD20" s="23">
        <v>12783333</v>
      </c>
      <c r="AE20" s="23">
        <f>+Contratos[[#This Row],[VALOR TOTAL]]</f>
        <v>54083333</v>
      </c>
      <c r="AF20" s="41">
        <f>+Contratos[[#This Row],[PLAZO TOTAL
(DÍAS)*]]</f>
        <v>275</v>
      </c>
    </row>
    <row r="21" spans="2:32" x14ac:dyDescent="0.25">
      <c r="B21">
        <v>2024</v>
      </c>
      <c r="C21">
        <v>240503</v>
      </c>
      <c r="D21" t="s">
        <v>44</v>
      </c>
      <c r="E21" s="57" t="s">
        <v>90</v>
      </c>
      <c r="F21" t="s">
        <v>47</v>
      </c>
      <c r="G21" t="s">
        <v>48</v>
      </c>
      <c r="H21" t="s">
        <v>70</v>
      </c>
      <c r="I21" t="s">
        <v>71</v>
      </c>
      <c r="J21" t="s">
        <v>91</v>
      </c>
      <c r="K21" s="41" t="s">
        <v>57</v>
      </c>
      <c r="L21" s="1">
        <v>45621</v>
      </c>
      <c r="N21" s="41"/>
      <c r="O21" s="23">
        <v>34300000</v>
      </c>
      <c r="P21" s="23">
        <v>5880000</v>
      </c>
      <c r="Q21" s="23">
        <v>40180000</v>
      </c>
      <c r="R21" s="23">
        <v>36</v>
      </c>
      <c r="S21" s="23">
        <v>246</v>
      </c>
      <c r="T21" s="1">
        <v>45401</v>
      </c>
      <c r="U21" s="1">
        <v>45407</v>
      </c>
      <c r="V21">
        <v>210</v>
      </c>
      <c r="W21" s="1">
        <v>45657</v>
      </c>
      <c r="X21" s="23">
        <f>+Contratos[[#This Row],[VALOR CONTRATO PRINCIPAL]]</f>
        <v>34300000</v>
      </c>
      <c r="Y21" s="41">
        <f>$D$5-Contratos[[#This Row],[Fecha de Inicio]]</f>
        <v>219</v>
      </c>
      <c r="Z21" s="41">
        <f>ROUND(Contratos[[#This Row],[dias ejecutados]]/(Contratos[[#This Row],[Fecha Finalizacion Programada]]-Contratos[[#This Row],[Fecha de Inicio]])*100,2)</f>
        <v>87.6</v>
      </c>
      <c r="AA21" s="23">
        <v>30380000</v>
      </c>
      <c r="AB21" s="58">
        <f>+Contratos[[#This Row],[Vr. Total con Adiciones]]-Contratos[[#This Row],[Recursos totales Ejecutados o pagados]]</f>
        <v>9800000</v>
      </c>
      <c r="AC21">
        <v>1</v>
      </c>
      <c r="AD21" s="23">
        <v>5880000</v>
      </c>
      <c r="AE21" s="23">
        <f>+Contratos[[#This Row],[VALOR TOTAL]]</f>
        <v>40180000</v>
      </c>
      <c r="AF21" s="41">
        <f>+Contratos[[#This Row],[PLAZO TOTAL
(DÍAS)*]]</f>
        <v>246</v>
      </c>
    </row>
    <row r="22" spans="2:32" x14ac:dyDescent="0.25">
      <c r="B22">
        <v>2024</v>
      </c>
      <c r="C22">
        <v>240513</v>
      </c>
      <c r="D22" t="s">
        <v>44</v>
      </c>
      <c r="E22" s="57" t="s">
        <v>92</v>
      </c>
      <c r="F22" t="s">
        <v>47</v>
      </c>
      <c r="G22" t="s">
        <v>50</v>
      </c>
      <c r="H22" t="s">
        <v>70</v>
      </c>
      <c r="I22" t="s">
        <v>71</v>
      </c>
      <c r="J22" t="s">
        <v>93</v>
      </c>
      <c r="K22" s="41" t="s">
        <v>58</v>
      </c>
      <c r="L22" s="1">
        <v>45609</v>
      </c>
      <c r="M22">
        <v>1014243303</v>
      </c>
      <c r="N22" s="41" t="s">
        <v>62</v>
      </c>
      <c r="O22" s="23">
        <v>26400000</v>
      </c>
      <c r="P22" s="23">
        <v>0</v>
      </c>
      <c r="Q22" s="23">
        <v>26400000</v>
      </c>
      <c r="R22" s="23">
        <v>0</v>
      </c>
      <c r="S22" s="23">
        <v>240</v>
      </c>
      <c r="T22" s="1">
        <v>45407</v>
      </c>
      <c r="U22" s="1">
        <v>45419</v>
      </c>
      <c r="V22">
        <v>240</v>
      </c>
      <c r="W22" s="1">
        <v>45657</v>
      </c>
      <c r="X22" s="23">
        <f>+Contratos[[#This Row],[VALOR CONTRATO PRINCIPAL]]</f>
        <v>26400000</v>
      </c>
      <c r="Y22" s="41">
        <f>$D$5-Contratos[[#This Row],[Fecha de Inicio]]</f>
        <v>207</v>
      </c>
      <c r="Z22" s="41">
        <f>ROUND(Contratos[[#This Row],[dias ejecutados]]/(Contratos[[#This Row],[Fecha Finalizacion Programada]]-Contratos[[#This Row],[Fecha de Inicio]])*100,2)</f>
        <v>86.97</v>
      </c>
      <c r="AA22" s="23">
        <v>19140000</v>
      </c>
      <c r="AB22" s="58">
        <f>+Contratos[[#This Row],[Vr. Total con Adiciones]]-Contratos[[#This Row],[Recursos totales Ejecutados o pagados]]</f>
        <v>7260000</v>
      </c>
      <c r="AC22">
        <v>0</v>
      </c>
      <c r="AD22" s="23">
        <v>0</v>
      </c>
      <c r="AE22" s="23">
        <f>+Contratos[[#This Row],[VALOR TOTAL]]</f>
        <v>26400000</v>
      </c>
      <c r="AF22" s="41">
        <f>+Contratos[[#This Row],[PLAZO TOTAL
(DÍAS)*]]</f>
        <v>240</v>
      </c>
    </row>
    <row r="23" spans="2:32" x14ac:dyDescent="0.25">
      <c r="B23">
        <v>2024</v>
      </c>
      <c r="C23">
        <v>240519</v>
      </c>
      <c r="D23" t="s">
        <v>44</v>
      </c>
      <c r="E23" s="57" t="s">
        <v>94</v>
      </c>
      <c r="F23" t="s">
        <v>45</v>
      </c>
      <c r="G23" t="s">
        <v>41</v>
      </c>
      <c r="H23" t="s">
        <v>95</v>
      </c>
      <c r="I23" t="s">
        <v>46</v>
      </c>
      <c r="J23" t="s">
        <v>96</v>
      </c>
      <c r="K23" s="41" t="s">
        <v>56</v>
      </c>
      <c r="L23" s="1">
        <v>45618</v>
      </c>
      <c r="N23" s="41"/>
      <c r="O23" s="23">
        <v>2952407000</v>
      </c>
      <c r="P23" s="23">
        <v>711024683</v>
      </c>
      <c r="Q23" s="23">
        <v>3663431683</v>
      </c>
      <c r="R23" s="23">
        <v>0</v>
      </c>
      <c r="S23" s="23">
        <v>240</v>
      </c>
      <c r="T23" s="1">
        <v>45408</v>
      </c>
      <c r="U23" s="1">
        <v>45415</v>
      </c>
      <c r="V23">
        <v>240</v>
      </c>
      <c r="W23" s="1">
        <v>45660</v>
      </c>
      <c r="X23" s="23">
        <f>+Contratos[[#This Row],[VALOR CONTRATO PRINCIPAL]]</f>
        <v>2952407000</v>
      </c>
      <c r="Y23" s="41">
        <f>$D$5-Contratos[[#This Row],[Fecha de Inicio]]</f>
        <v>211</v>
      </c>
      <c r="Z23" s="41">
        <f>ROUND(Contratos[[#This Row],[dias ejecutados]]/(Contratos[[#This Row],[Fecha Finalizacion Programada]]-Contratos[[#This Row],[Fecha de Inicio]])*100,2)</f>
        <v>86.12</v>
      </c>
      <c r="AA23" s="23">
        <v>2734166182</v>
      </c>
      <c r="AB23" s="58">
        <f>+Contratos[[#This Row],[Vr. Total con Adiciones]]-Contratos[[#This Row],[Recursos totales Ejecutados o pagados]]</f>
        <v>929265501</v>
      </c>
      <c r="AC23">
        <v>1</v>
      </c>
      <c r="AD23" s="23">
        <v>711024683</v>
      </c>
      <c r="AE23" s="23">
        <f>+Contratos[[#This Row],[VALOR TOTAL]]</f>
        <v>3663431683</v>
      </c>
      <c r="AF23" s="41">
        <f>+Contratos[[#This Row],[PLAZO TOTAL
(DÍAS)*]]</f>
        <v>240</v>
      </c>
    </row>
    <row r="24" spans="2:32" x14ac:dyDescent="0.25">
      <c r="B24">
        <v>2024</v>
      </c>
      <c r="C24">
        <v>240525</v>
      </c>
      <c r="D24" t="s">
        <v>44</v>
      </c>
      <c r="E24" s="57" t="s">
        <v>97</v>
      </c>
      <c r="F24" t="s">
        <v>47</v>
      </c>
      <c r="G24" t="s">
        <v>48</v>
      </c>
      <c r="H24" t="s">
        <v>98</v>
      </c>
      <c r="I24" t="s">
        <v>46</v>
      </c>
      <c r="J24" t="s">
        <v>99</v>
      </c>
      <c r="K24" s="41" t="s">
        <v>57</v>
      </c>
      <c r="L24" s="1">
        <v>45597</v>
      </c>
      <c r="N24" s="41"/>
      <c r="O24" s="23">
        <v>45600000</v>
      </c>
      <c r="P24" s="23">
        <v>13426667</v>
      </c>
      <c r="Q24" s="23">
        <v>59026667</v>
      </c>
      <c r="R24" s="23">
        <v>53</v>
      </c>
      <c r="S24" s="23">
        <v>233</v>
      </c>
      <c r="T24" s="1">
        <v>45412</v>
      </c>
      <c r="U24" s="1">
        <v>45419</v>
      </c>
      <c r="V24">
        <v>180</v>
      </c>
      <c r="W24" s="1">
        <v>45656</v>
      </c>
      <c r="X24" s="23">
        <f>+Contratos[[#This Row],[VALOR CONTRATO PRINCIPAL]]</f>
        <v>45600000</v>
      </c>
      <c r="Y24" s="41">
        <f>$D$5-Contratos[[#This Row],[Fecha de Inicio]]</f>
        <v>207</v>
      </c>
      <c r="Z24" s="41">
        <f>ROUND(Contratos[[#This Row],[dias ejecutados]]/(Contratos[[#This Row],[Fecha Finalizacion Programada]]-Contratos[[#This Row],[Fecha de Inicio]])*100,2)</f>
        <v>87.34</v>
      </c>
      <c r="AA24" s="23">
        <v>51426667</v>
      </c>
      <c r="AB24" s="58">
        <f>+Contratos[[#This Row],[Vr. Total con Adiciones]]-Contratos[[#This Row],[Recursos totales Ejecutados o pagados]]</f>
        <v>7600000</v>
      </c>
      <c r="AC24">
        <v>1</v>
      </c>
      <c r="AD24" s="23">
        <v>13426667</v>
      </c>
      <c r="AE24" s="23">
        <f>+Contratos[[#This Row],[VALOR TOTAL]]</f>
        <v>59026667</v>
      </c>
      <c r="AF24" s="41">
        <f>+Contratos[[#This Row],[PLAZO TOTAL
(DÍAS)*]]</f>
        <v>233</v>
      </c>
    </row>
    <row r="25" spans="2:32" x14ac:dyDescent="0.25">
      <c r="B25">
        <v>2024</v>
      </c>
      <c r="C25">
        <v>240538</v>
      </c>
      <c r="D25" t="s">
        <v>44</v>
      </c>
      <c r="E25" s="57" t="s">
        <v>100</v>
      </c>
      <c r="F25" t="s">
        <v>47</v>
      </c>
      <c r="G25" t="s">
        <v>50</v>
      </c>
      <c r="H25" t="s">
        <v>101</v>
      </c>
      <c r="I25" t="s">
        <v>46</v>
      </c>
      <c r="J25" t="s">
        <v>102</v>
      </c>
      <c r="K25" s="41" t="s">
        <v>58</v>
      </c>
      <c r="L25" s="1">
        <v>45604</v>
      </c>
      <c r="M25">
        <v>53115453</v>
      </c>
      <c r="N25" s="41" t="s">
        <v>63</v>
      </c>
      <c r="O25" s="23">
        <v>15600000</v>
      </c>
      <c r="P25" s="23">
        <v>3986667</v>
      </c>
      <c r="Q25" s="23">
        <v>19586667</v>
      </c>
      <c r="R25" s="23">
        <v>46</v>
      </c>
      <c r="S25" s="23">
        <v>226</v>
      </c>
      <c r="T25" s="1">
        <v>45419</v>
      </c>
      <c r="U25" s="1">
        <v>45426</v>
      </c>
      <c r="V25">
        <v>180</v>
      </c>
      <c r="W25" s="1">
        <v>45656</v>
      </c>
      <c r="X25" s="23">
        <f>+Contratos[[#This Row],[VALOR CONTRATO PRINCIPAL]]</f>
        <v>15600000</v>
      </c>
      <c r="Y25" s="41">
        <f>$D$5-Contratos[[#This Row],[Fecha de Inicio]]</f>
        <v>200</v>
      </c>
      <c r="Z25" s="41">
        <f>ROUND(Contratos[[#This Row],[dias ejecutados]]/(Contratos[[#This Row],[Fecha Finalizacion Programada]]-Contratos[[#This Row],[Fecha de Inicio]])*100,2)</f>
        <v>86.96</v>
      </c>
      <c r="AA25" s="23">
        <v>14993334</v>
      </c>
      <c r="AB25" s="58">
        <f>+Contratos[[#This Row],[Vr. Total con Adiciones]]-Contratos[[#This Row],[Recursos totales Ejecutados o pagados]]</f>
        <v>4593333</v>
      </c>
      <c r="AC25">
        <v>1</v>
      </c>
      <c r="AD25" s="23">
        <v>3986667</v>
      </c>
      <c r="AE25" s="23">
        <f>+Contratos[[#This Row],[VALOR TOTAL]]</f>
        <v>19586667</v>
      </c>
      <c r="AF25" s="41">
        <f>+Contratos[[#This Row],[PLAZO TOTAL
(DÍAS)*]]</f>
        <v>226</v>
      </c>
    </row>
    <row r="26" spans="2:32" x14ac:dyDescent="0.25">
      <c r="B26">
        <v>2024</v>
      </c>
      <c r="C26">
        <v>240538</v>
      </c>
      <c r="D26" t="s">
        <v>44</v>
      </c>
      <c r="E26" s="57" t="s">
        <v>100</v>
      </c>
      <c r="F26" t="s">
        <v>47</v>
      </c>
      <c r="G26" t="s">
        <v>50</v>
      </c>
      <c r="H26" t="s">
        <v>101</v>
      </c>
      <c r="I26" t="s">
        <v>46</v>
      </c>
      <c r="J26" t="s">
        <v>102</v>
      </c>
      <c r="K26" s="41" t="s">
        <v>57</v>
      </c>
      <c r="L26" s="1">
        <v>45610</v>
      </c>
      <c r="N26" s="41"/>
      <c r="O26" s="23">
        <v>15600000</v>
      </c>
      <c r="P26" s="23">
        <v>3986667</v>
      </c>
      <c r="Q26" s="23">
        <v>19586667</v>
      </c>
      <c r="R26" s="23">
        <v>46</v>
      </c>
      <c r="S26" s="23">
        <v>226</v>
      </c>
      <c r="T26" s="1">
        <v>45419</v>
      </c>
      <c r="U26" s="1">
        <v>45426</v>
      </c>
      <c r="V26">
        <v>180</v>
      </c>
      <c r="W26" s="1">
        <v>45656</v>
      </c>
      <c r="X26" s="23">
        <f>+Contratos[[#This Row],[VALOR CONTRATO PRINCIPAL]]</f>
        <v>15600000</v>
      </c>
      <c r="Y26" s="41">
        <f>$D$5-Contratos[[#This Row],[Fecha de Inicio]]</f>
        <v>200</v>
      </c>
      <c r="Z26" s="41">
        <f>ROUND(Contratos[[#This Row],[dias ejecutados]]/(Contratos[[#This Row],[Fecha Finalizacion Programada]]-Contratos[[#This Row],[Fecha de Inicio]])*100,2)</f>
        <v>86.96</v>
      </c>
      <c r="AA26" s="23">
        <v>14993334</v>
      </c>
      <c r="AB26" s="58">
        <f>+Contratos[[#This Row],[Vr. Total con Adiciones]]-Contratos[[#This Row],[Recursos totales Ejecutados o pagados]]</f>
        <v>4593333</v>
      </c>
      <c r="AC26">
        <v>1</v>
      </c>
      <c r="AD26" s="23">
        <v>3986667</v>
      </c>
      <c r="AE26" s="23">
        <f>+Contratos[[#This Row],[VALOR TOTAL]]</f>
        <v>19586667</v>
      </c>
      <c r="AF26" s="41">
        <f>+Contratos[[#This Row],[PLAZO TOTAL
(DÍAS)*]]</f>
        <v>226</v>
      </c>
    </row>
    <row r="27" spans="2:32" x14ac:dyDescent="0.25">
      <c r="B27">
        <v>2024</v>
      </c>
      <c r="C27">
        <v>240567</v>
      </c>
      <c r="D27" t="s">
        <v>44</v>
      </c>
      <c r="E27" s="57" t="s">
        <v>103</v>
      </c>
      <c r="F27" t="s">
        <v>47</v>
      </c>
      <c r="G27" t="s">
        <v>48</v>
      </c>
      <c r="H27" t="s">
        <v>104</v>
      </c>
      <c r="I27" t="s">
        <v>46</v>
      </c>
      <c r="J27" t="s">
        <v>105</v>
      </c>
      <c r="K27" s="41" t="s">
        <v>57</v>
      </c>
      <c r="L27" s="1">
        <v>45597</v>
      </c>
      <c r="N27" s="41"/>
      <c r="O27" s="23">
        <v>27000000</v>
      </c>
      <c r="P27" s="23">
        <v>10260000</v>
      </c>
      <c r="Q27" s="23">
        <v>37260000</v>
      </c>
      <c r="R27" s="23">
        <v>57</v>
      </c>
      <c r="S27" s="23">
        <v>207</v>
      </c>
      <c r="T27" s="1">
        <v>45435</v>
      </c>
      <c r="U27" s="1">
        <v>45447</v>
      </c>
      <c r="V27">
        <v>150</v>
      </c>
      <c r="W27" s="1">
        <v>45657</v>
      </c>
      <c r="X27" s="23">
        <f>+Contratos[[#This Row],[VALOR CONTRATO PRINCIPAL]]</f>
        <v>27000000</v>
      </c>
      <c r="Y27" s="41">
        <f>$D$5-Contratos[[#This Row],[Fecha de Inicio]]</f>
        <v>179</v>
      </c>
      <c r="Z27" s="41">
        <f>ROUND(Contratos[[#This Row],[dias ejecutados]]/(Contratos[[#This Row],[Fecha Finalizacion Programada]]-Contratos[[#This Row],[Fecha de Inicio]])*100,2)</f>
        <v>85.24</v>
      </c>
      <c r="AA27" s="23">
        <v>31860000</v>
      </c>
      <c r="AB27" s="58">
        <f>+Contratos[[#This Row],[Vr. Total con Adiciones]]-Contratos[[#This Row],[Recursos totales Ejecutados o pagados]]</f>
        <v>5400000</v>
      </c>
      <c r="AC27">
        <v>1</v>
      </c>
      <c r="AD27" s="23">
        <v>10260000</v>
      </c>
      <c r="AE27" s="23">
        <f>+Contratos[[#This Row],[VALOR TOTAL]]</f>
        <v>37260000</v>
      </c>
      <c r="AF27" s="41">
        <f>+Contratos[[#This Row],[PLAZO TOTAL
(DÍAS)*]]</f>
        <v>207</v>
      </c>
    </row>
    <row r="28" spans="2:32" x14ac:dyDescent="0.25">
      <c r="B28">
        <v>2024</v>
      </c>
      <c r="C28">
        <v>240569</v>
      </c>
      <c r="D28" t="s">
        <v>44</v>
      </c>
      <c r="E28" s="57" t="s">
        <v>106</v>
      </c>
      <c r="F28" t="s">
        <v>47</v>
      </c>
      <c r="G28" t="s">
        <v>48</v>
      </c>
      <c r="H28" t="s">
        <v>70</v>
      </c>
      <c r="I28" t="s">
        <v>71</v>
      </c>
      <c r="J28" t="s">
        <v>107</v>
      </c>
      <c r="K28" s="41" t="s">
        <v>57</v>
      </c>
      <c r="L28" s="1">
        <v>45623</v>
      </c>
      <c r="N28" s="41"/>
      <c r="O28" s="23">
        <v>35400000</v>
      </c>
      <c r="P28" s="23">
        <v>12390000</v>
      </c>
      <c r="Q28" s="23">
        <v>47790000</v>
      </c>
      <c r="R28" s="23">
        <v>63</v>
      </c>
      <c r="S28" s="23">
        <v>243</v>
      </c>
      <c r="T28" s="1">
        <v>45434</v>
      </c>
      <c r="U28" s="1">
        <v>45439</v>
      </c>
      <c r="V28">
        <v>180</v>
      </c>
      <c r="W28" s="1">
        <v>45687</v>
      </c>
      <c r="X28" s="23">
        <f>+Contratos[[#This Row],[VALOR CONTRATO PRINCIPAL]]</f>
        <v>35400000</v>
      </c>
      <c r="Y28" s="41">
        <f>$D$5-Contratos[[#This Row],[Fecha de Inicio]]</f>
        <v>187</v>
      </c>
      <c r="Z28" s="41">
        <f>ROUND(Contratos[[#This Row],[dias ejecutados]]/(Contratos[[#This Row],[Fecha Finalizacion Programada]]-Contratos[[#This Row],[Fecha de Inicio]])*100,2)</f>
        <v>75.400000000000006</v>
      </c>
      <c r="AA28" s="23">
        <v>30286667</v>
      </c>
      <c r="AB28" s="58">
        <f>+Contratos[[#This Row],[Vr. Total con Adiciones]]-Contratos[[#This Row],[Recursos totales Ejecutados o pagados]]</f>
        <v>17503333</v>
      </c>
      <c r="AC28">
        <v>1</v>
      </c>
      <c r="AD28" s="23">
        <v>12390000</v>
      </c>
      <c r="AE28" s="23">
        <f>+Contratos[[#This Row],[VALOR TOTAL]]</f>
        <v>47790000</v>
      </c>
      <c r="AF28" s="41">
        <f>+Contratos[[#This Row],[PLAZO TOTAL
(DÍAS)*]]</f>
        <v>243</v>
      </c>
    </row>
    <row r="29" spans="2:32" x14ac:dyDescent="0.25">
      <c r="B29">
        <v>2024</v>
      </c>
      <c r="C29">
        <v>240580</v>
      </c>
      <c r="D29" t="s">
        <v>44</v>
      </c>
      <c r="E29" s="57" t="s">
        <v>108</v>
      </c>
      <c r="F29" t="s">
        <v>47</v>
      </c>
      <c r="G29" t="s">
        <v>48</v>
      </c>
      <c r="H29" t="s">
        <v>109</v>
      </c>
      <c r="I29" t="s">
        <v>46</v>
      </c>
      <c r="J29" t="s">
        <v>110</v>
      </c>
      <c r="K29" s="41" t="s">
        <v>57</v>
      </c>
      <c r="L29" s="1">
        <v>45597</v>
      </c>
      <c r="N29" s="41"/>
      <c r="O29" s="23">
        <v>19500000</v>
      </c>
      <c r="P29" s="23">
        <v>7410000</v>
      </c>
      <c r="Q29" s="23">
        <v>26910000</v>
      </c>
      <c r="R29" s="23">
        <v>58</v>
      </c>
      <c r="S29" s="23">
        <v>208</v>
      </c>
      <c r="T29" s="1">
        <v>45441</v>
      </c>
      <c r="U29" s="1">
        <v>45447</v>
      </c>
      <c r="V29">
        <v>150</v>
      </c>
      <c r="W29" s="1">
        <v>45657</v>
      </c>
      <c r="X29" s="23">
        <f>+Contratos[[#This Row],[VALOR CONTRATO PRINCIPAL]]</f>
        <v>19500000</v>
      </c>
      <c r="Y29" s="41">
        <f>$D$5-Contratos[[#This Row],[Fecha de Inicio]]</f>
        <v>179</v>
      </c>
      <c r="Z29" s="41">
        <f>ROUND(Contratos[[#This Row],[dias ejecutados]]/(Contratos[[#This Row],[Fecha Finalizacion Programada]]-Contratos[[#This Row],[Fecha de Inicio]])*100,2)</f>
        <v>85.24</v>
      </c>
      <c r="AA29" s="23">
        <v>19110000</v>
      </c>
      <c r="AB29" s="58">
        <f>+Contratos[[#This Row],[Vr. Total con Adiciones]]-Contratos[[#This Row],[Recursos totales Ejecutados o pagados]]</f>
        <v>7800000</v>
      </c>
      <c r="AC29">
        <v>1</v>
      </c>
      <c r="AD29" s="23">
        <v>7410000</v>
      </c>
      <c r="AE29" s="23">
        <f>+Contratos[[#This Row],[VALOR TOTAL]]</f>
        <v>26910000</v>
      </c>
      <c r="AF29" s="41">
        <f>+Contratos[[#This Row],[PLAZO TOTAL
(DÍAS)*]]</f>
        <v>208</v>
      </c>
    </row>
    <row r="30" spans="2:32" x14ac:dyDescent="0.25">
      <c r="B30">
        <v>2023</v>
      </c>
      <c r="C30">
        <v>230628</v>
      </c>
      <c r="D30" t="s">
        <v>44</v>
      </c>
      <c r="E30" s="57" t="s">
        <v>111</v>
      </c>
      <c r="F30" t="s">
        <v>45</v>
      </c>
      <c r="G30" t="s">
        <v>41</v>
      </c>
      <c r="H30" t="s">
        <v>53</v>
      </c>
      <c r="I30" t="s">
        <v>46</v>
      </c>
      <c r="J30" t="s">
        <v>112</v>
      </c>
      <c r="K30" s="41" t="s">
        <v>56</v>
      </c>
      <c r="L30" s="1">
        <v>45610</v>
      </c>
      <c r="N30" s="41"/>
      <c r="O30" s="23">
        <v>1208230304</v>
      </c>
      <c r="P30" s="23">
        <v>71534791</v>
      </c>
      <c r="Q30" s="23">
        <v>1883880247</v>
      </c>
      <c r="R30" s="23">
        <v>0</v>
      </c>
      <c r="S30" s="23">
        <v>541</v>
      </c>
      <c r="T30" s="1">
        <v>45093</v>
      </c>
      <c r="U30" s="1">
        <v>45106</v>
      </c>
      <c r="V30">
        <v>360</v>
      </c>
      <c r="W30" s="1">
        <v>45656</v>
      </c>
      <c r="X30" s="23">
        <f>+Contratos[[#This Row],[VALOR CONTRATO PRINCIPAL]]</f>
        <v>1208230304</v>
      </c>
      <c r="Y30" s="41">
        <f>$D$5-Contratos[[#This Row],[Fecha de Inicio]]</f>
        <v>520</v>
      </c>
      <c r="Z30" s="41">
        <f>ROUND(Contratos[[#This Row],[dias ejecutados]]/(Contratos[[#This Row],[Fecha Finalizacion Programada]]-Contratos[[#This Row],[Fecha de Inicio]])*100,2)</f>
        <v>94.55</v>
      </c>
      <c r="AA30" s="23">
        <v>1558991704</v>
      </c>
      <c r="AB30" s="58">
        <f>+Contratos[[#This Row],[Vr. Total con Adiciones]]-Contratos[[#This Row],[Recursos totales Ejecutados o pagados]]</f>
        <v>324888543</v>
      </c>
      <c r="AC30">
        <v>2</v>
      </c>
      <c r="AD30" s="23">
        <v>675649943</v>
      </c>
      <c r="AE30" s="23">
        <f>+Contratos[[#This Row],[VALOR TOTAL]]</f>
        <v>1883880247</v>
      </c>
      <c r="AF30" s="41">
        <f>+Contratos[[#This Row],[PLAZO TOTAL
(DÍAS)*]]</f>
        <v>541</v>
      </c>
    </row>
    <row r="31" spans="2:32" x14ac:dyDescent="0.25">
      <c r="B31">
        <v>2024</v>
      </c>
      <c r="C31">
        <v>240617</v>
      </c>
      <c r="D31" t="s">
        <v>44</v>
      </c>
      <c r="E31" s="57" t="s">
        <v>113</v>
      </c>
      <c r="F31" t="s">
        <v>55</v>
      </c>
      <c r="G31" t="s">
        <v>41</v>
      </c>
      <c r="H31" t="s">
        <v>70</v>
      </c>
      <c r="I31" t="s">
        <v>71</v>
      </c>
      <c r="J31" t="s">
        <v>114</v>
      </c>
      <c r="K31" s="41" t="s">
        <v>57</v>
      </c>
      <c r="L31" s="1">
        <v>45604</v>
      </c>
      <c r="N31" s="41"/>
      <c r="O31" s="23">
        <v>1192443384</v>
      </c>
      <c r="P31" s="23">
        <v>79331356</v>
      </c>
      <c r="Q31" s="23">
        <v>1271774740</v>
      </c>
      <c r="R31" s="23">
        <v>26</v>
      </c>
      <c r="S31" s="23">
        <v>146</v>
      </c>
      <c r="T31" s="1">
        <v>45467</v>
      </c>
      <c r="U31" s="1">
        <v>45483</v>
      </c>
      <c r="V31">
        <v>120</v>
      </c>
      <c r="W31" s="1">
        <v>45642</v>
      </c>
      <c r="X31" s="23">
        <f>+Contratos[[#This Row],[VALOR CONTRATO PRINCIPAL]]</f>
        <v>1192443384</v>
      </c>
      <c r="Y31" s="41">
        <f>$D$5-Contratos[[#This Row],[Fecha de Inicio]]</f>
        <v>143</v>
      </c>
      <c r="Z31" s="41">
        <f>ROUND(Contratos[[#This Row],[dias ejecutados]]/(Contratos[[#This Row],[Fecha Finalizacion Programada]]-Contratos[[#This Row],[Fecha de Inicio]])*100,2)</f>
        <v>89.94</v>
      </c>
      <c r="AA31" s="23">
        <v>700687133</v>
      </c>
      <c r="AB31" s="58">
        <f>+Contratos[[#This Row],[Vr. Total con Adiciones]]-Contratos[[#This Row],[Recursos totales Ejecutados o pagados]]</f>
        <v>571087607</v>
      </c>
      <c r="AC31">
        <v>2</v>
      </c>
      <c r="AD31" s="23">
        <v>165859786</v>
      </c>
      <c r="AE31" s="23">
        <f>+Contratos[[#This Row],[VALOR TOTAL]]</f>
        <v>1271774740</v>
      </c>
      <c r="AF31" s="41">
        <f>+Contratos[[#This Row],[PLAZO TOTAL
(DÍAS)*]]</f>
        <v>146</v>
      </c>
    </row>
    <row r="32" spans="2:32" x14ac:dyDescent="0.25">
      <c r="B32">
        <v>2024</v>
      </c>
      <c r="C32">
        <v>240618</v>
      </c>
      <c r="D32" t="s">
        <v>44</v>
      </c>
      <c r="E32" s="57" t="s">
        <v>115</v>
      </c>
      <c r="F32" t="s">
        <v>47</v>
      </c>
      <c r="G32" t="s">
        <v>48</v>
      </c>
      <c r="H32" t="s">
        <v>70</v>
      </c>
      <c r="I32" t="s">
        <v>71</v>
      </c>
      <c r="J32" t="s">
        <v>116</v>
      </c>
      <c r="K32" s="41" t="s">
        <v>57</v>
      </c>
      <c r="L32" s="1">
        <v>45617</v>
      </c>
      <c r="N32" s="41"/>
      <c r="O32" s="23">
        <v>27000000</v>
      </c>
      <c r="P32" s="23">
        <v>12420000</v>
      </c>
      <c r="Q32" s="23">
        <v>39420000</v>
      </c>
      <c r="R32" s="23">
        <v>69</v>
      </c>
      <c r="S32" s="23">
        <v>219</v>
      </c>
      <c r="T32" s="1">
        <v>45463</v>
      </c>
      <c r="U32" s="1">
        <v>45464</v>
      </c>
      <c r="V32">
        <v>150</v>
      </c>
      <c r="W32" s="1">
        <v>45687</v>
      </c>
      <c r="X32" s="23">
        <f>+Contratos[[#This Row],[VALOR CONTRATO PRINCIPAL]]</f>
        <v>27000000</v>
      </c>
      <c r="Y32" s="41">
        <f>$D$5-Contratos[[#This Row],[Fecha de Inicio]]</f>
        <v>162</v>
      </c>
      <c r="Z32" s="41">
        <f>ROUND(Contratos[[#This Row],[dias ejecutados]]/(Contratos[[#This Row],[Fecha Finalizacion Programada]]-Contratos[[#This Row],[Fecha de Inicio]])*100,2)</f>
        <v>72.650000000000006</v>
      </c>
      <c r="AA32" s="23">
        <v>23400000</v>
      </c>
      <c r="AB32" s="58">
        <f>+Contratos[[#This Row],[Vr. Total con Adiciones]]-Contratos[[#This Row],[Recursos totales Ejecutados o pagados]]</f>
        <v>16020000</v>
      </c>
      <c r="AC32">
        <v>1</v>
      </c>
      <c r="AD32" s="23">
        <v>12420000</v>
      </c>
      <c r="AE32" s="23">
        <f>+Contratos[[#This Row],[VALOR TOTAL]]</f>
        <v>39420000</v>
      </c>
      <c r="AF32" s="41">
        <f>+Contratos[[#This Row],[PLAZO TOTAL
(DÍAS)*]]</f>
        <v>219</v>
      </c>
    </row>
    <row r="33" spans="2:32" x14ac:dyDescent="0.25">
      <c r="B33">
        <v>2024</v>
      </c>
      <c r="C33">
        <v>240621</v>
      </c>
      <c r="D33" t="s">
        <v>44</v>
      </c>
      <c r="E33" s="57" t="s">
        <v>117</v>
      </c>
      <c r="F33" t="s">
        <v>47</v>
      </c>
      <c r="G33" t="s">
        <v>48</v>
      </c>
      <c r="H33" t="s">
        <v>118</v>
      </c>
      <c r="I33" t="s">
        <v>46</v>
      </c>
      <c r="J33" t="s">
        <v>119</v>
      </c>
      <c r="K33" s="41" t="s">
        <v>58</v>
      </c>
      <c r="L33" s="1">
        <v>45608</v>
      </c>
      <c r="M33">
        <v>1024480134</v>
      </c>
      <c r="N33" s="41" t="s">
        <v>64</v>
      </c>
      <c r="O33" s="23">
        <v>26400000</v>
      </c>
      <c r="P33" s="23">
        <v>0</v>
      </c>
      <c r="Q33" s="23">
        <v>26400000</v>
      </c>
      <c r="R33" s="23">
        <v>0</v>
      </c>
      <c r="S33" s="23">
        <v>180</v>
      </c>
      <c r="T33" s="1">
        <v>45477</v>
      </c>
      <c r="U33" s="1">
        <v>45482</v>
      </c>
      <c r="V33">
        <v>180</v>
      </c>
      <c r="W33" s="1">
        <v>45657</v>
      </c>
      <c r="X33" s="23">
        <f>+Contratos[[#This Row],[VALOR CONTRATO PRINCIPAL]]</f>
        <v>26400000</v>
      </c>
      <c r="Y33" s="41">
        <f>$D$5-Contratos[[#This Row],[Fecha de Inicio]]</f>
        <v>144</v>
      </c>
      <c r="Z33" s="41">
        <f>ROUND(Contratos[[#This Row],[dias ejecutados]]/(Contratos[[#This Row],[Fecha Finalizacion Programada]]-Contratos[[#This Row],[Fecha de Inicio]])*100,2)</f>
        <v>82.29</v>
      </c>
      <c r="AA33" s="23">
        <v>20826650</v>
      </c>
      <c r="AB33" s="58">
        <f>+Contratos[[#This Row],[Vr. Total con Adiciones]]-Contratos[[#This Row],[Recursos totales Ejecutados o pagados]]</f>
        <v>5573350</v>
      </c>
      <c r="AC33">
        <v>0</v>
      </c>
      <c r="AD33" s="23">
        <v>0</v>
      </c>
      <c r="AE33" s="23">
        <f>+Contratos[[#This Row],[VALOR TOTAL]]</f>
        <v>26400000</v>
      </c>
      <c r="AF33" s="41">
        <f>+Contratos[[#This Row],[PLAZO TOTAL
(DÍAS)*]]</f>
        <v>180</v>
      </c>
    </row>
    <row r="34" spans="2:32" x14ac:dyDescent="0.25">
      <c r="B34">
        <v>2024</v>
      </c>
      <c r="C34">
        <v>240631</v>
      </c>
      <c r="D34" t="s">
        <v>44</v>
      </c>
      <c r="E34" s="57" t="s">
        <v>120</v>
      </c>
      <c r="F34" t="s">
        <v>47</v>
      </c>
      <c r="G34" t="s">
        <v>48</v>
      </c>
      <c r="H34" t="s">
        <v>121</v>
      </c>
      <c r="I34" t="s">
        <v>46</v>
      </c>
      <c r="J34" t="s">
        <v>122</v>
      </c>
      <c r="K34" s="41" t="s">
        <v>58</v>
      </c>
      <c r="L34" s="1">
        <v>45617</v>
      </c>
      <c r="M34">
        <v>1117497071</v>
      </c>
      <c r="N34" s="41" t="s">
        <v>65</v>
      </c>
      <c r="O34" s="23">
        <v>38733333</v>
      </c>
      <c r="P34" s="23">
        <v>0</v>
      </c>
      <c r="Q34" s="23">
        <v>38733333</v>
      </c>
      <c r="R34" s="23">
        <v>0</v>
      </c>
      <c r="S34" s="23">
        <v>166</v>
      </c>
      <c r="T34" s="1">
        <v>45483</v>
      </c>
      <c r="U34" s="1">
        <v>45484</v>
      </c>
      <c r="V34">
        <v>166</v>
      </c>
      <c r="W34" s="1">
        <v>45653</v>
      </c>
      <c r="X34" s="23">
        <f>+Contratos[[#This Row],[VALOR CONTRATO PRINCIPAL]]</f>
        <v>38733333</v>
      </c>
      <c r="Y34" s="41">
        <f>$D$5-Contratos[[#This Row],[Fecha de Inicio]]</f>
        <v>142</v>
      </c>
      <c r="Z34" s="41">
        <f>ROUND(Contratos[[#This Row],[dias ejecutados]]/(Contratos[[#This Row],[Fecha Finalizacion Programada]]-Contratos[[#This Row],[Fecha de Inicio]])*100,2)</f>
        <v>84.02</v>
      </c>
      <c r="AA34" s="23">
        <v>30100000</v>
      </c>
      <c r="AB34" s="58">
        <f>+Contratos[[#This Row],[Vr. Total con Adiciones]]-Contratos[[#This Row],[Recursos totales Ejecutados o pagados]]</f>
        <v>8633333</v>
      </c>
      <c r="AC34">
        <v>0</v>
      </c>
      <c r="AD34" s="23">
        <v>0</v>
      </c>
      <c r="AE34" s="23">
        <f>+Contratos[[#This Row],[VALOR TOTAL]]</f>
        <v>38733333</v>
      </c>
      <c r="AF34" s="41">
        <f>+Contratos[[#This Row],[PLAZO TOTAL
(DÍAS)*]]</f>
        <v>166</v>
      </c>
    </row>
    <row r="35" spans="2:32" x14ac:dyDescent="0.25">
      <c r="B35">
        <v>2024</v>
      </c>
      <c r="C35">
        <v>240643</v>
      </c>
      <c r="D35" t="s">
        <v>44</v>
      </c>
      <c r="E35" s="57" t="s">
        <v>123</v>
      </c>
      <c r="F35" t="s">
        <v>47</v>
      </c>
      <c r="G35" t="s">
        <v>48</v>
      </c>
      <c r="H35" t="s">
        <v>124</v>
      </c>
      <c r="I35" t="s">
        <v>46</v>
      </c>
      <c r="J35" t="s">
        <v>125</v>
      </c>
      <c r="K35" s="41" t="s">
        <v>58</v>
      </c>
      <c r="L35" s="1">
        <v>45597</v>
      </c>
      <c r="M35">
        <v>1023881351</v>
      </c>
      <c r="N35" s="41" t="s">
        <v>66</v>
      </c>
      <c r="O35" s="23">
        <v>24336667</v>
      </c>
      <c r="P35" s="23">
        <v>0</v>
      </c>
      <c r="Q35" s="23">
        <v>24336667</v>
      </c>
      <c r="R35" s="23">
        <v>0</v>
      </c>
      <c r="S35" s="23">
        <v>149</v>
      </c>
      <c r="T35" s="1">
        <v>45492</v>
      </c>
      <c r="U35" s="1">
        <v>45506</v>
      </c>
      <c r="V35">
        <v>149</v>
      </c>
      <c r="W35" s="1">
        <v>45657</v>
      </c>
      <c r="X35" s="23">
        <f>+Contratos[[#This Row],[VALOR CONTRATO PRINCIPAL]]</f>
        <v>24336667</v>
      </c>
      <c r="Y35" s="41">
        <f>$D$5-Contratos[[#This Row],[Fecha de Inicio]]</f>
        <v>120</v>
      </c>
      <c r="Z35" s="41">
        <f>ROUND(Contratos[[#This Row],[dias ejecutados]]/(Contratos[[#This Row],[Fecha Finalizacion Programada]]-Contratos[[#This Row],[Fecha de Inicio]])*100,2)</f>
        <v>79.47</v>
      </c>
      <c r="AA35" s="23">
        <v>14536667</v>
      </c>
      <c r="AB35" s="58">
        <f>+Contratos[[#This Row],[Vr. Total con Adiciones]]-Contratos[[#This Row],[Recursos totales Ejecutados o pagados]]</f>
        <v>9800000</v>
      </c>
      <c r="AC35">
        <v>0</v>
      </c>
      <c r="AD35" s="23">
        <v>0</v>
      </c>
      <c r="AE35" s="23">
        <f>+Contratos[[#This Row],[VALOR TOTAL]]</f>
        <v>24336667</v>
      </c>
      <c r="AF35" s="41">
        <f>+Contratos[[#This Row],[PLAZO TOTAL
(DÍAS)*]]</f>
        <v>149</v>
      </c>
    </row>
    <row r="36" spans="2:32" x14ac:dyDescent="0.25">
      <c r="B36">
        <v>2024</v>
      </c>
      <c r="C36">
        <v>240652</v>
      </c>
      <c r="D36" t="s">
        <v>44</v>
      </c>
      <c r="E36" s="57" t="s">
        <v>126</v>
      </c>
      <c r="F36" t="s">
        <v>47</v>
      </c>
      <c r="G36" t="s">
        <v>48</v>
      </c>
      <c r="H36" t="s">
        <v>127</v>
      </c>
      <c r="I36" t="s">
        <v>46</v>
      </c>
      <c r="J36" t="s">
        <v>128</v>
      </c>
      <c r="K36" s="41" t="s">
        <v>57</v>
      </c>
      <c r="L36" s="1">
        <v>45611</v>
      </c>
      <c r="N36" s="41"/>
      <c r="O36" s="23">
        <v>24500000</v>
      </c>
      <c r="P36" s="23">
        <v>816667</v>
      </c>
      <c r="Q36" s="23">
        <v>25316667</v>
      </c>
      <c r="R36" s="23">
        <v>5</v>
      </c>
      <c r="S36" s="23">
        <v>155</v>
      </c>
      <c r="T36" s="1">
        <v>45497</v>
      </c>
      <c r="U36" s="1">
        <v>45499</v>
      </c>
      <c r="V36">
        <v>150</v>
      </c>
      <c r="W36" s="1">
        <v>45657</v>
      </c>
      <c r="X36" s="23">
        <f>+Contratos[[#This Row],[VALOR CONTRATO PRINCIPAL]]</f>
        <v>24500000</v>
      </c>
      <c r="Y36" s="41">
        <f>$D$5-Contratos[[#This Row],[Fecha de Inicio]]</f>
        <v>127</v>
      </c>
      <c r="Z36" s="41">
        <f>ROUND(Contratos[[#This Row],[dias ejecutados]]/(Contratos[[#This Row],[Fecha Finalizacion Programada]]-Contratos[[#This Row],[Fecha de Inicio]])*100,2)</f>
        <v>80.38</v>
      </c>
      <c r="AA36" s="23">
        <v>20416667</v>
      </c>
      <c r="AB36" s="58">
        <f>+Contratos[[#This Row],[Vr. Total con Adiciones]]-Contratos[[#This Row],[Recursos totales Ejecutados o pagados]]</f>
        <v>4900000</v>
      </c>
      <c r="AC36">
        <v>1</v>
      </c>
      <c r="AD36" s="23">
        <v>816667</v>
      </c>
      <c r="AE36" s="23">
        <f>+Contratos[[#This Row],[VALOR TOTAL]]</f>
        <v>25316667</v>
      </c>
      <c r="AF36" s="41">
        <f>+Contratos[[#This Row],[PLAZO TOTAL
(DÍAS)*]]</f>
        <v>155</v>
      </c>
    </row>
    <row r="37" spans="2:32" x14ac:dyDescent="0.25">
      <c r="B37">
        <v>2024</v>
      </c>
      <c r="C37">
        <v>240655</v>
      </c>
      <c r="D37" t="s">
        <v>44</v>
      </c>
      <c r="E37" s="57" t="s">
        <v>129</v>
      </c>
      <c r="F37" t="s">
        <v>47</v>
      </c>
      <c r="G37" t="s">
        <v>48</v>
      </c>
      <c r="H37" t="s">
        <v>130</v>
      </c>
      <c r="I37" t="s">
        <v>46</v>
      </c>
      <c r="J37" t="s">
        <v>131</v>
      </c>
      <c r="K37" s="41" t="s">
        <v>57</v>
      </c>
      <c r="L37" s="1">
        <v>45621</v>
      </c>
      <c r="N37" s="41"/>
      <c r="O37" s="23">
        <v>36900000</v>
      </c>
      <c r="P37" s="23">
        <v>4100000</v>
      </c>
      <c r="Q37" s="23">
        <v>41000000</v>
      </c>
      <c r="R37" s="23">
        <v>15</v>
      </c>
      <c r="S37" s="23">
        <v>150</v>
      </c>
      <c r="T37" s="1">
        <v>45499</v>
      </c>
      <c r="U37" s="1">
        <v>45505</v>
      </c>
      <c r="V37">
        <v>135</v>
      </c>
      <c r="W37" s="1">
        <v>45656</v>
      </c>
      <c r="X37" s="23">
        <f>+Contratos[[#This Row],[VALOR CONTRATO PRINCIPAL]]</f>
        <v>36900000</v>
      </c>
      <c r="Y37" s="41">
        <f>$D$5-Contratos[[#This Row],[Fecha de Inicio]]</f>
        <v>121</v>
      </c>
      <c r="Z37" s="41">
        <f>ROUND(Contratos[[#This Row],[dias ejecutados]]/(Contratos[[#This Row],[Fecha Finalizacion Programada]]-Contratos[[#This Row],[Fecha de Inicio]])*100,2)</f>
        <v>80.13</v>
      </c>
      <c r="AA37" s="23">
        <v>32800000</v>
      </c>
      <c r="AB37" s="58">
        <f>+Contratos[[#This Row],[Vr. Total con Adiciones]]-Contratos[[#This Row],[Recursos totales Ejecutados o pagados]]</f>
        <v>8200000</v>
      </c>
      <c r="AC37">
        <v>1</v>
      </c>
      <c r="AD37" s="23">
        <v>4100000</v>
      </c>
      <c r="AE37" s="23">
        <f>+Contratos[[#This Row],[VALOR TOTAL]]</f>
        <v>41000000</v>
      </c>
      <c r="AF37" s="41">
        <f>+Contratos[[#This Row],[PLAZO TOTAL
(DÍAS)*]]</f>
        <v>150</v>
      </c>
    </row>
    <row r="38" spans="2:32" x14ac:dyDescent="0.25">
      <c r="B38">
        <v>2024</v>
      </c>
      <c r="C38">
        <v>240654</v>
      </c>
      <c r="D38" t="s">
        <v>44</v>
      </c>
      <c r="E38" s="57" t="s">
        <v>132</v>
      </c>
      <c r="F38" t="s">
        <v>47</v>
      </c>
      <c r="G38" t="s">
        <v>50</v>
      </c>
      <c r="H38" t="s">
        <v>127</v>
      </c>
      <c r="I38" t="s">
        <v>46</v>
      </c>
      <c r="J38" t="s">
        <v>133</v>
      </c>
      <c r="K38" s="41" t="s">
        <v>57</v>
      </c>
      <c r="L38" s="1">
        <v>45616</v>
      </c>
      <c r="N38" s="41"/>
      <c r="O38" s="23">
        <v>18000000</v>
      </c>
      <c r="P38" s="23">
        <v>600000</v>
      </c>
      <c r="Q38" s="23">
        <v>18600000</v>
      </c>
      <c r="R38" s="23">
        <v>5</v>
      </c>
      <c r="S38" s="23">
        <v>155</v>
      </c>
      <c r="T38" s="1">
        <v>45497</v>
      </c>
      <c r="U38" s="1">
        <v>45499</v>
      </c>
      <c r="V38">
        <v>150</v>
      </c>
      <c r="W38" s="1">
        <v>45657</v>
      </c>
      <c r="X38" s="23">
        <f>+Contratos[[#This Row],[VALOR CONTRATO PRINCIPAL]]</f>
        <v>18000000</v>
      </c>
      <c r="Y38" s="41">
        <f>$D$5-Contratos[[#This Row],[Fecha de Inicio]]</f>
        <v>127</v>
      </c>
      <c r="Z38" s="41">
        <f>ROUND(Contratos[[#This Row],[dias ejecutados]]/(Contratos[[#This Row],[Fecha Finalizacion Programada]]-Contratos[[#This Row],[Fecha de Inicio]])*100,2)</f>
        <v>80.38</v>
      </c>
      <c r="AA38" s="23">
        <v>15000000</v>
      </c>
      <c r="AB38" s="58">
        <f>+Contratos[[#This Row],[Vr. Total con Adiciones]]-Contratos[[#This Row],[Recursos totales Ejecutados o pagados]]</f>
        <v>3600000</v>
      </c>
      <c r="AC38">
        <v>1</v>
      </c>
      <c r="AD38" s="23">
        <v>600000</v>
      </c>
      <c r="AE38" s="23">
        <f>+Contratos[[#This Row],[VALOR TOTAL]]</f>
        <v>18600000</v>
      </c>
      <c r="AF38" s="41">
        <f>+Contratos[[#This Row],[PLAZO TOTAL
(DÍAS)*]]</f>
        <v>155</v>
      </c>
    </row>
    <row r="39" spans="2:32" x14ac:dyDescent="0.25">
      <c r="B39">
        <v>2024</v>
      </c>
      <c r="C39">
        <v>240702</v>
      </c>
      <c r="D39" t="s">
        <v>44</v>
      </c>
      <c r="E39" s="57" t="s">
        <v>134</v>
      </c>
      <c r="F39" t="s">
        <v>47</v>
      </c>
      <c r="G39" t="s">
        <v>48</v>
      </c>
      <c r="H39" t="s">
        <v>121</v>
      </c>
      <c r="I39" t="s">
        <v>46</v>
      </c>
      <c r="J39" t="s">
        <v>135</v>
      </c>
      <c r="K39" s="41" t="s">
        <v>58</v>
      </c>
      <c r="L39" s="1">
        <v>45624</v>
      </c>
      <c r="M39">
        <v>1018418838</v>
      </c>
      <c r="N39" s="41" t="s">
        <v>67</v>
      </c>
      <c r="O39" s="23">
        <v>38426667</v>
      </c>
      <c r="P39" s="23">
        <v>0</v>
      </c>
      <c r="Q39" s="23">
        <v>38426667</v>
      </c>
      <c r="R39" s="23">
        <v>0</v>
      </c>
      <c r="S39" s="23">
        <v>131</v>
      </c>
      <c r="T39" s="1">
        <v>45518</v>
      </c>
      <c r="U39" s="1">
        <v>45524</v>
      </c>
      <c r="V39">
        <v>131</v>
      </c>
      <c r="W39" s="1">
        <v>45657</v>
      </c>
      <c r="X39" s="23">
        <f>+Contratos[[#This Row],[VALOR CONTRATO PRINCIPAL]]</f>
        <v>38426667</v>
      </c>
      <c r="Y39" s="41">
        <f>$D$5-Contratos[[#This Row],[Fecha de Inicio]]</f>
        <v>102</v>
      </c>
      <c r="Z39" s="41">
        <f>ROUND(Contratos[[#This Row],[dias ejecutados]]/(Contratos[[#This Row],[Fecha Finalizacion Programada]]-Contratos[[#This Row],[Fecha de Inicio]])*100,2)</f>
        <v>76.69</v>
      </c>
      <c r="AA39" s="23">
        <v>28746667</v>
      </c>
      <c r="AB39" s="58">
        <f>+Contratos[[#This Row],[Vr. Total con Adiciones]]-Contratos[[#This Row],[Recursos totales Ejecutados o pagados]]</f>
        <v>9680000</v>
      </c>
      <c r="AC39">
        <v>0</v>
      </c>
      <c r="AD39" s="23">
        <v>0</v>
      </c>
      <c r="AE39" s="23">
        <f>+Contratos[[#This Row],[VALOR TOTAL]]</f>
        <v>38426667</v>
      </c>
      <c r="AF39" s="41">
        <f>+Contratos[[#This Row],[PLAZO TOTAL
(DÍAS)*]]</f>
        <v>131</v>
      </c>
    </row>
    <row r="40" spans="2:32" x14ac:dyDescent="0.25">
      <c r="B40">
        <v>2024</v>
      </c>
      <c r="C40">
        <v>240812</v>
      </c>
      <c r="D40" t="s">
        <v>44</v>
      </c>
      <c r="E40" s="57" t="s">
        <v>136</v>
      </c>
      <c r="F40" t="s">
        <v>47</v>
      </c>
      <c r="G40" t="s">
        <v>48</v>
      </c>
      <c r="H40" t="s">
        <v>137</v>
      </c>
      <c r="I40" t="s">
        <v>46</v>
      </c>
      <c r="J40" t="s">
        <v>138</v>
      </c>
      <c r="K40" s="41" t="s">
        <v>59</v>
      </c>
      <c r="L40" s="1">
        <v>45623</v>
      </c>
      <c r="N40" s="41"/>
      <c r="O40" s="23">
        <v>25666667</v>
      </c>
      <c r="P40" s="23">
        <v>0</v>
      </c>
      <c r="Q40" s="23">
        <v>25666667</v>
      </c>
      <c r="R40" s="23">
        <v>0</v>
      </c>
      <c r="S40" s="23">
        <v>110</v>
      </c>
      <c r="T40" s="1">
        <v>45546</v>
      </c>
      <c r="U40" s="1">
        <v>45548</v>
      </c>
      <c r="V40">
        <v>110</v>
      </c>
      <c r="W40" s="1">
        <v>45657</v>
      </c>
      <c r="X40" s="23">
        <f>+Contratos[[#This Row],[VALOR CONTRATO PRINCIPAL]]</f>
        <v>25666667</v>
      </c>
      <c r="Y40" s="41">
        <f>$D$5-Contratos[[#This Row],[Fecha de Inicio]]</f>
        <v>78</v>
      </c>
      <c r="Z40" s="41">
        <f>ROUND(Contratos[[#This Row],[dias ejecutados]]/(Contratos[[#This Row],[Fecha Finalizacion Programada]]-Contratos[[#This Row],[Fecha de Inicio]])*100,2)</f>
        <v>71.56</v>
      </c>
      <c r="AA40" s="23">
        <v>11200000</v>
      </c>
      <c r="AB40" s="58">
        <f>+Contratos[[#This Row],[Vr. Total con Adiciones]]-Contratos[[#This Row],[Recursos totales Ejecutados o pagados]]</f>
        <v>14466667</v>
      </c>
      <c r="AC40">
        <v>0</v>
      </c>
      <c r="AD40" s="23">
        <v>0</v>
      </c>
      <c r="AE40" s="23">
        <f>+Contratos[[#This Row],[VALOR TOTAL]]</f>
        <v>25666667</v>
      </c>
      <c r="AF40" s="41">
        <f>+Contratos[[#This Row],[PLAZO TOTAL
(DÍAS)*]]</f>
        <v>110</v>
      </c>
    </row>
    <row r="41" spans="2:32" x14ac:dyDescent="0.25">
      <c r="B41">
        <v>2024</v>
      </c>
      <c r="C41">
        <v>240790</v>
      </c>
      <c r="D41" t="s">
        <v>44</v>
      </c>
      <c r="E41" s="57" t="s">
        <v>139</v>
      </c>
      <c r="F41" t="s">
        <v>47</v>
      </c>
      <c r="G41" t="s">
        <v>48</v>
      </c>
      <c r="H41" t="s">
        <v>140</v>
      </c>
      <c r="I41" t="s">
        <v>46</v>
      </c>
      <c r="J41" t="s">
        <v>141</v>
      </c>
      <c r="K41" s="41" t="s">
        <v>58</v>
      </c>
      <c r="L41" s="1">
        <v>45625</v>
      </c>
      <c r="M41">
        <v>29109437</v>
      </c>
      <c r="N41" s="41" t="s">
        <v>68</v>
      </c>
      <c r="O41" s="23">
        <v>23600000</v>
      </c>
      <c r="P41" s="23">
        <v>0</v>
      </c>
      <c r="Q41" s="23">
        <v>23600000</v>
      </c>
      <c r="R41" s="23">
        <v>0</v>
      </c>
      <c r="S41" s="23">
        <v>120</v>
      </c>
      <c r="T41" s="1">
        <v>45540</v>
      </c>
      <c r="U41" s="1">
        <v>45544</v>
      </c>
      <c r="V41">
        <v>120</v>
      </c>
      <c r="W41" s="1">
        <v>45657</v>
      </c>
      <c r="X41" s="23">
        <f>+Contratos[[#This Row],[VALOR CONTRATO PRINCIPAL]]</f>
        <v>23600000</v>
      </c>
      <c r="Y41" s="41">
        <f>$D$5-Contratos[[#This Row],[Fecha de Inicio]]</f>
        <v>82</v>
      </c>
      <c r="Z41" s="41">
        <f>ROUND(Contratos[[#This Row],[dias ejecutados]]/(Contratos[[#This Row],[Fecha Finalizacion Programada]]-Contratos[[#This Row],[Fecha de Inicio]])*100,2)</f>
        <v>72.569999999999993</v>
      </c>
      <c r="AA41" s="23">
        <v>10226667</v>
      </c>
      <c r="AB41" s="58">
        <f>+Contratos[[#This Row],[Vr. Total con Adiciones]]-Contratos[[#This Row],[Recursos totales Ejecutados o pagados]]</f>
        <v>13373333</v>
      </c>
      <c r="AC41">
        <v>0</v>
      </c>
      <c r="AD41" s="23">
        <v>0</v>
      </c>
      <c r="AE41" s="23">
        <f>+Contratos[[#This Row],[VALOR TOTAL]]</f>
        <v>23600000</v>
      </c>
      <c r="AF41" s="41">
        <f>+Contratos[[#This Row],[PLAZO TOTAL
(DÍAS)*]]</f>
        <v>120</v>
      </c>
    </row>
    <row r="42" spans="2:32" x14ac:dyDescent="0.25">
      <c r="B42">
        <v>2024</v>
      </c>
      <c r="C42">
        <v>240829</v>
      </c>
      <c r="D42" t="s">
        <v>44</v>
      </c>
      <c r="E42" s="57" t="s">
        <v>142</v>
      </c>
      <c r="F42" t="s">
        <v>47</v>
      </c>
      <c r="G42" t="s">
        <v>48</v>
      </c>
      <c r="H42" t="s">
        <v>143</v>
      </c>
      <c r="I42" t="s">
        <v>46</v>
      </c>
      <c r="J42" t="s">
        <v>144</v>
      </c>
      <c r="K42" s="41" t="s">
        <v>57</v>
      </c>
      <c r="L42" s="1">
        <v>45621</v>
      </c>
      <c r="N42" s="41"/>
      <c r="O42" s="23">
        <v>9880000</v>
      </c>
      <c r="P42" s="23">
        <v>1560000</v>
      </c>
      <c r="Q42" s="23">
        <v>11440000</v>
      </c>
      <c r="R42" s="23">
        <v>12</v>
      </c>
      <c r="S42" s="23">
        <v>88</v>
      </c>
      <c r="T42" s="1">
        <v>45553</v>
      </c>
      <c r="U42" s="1">
        <v>45568</v>
      </c>
      <c r="V42">
        <v>76</v>
      </c>
      <c r="W42" s="1">
        <v>45657</v>
      </c>
      <c r="X42" s="23">
        <f>+Contratos[[#This Row],[VALOR CONTRATO PRINCIPAL]]</f>
        <v>9880000</v>
      </c>
      <c r="Y42" s="41">
        <f>$D$5-Contratos[[#This Row],[Fecha de Inicio]]</f>
        <v>58</v>
      </c>
      <c r="Z42" s="41">
        <f>ROUND(Contratos[[#This Row],[dias ejecutados]]/(Contratos[[#This Row],[Fecha Finalizacion Programada]]-Contratos[[#This Row],[Fecha de Inicio]])*100,2)</f>
        <v>65.17</v>
      </c>
      <c r="AA42" s="23">
        <v>7540000</v>
      </c>
      <c r="AB42" s="58">
        <f>+Contratos[[#This Row],[Vr. Total con Adiciones]]-Contratos[[#This Row],[Recursos totales Ejecutados o pagados]]</f>
        <v>3900000</v>
      </c>
      <c r="AC42">
        <v>1</v>
      </c>
      <c r="AD42" s="23">
        <v>1560000</v>
      </c>
      <c r="AE42" s="23">
        <f>+Contratos[[#This Row],[VALOR TOTAL]]</f>
        <v>11440000</v>
      </c>
      <c r="AF42" s="41">
        <f>+Contratos[[#This Row],[PLAZO TOTAL
(DÍAS)*]]</f>
        <v>88</v>
      </c>
    </row>
    <row r="43" spans="2:32" x14ac:dyDescent="0.25">
      <c r="B43">
        <v>2024</v>
      </c>
      <c r="C43">
        <v>240830</v>
      </c>
      <c r="D43" t="s">
        <v>44</v>
      </c>
      <c r="E43" s="57" t="s">
        <v>145</v>
      </c>
      <c r="F43" t="s">
        <v>47</v>
      </c>
      <c r="G43" t="s">
        <v>48</v>
      </c>
      <c r="H43" t="s">
        <v>143</v>
      </c>
      <c r="I43" t="s">
        <v>46</v>
      </c>
      <c r="J43" t="s">
        <v>146</v>
      </c>
      <c r="K43" s="41" t="s">
        <v>57</v>
      </c>
      <c r="L43" s="1">
        <v>45624</v>
      </c>
      <c r="N43" s="41"/>
      <c r="O43" s="23">
        <v>17500000</v>
      </c>
      <c r="P43" s="23">
        <v>3033333</v>
      </c>
      <c r="Q43" s="23">
        <v>20533333</v>
      </c>
      <c r="R43" s="23">
        <v>13</v>
      </c>
      <c r="S43" s="23">
        <v>88</v>
      </c>
      <c r="T43" s="1">
        <v>45553</v>
      </c>
      <c r="U43" s="1">
        <v>45568</v>
      </c>
      <c r="V43">
        <v>75</v>
      </c>
      <c r="W43" s="1">
        <v>45657</v>
      </c>
      <c r="X43" s="23">
        <f>+Contratos[[#This Row],[VALOR CONTRATO PRINCIPAL]]</f>
        <v>17500000</v>
      </c>
      <c r="Y43" s="41">
        <f>$D$5-Contratos[[#This Row],[Fecha de Inicio]]</f>
        <v>58</v>
      </c>
      <c r="Z43" s="41">
        <f>ROUND(Contratos[[#This Row],[dias ejecutados]]/(Contratos[[#This Row],[Fecha Finalizacion Programada]]-Contratos[[#This Row],[Fecha de Inicio]])*100,2)</f>
        <v>65.17</v>
      </c>
      <c r="AA43" s="23">
        <v>13533333</v>
      </c>
      <c r="AB43" s="58">
        <f>+Contratos[[#This Row],[Vr. Total con Adiciones]]-Contratos[[#This Row],[Recursos totales Ejecutados o pagados]]</f>
        <v>7000000</v>
      </c>
      <c r="AC43">
        <v>1</v>
      </c>
      <c r="AD43" s="23">
        <v>3033333</v>
      </c>
      <c r="AE43" s="23">
        <f>+Contratos[[#This Row],[VALOR TOTAL]]</f>
        <v>20533333</v>
      </c>
      <c r="AF43" s="41">
        <f>+Contratos[[#This Row],[PLAZO TOTAL
(DÍAS)*]]</f>
        <v>88</v>
      </c>
    </row>
    <row r="44" spans="2:32" x14ac:dyDescent="0.25">
      <c r="B44">
        <v>2024</v>
      </c>
      <c r="C44">
        <v>240832</v>
      </c>
      <c r="D44" t="s">
        <v>44</v>
      </c>
      <c r="E44" s="57" t="s">
        <v>147</v>
      </c>
      <c r="F44" t="s">
        <v>47</v>
      </c>
      <c r="G44" t="s">
        <v>48</v>
      </c>
      <c r="H44" t="s">
        <v>143</v>
      </c>
      <c r="I44" t="s">
        <v>46</v>
      </c>
      <c r="J44" t="s">
        <v>148</v>
      </c>
      <c r="K44" s="41" t="s">
        <v>57</v>
      </c>
      <c r="L44" s="1">
        <v>45621</v>
      </c>
      <c r="N44" s="41"/>
      <c r="O44" s="23">
        <v>9880000</v>
      </c>
      <c r="P44" s="23">
        <v>1560000</v>
      </c>
      <c r="Q44" s="23">
        <v>11440000</v>
      </c>
      <c r="R44" s="23">
        <v>12</v>
      </c>
      <c r="S44" s="23">
        <v>88</v>
      </c>
      <c r="T44" s="1">
        <v>45553</v>
      </c>
      <c r="U44" s="1">
        <v>45568</v>
      </c>
      <c r="V44">
        <v>76</v>
      </c>
      <c r="W44" s="1">
        <v>45657</v>
      </c>
      <c r="X44" s="23">
        <f>+Contratos[[#This Row],[VALOR CONTRATO PRINCIPAL]]</f>
        <v>9880000</v>
      </c>
      <c r="Y44" s="41">
        <f>$D$5-Contratos[[#This Row],[Fecha de Inicio]]</f>
        <v>58</v>
      </c>
      <c r="Z44" s="41">
        <f>ROUND(Contratos[[#This Row],[dias ejecutados]]/(Contratos[[#This Row],[Fecha Finalizacion Programada]]-Contratos[[#This Row],[Fecha de Inicio]])*100,2)</f>
        <v>65.17</v>
      </c>
      <c r="AA44" s="23">
        <v>7540000</v>
      </c>
      <c r="AB44" s="58">
        <f>+Contratos[[#This Row],[Vr. Total con Adiciones]]-Contratos[[#This Row],[Recursos totales Ejecutados o pagados]]</f>
        <v>3900000</v>
      </c>
      <c r="AC44">
        <v>1</v>
      </c>
      <c r="AD44" s="23">
        <v>1560000</v>
      </c>
      <c r="AE44" s="23">
        <f>+Contratos[[#This Row],[VALOR TOTAL]]</f>
        <v>11440000</v>
      </c>
      <c r="AF44" s="41">
        <f>+Contratos[[#This Row],[PLAZO TOTAL
(DÍAS)*]]</f>
        <v>88</v>
      </c>
    </row>
    <row r="45" spans="2:32" x14ac:dyDescent="0.25">
      <c r="B45">
        <v>2024</v>
      </c>
      <c r="C45">
        <v>240842</v>
      </c>
      <c r="D45" t="s">
        <v>44</v>
      </c>
      <c r="E45" s="57" t="s">
        <v>149</v>
      </c>
      <c r="F45" t="s">
        <v>47</v>
      </c>
      <c r="G45" t="s">
        <v>48</v>
      </c>
      <c r="H45" t="s">
        <v>143</v>
      </c>
      <c r="I45" t="s">
        <v>46</v>
      </c>
      <c r="J45" t="s">
        <v>150</v>
      </c>
      <c r="K45" s="41" t="s">
        <v>57</v>
      </c>
      <c r="L45" s="1">
        <v>45623</v>
      </c>
      <c r="N45" s="41"/>
      <c r="O45" s="23">
        <v>14000000</v>
      </c>
      <c r="P45" s="23">
        <v>6533333</v>
      </c>
      <c r="Q45" s="23">
        <v>20533333</v>
      </c>
      <c r="R45" s="23">
        <v>28</v>
      </c>
      <c r="S45" s="23">
        <v>88</v>
      </c>
      <c r="T45" s="1">
        <v>45559</v>
      </c>
      <c r="U45" s="1">
        <v>45568</v>
      </c>
      <c r="V45">
        <v>60</v>
      </c>
      <c r="W45" s="1">
        <v>45657</v>
      </c>
      <c r="X45" s="23">
        <f>+Contratos[[#This Row],[VALOR CONTRATO PRINCIPAL]]</f>
        <v>14000000</v>
      </c>
      <c r="Y45" s="41">
        <f>$D$5-Contratos[[#This Row],[Fecha de Inicio]]</f>
        <v>58</v>
      </c>
      <c r="Z45" s="41">
        <f>ROUND(Contratos[[#This Row],[dias ejecutados]]/(Contratos[[#This Row],[Fecha Finalizacion Programada]]-Contratos[[#This Row],[Fecha de Inicio]])*100,2)</f>
        <v>65.17</v>
      </c>
      <c r="AA45" s="23">
        <v>13533333</v>
      </c>
      <c r="AB45" s="58">
        <f>+Contratos[[#This Row],[Vr. Total con Adiciones]]-Contratos[[#This Row],[Recursos totales Ejecutados o pagados]]</f>
        <v>7000000</v>
      </c>
      <c r="AC45">
        <v>1</v>
      </c>
      <c r="AD45" s="23">
        <v>6533333</v>
      </c>
      <c r="AE45" s="23">
        <f>+Contratos[[#This Row],[VALOR TOTAL]]</f>
        <v>20533333</v>
      </c>
      <c r="AF45" s="41">
        <f>+Contratos[[#This Row],[PLAZO TOTAL
(DÍAS)*]]</f>
        <v>88</v>
      </c>
    </row>
    <row r="46" spans="2:32" x14ac:dyDescent="0.25">
      <c r="B46">
        <v>2024</v>
      </c>
      <c r="C46">
        <v>240843</v>
      </c>
      <c r="D46" t="s">
        <v>44</v>
      </c>
      <c r="E46" s="57" t="s">
        <v>149</v>
      </c>
      <c r="F46" t="s">
        <v>47</v>
      </c>
      <c r="G46" t="s">
        <v>48</v>
      </c>
      <c r="H46" t="s">
        <v>143</v>
      </c>
      <c r="I46" t="s">
        <v>46</v>
      </c>
      <c r="J46" t="s">
        <v>150</v>
      </c>
      <c r="K46" s="41" t="s">
        <v>57</v>
      </c>
      <c r="L46" s="1">
        <v>45624</v>
      </c>
      <c r="N46" s="41"/>
      <c r="O46" s="23">
        <v>14000000</v>
      </c>
      <c r="P46" s="23">
        <v>6533333</v>
      </c>
      <c r="Q46" s="23">
        <v>20533333</v>
      </c>
      <c r="R46" s="23">
        <v>28</v>
      </c>
      <c r="S46" s="23">
        <v>88</v>
      </c>
      <c r="T46" s="1">
        <v>45559</v>
      </c>
      <c r="U46" s="1">
        <v>45568</v>
      </c>
      <c r="V46">
        <v>60</v>
      </c>
      <c r="W46" s="1">
        <v>45657</v>
      </c>
      <c r="X46" s="23">
        <f>+Contratos[[#This Row],[VALOR CONTRATO PRINCIPAL]]</f>
        <v>14000000</v>
      </c>
      <c r="Y46" s="41">
        <f>$D$5-Contratos[[#This Row],[Fecha de Inicio]]</f>
        <v>58</v>
      </c>
      <c r="Z46" s="41">
        <f>ROUND(Contratos[[#This Row],[dias ejecutados]]/(Contratos[[#This Row],[Fecha Finalizacion Programada]]-Contratos[[#This Row],[Fecha de Inicio]])*100,2)</f>
        <v>65.17</v>
      </c>
      <c r="AA46" s="23">
        <v>13533333</v>
      </c>
      <c r="AB46" s="58">
        <f>+Contratos[[#This Row],[Vr. Total con Adiciones]]-Contratos[[#This Row],[Recursos totales Ejecutados o pagados]]</f>
        <v>7000000</v>
      </c>
      <c r="AC46">
        <v>1</v>
      </c>
      <c r="AD46" s="23">
        <v>6533333</v>
      </c>
      <c r="AE46" s="23">
        <f>+Contratos[[#This Row],[VALOR TOTAL]]</f>
        <v>20533333</v>
      </c>
      <c r="AF46" s="41">
        <f>+Contratos[[#This Row],[PLAZO TOTAL
(DÍAS)*]]</f>
        <v>88</v>
      </c>
    </row>
    <row r="47" spans="2:32" x14ac:dyDescent="0.25">
      <c r="B47">
        <v>2022</v>
      </c>
      <c r="C47">
        <v>220918</v>
      </c>
      <c r="D47" t="s">
        <v>44</v>
      </c>
      <c r="E47" s="57" t="s">
        <v>151</v>
      </c>
      <c r="F47" t="s">
        <v>49</v>
      </c>
      <c r="G47" t="s">
        <v>84</v>
      </c>
      <c r="H47" t="s">
        <v>70</v>
      </c>
      <c r="I47" t="s">
        <v>71</v>
      </c>
      <c r="J47" t="s">
        <v>152</v>
      </c>
      <c r="K47" s="41" t="s">
        <v>57</v>
      </c>
      <c r="L47" s="1">
        <v>45625</v>
      </c>
      <c r="N47" s="41"/>
      <c r="O47" s="23">
        <v>500000000</v>
      </c>
      <c r="P47" s="23">
        <v>500000000</v>
      </c>
      <c r="Q47" s="23">
        <v>1000000000</v>
      </c>
      <c r="R47" s="23">
        <v>1070</v>
      </c>
      <c r="S47" s="23">
        <v>1790</v>
      </c>
      <c r="T47" s="1">
        <v>44924</v>
      </c>
      <c r="U47" s="1">
        <v>44937</v>
      </c>
      <c r="V47">
        <v>360</v>
      </c>
      <c r="W47" s="1">
        <v>46752</v>
      </c>
      <c r="X47" s="23">
        <f>+Contratos[[#This Row],[VALOR CONTRATO PRINCIPAL]]</f>
        <v>500000000</v>
      </c>
      <c r="Y47" s="41">
        <f>$D$5-Contratos[[#This Row],[Fecha de Inicio]]</f>
        <v>689</v>
      </c>
      <c r="Z47" s="41">
        <f>ROUND(Contratos[[#This Row],[dias ejecutados]]/(Contratos[[#This Row],[Fecha Finalizacion Programada]]-Contratos[[#This Row],[Fecha de Inicio]])*100,2)</f>
        <v>37.96</v>
      </c>
      <c r="AA47" s="23">
        <v>500000000</v>
      </c>
      <c r="AB47" s="58">
        <f>+Contratos[[#This Row],[Vr. Total con Adiciones]]-Contratos[[#This Row],[Recursos totales Ejecutados o pagados]]</f>
        <v>500000000</v>
      </c>
      <c r="AC47">
        <v>1</v>
      </c>
      <c r="AD47" s="23">
        <v>500000000</v>
      </c>
      <c r="AE47" s="23">
        <f>+Contratos[[#This Row],[VALOR TOTAL]]</f>
        <v>1000000000</v>
      </c>
      <c r="AF47" s="41">
        <f>+Contratos[[#This Row],[PLAZO TOTAL
(DÍAS)*]]</f>
        <v>1790</v>
      </c>
    </row>
    <row r="48" spans="2:32" x14ac:dyDescent="0.25">
      <c r="B48">
        <v>2023</v>
      </c>
      <c r="C48">
        <v>230933</v>
      </c>
      <c r="D48" t="s">
        <v>44</v>
      </c>
      <c r="E48" s="57" t="s">
        <v>153</v>
      </c>
      <c r="F48" t="s">
        <v>51</v>
      </c>
      <c r="G48" t="s">
        <v>41</v>
      </c>
      <c r="H48" t="s">
        <v>53</v>
      </c>
      <c r="I48" t="s">
        <v>46</v>
      </c>
      <c r="J48" t="s">
        <v>154</v>
      </c>
      <c r="K48" s="41" t="s">
        <v>57</v>
      </c>
      <c r="L48" s="1">
        <v>45625</v>
      </c>
      <c r="N48" s="41"/>
      <c r="O48" s="23">
        <v>99233142</v>
      </c>
      <c r="P48" s="23">
        <v>30898757</v>
      </c>
      <c r="Q48" s="23">
        <v>130131899</v>
      </c>
      <c r="R48" s="23">
        <v>20</v>
      </c>
      <c r="S48" s="23">
        <v>380</v>
      </c>
      <c r="T48" s="1">
        <v>45258</v>
      </c>
      <c r="U48" s="1">
        <v>45271</v>
      </c>
      <c r="V48">
        <v>360</v>
      </c>
      <c r="W48" s="1">
        <v>45657</v>
      </c>
      <c r="X48" s="23">
        <f>+Contratos[[#This Row],[VALOR CONTRATO PRINCIPAL]]</f>
        <v>99233142</v>
      </c>
      <c r="Y48" s="41">
        <f>$D$5-Contratos[[#This Row],[Fecha de Inicio]]</f>
        <v>355</v>
      </c>
      <c r="Z48" s="41">
        <f>ROUND(Contratos[[#This Row],[dias ejecutados]]/(Contratos[[#This Row],[Fecha Finalizacion Programada]]-Contratos[[#This Row],[Fecha de Inicio]])*100,2)</f>
        <v>91.97</v>
      </c>
      <c r="AA48" s="23">
        <v>65485105</v>
      </c>
      <c r="AB48" s="58">
        <f>+Contratos[[#This Row],[Vr. Total con Adiciones]]-Contratos[[#This Row],[Recursos totales Ejecutados o pagados]]</f>
        <v>64646794</v>
      </c>
      <c r="AC48">
        <v>1</v>
      </c>
      <c r="AD48" s="23">
        <v>30898757</v>
      </c>
      <c r="AE48" s="23">
        <f>+Contratos[[#This Row],[VALOR TOTAL]]</f>
        <v>130131899</v>
      </c>
      <c r="AF48" s="41">
        <f>+Contratos[[#This Row],[PLAZO TOTAL
(DÍAS)*]]</f>
        <v>380</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2B4700-6FC0-4055-9946-3A5516ADBC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cp:lastPrinted>2022-12-01T01:47:00Z</cp:lastPrinted>
  <dcterms:created xsi:type="dcterms:W3CDTF">2022-10-06T16:30:05Z</dcterms:created>
  <dcterms:modified xsi:type="dcterms:W3CDTF">2024-12-20T03:52:58Z</dcterms:modified>
</cp:coreProperties>
</file>