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B89C80F0-77E7-4CAF-B73E-A4A7F7CDA25E}"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Detalle!$B$10:$L$75</definedName>
  </definedNames>
  <calcPr calcId="191029"/>
  <pivotCaches>
    <pivotCache cacheId="6"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2" i="2" l="1"/>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Y12" i="2"/>
  <c r="Y13" i="2"/>
  <c r="Z13" i="2" s="1"/>
  <c r="Y14" i="2"/>
  <c r="Z14" i="2" s="1"/>
  <c r="Y15" i="2"/>
  <c r="Z15" i="2" s="1"/>
  <c r="Y16" i="2"/>
  <c r="Y17" i="2"/>
  <c r="Y18" i="2"/>
  <c r="Z18" i="2" s="1"/>
  <c r="Y19" i="2"/>
  <c r="Z19" i="2" s="1"/>
  <c r="Y20" i="2"/>
  <c r="Y21" i="2"/>
  <c r="Z21" i="2" s="1"/>
  <c r="Y23" i="2"/>
  <c r="Z23" i="2" s="1"/>
  <c r="Y24" i="2"/>
  <c r="Z24" i="2" s="1"/>
  <c r="Y25" i="2"/>
  <c r="Y26" i="2"/>
  <c r="Z26" i="2" s="1"/>
  <c r="Y27" i="2"/>
  <c r="Z27" i="2" s="1"/>
  <c r="Y28" i="2"/>
  <c r="Z28" i="2" s="1"/>
  <c r="Y29" i="2"/>
  <c r="Z29" i="2" s="1"/>
  <c r="Y30" i="2"/>
  <c r="Z30" i="2" s="1"/>
  <c r="Y31" i="2"/>
  <c r="Z31" i="2" s="1"/>
  <c r="Y32" i="2"/>
  <c r="Z32" i="2" s="1"/>
  <c r="Y33" i="2"/>
  <c r="Y34" i="2"/>
  <c r="Z34" i="2" s="1"/>
  <c r="Y35" i="2"/>
  <c r="Z35" i="2" s="1"/>
  <c r="Y36" i="2"/>
  <c r="Z36" i="2" s="1"/>
  <c r="Y37" i="2"/>
  <c r="Z37" i="2" s="1"/>
  <c r="Y38" i="2"/>
  <c r="Z38" i="2" s="1"/>
  <c r="Y39" i="2"/>
  <c r="Z39" i="2" s="1"/>
  <c r="Y40" i="2"/>
  <c r="Z40" i="2" s="1"/>
  <c r="Y41" i="2"/>
  <c r="Z41" i="2" s="1"/>
  <c r="Y42" i="2"/>
  <c r="Z42" i="2" s="1"/>
  <c r="Y43" i="2"/>
  <c r="Z43" i="2" s="1"/>
  <c r="Y44" i="2"/>
  <c r="Z44" i="2" s="1"/>
  <c r="Y45" i="2"/>
  <c r="Y46" i="2"/>
  <c r="Z46" i="2" s="1"/>
  <c r="Y47" i="2"/>
  <c r="Z47" i="2" s="1"/>
  <c r="Y48" i="2"/>
  <c r="Z48" i="2" s="1"/>
  <c r="Y49" i="2"/>
  <c r="Z49" i="2" s="1"/>
  <c r="Y50" i="2"/>
  <c r="Z50" i="2" s="1"/>
  <c r="Y51" i="2"/>
  <c r="Z51" i="2" s="1"/>
  <c r="Y52" i="2"/>
  <c r="Z52" i="2" s="1"/>
  <c r="Y53" i="2"/>
  <c r="Y54" i="2"/>
  <c r="Z54" i="2" s="1"/>
  <c r="Y55" i="2"/>
  <c r="Z55" i="2" s="1"/>
  <c r="Y56" i="2"/>
  <c r="Z56" i="2" s="1"/>
  <c r="Y57" i="2"/>
  <c r="Y58" i="2"/>
  <c r="Z58" i="2" s="1"/>
  <c r="Y59" i="2"/>
  <c r="Z59" i="2" s="1"/>
  <c r="Y60" i="2"/>
  <c r="Z60" i="2" s="1"/>
  <c r="Y61" i="2"/>
  <c r="Z61" i="2" s="1"/>
  <c r="Y62" i="2"/>
  <c r="Z62" i="2" s="1"/>
  <c r="Y63" i="2"/>
  <c r="Z63" i="2" s="1"/>
  <c r="Y64" i="2"/>
  <c r="Z64" i="2" s="1"/>
  <c r="Y65" i="2"/>
  <c r="Z65" i="2" s="1"/>
  <c r="Y66" i="2"/>
  <c r="Z66" i="2" s="1"/>
  <c r="Y67" i="2"/>
  <c r="Z67" i="2" s="1"/>
  <c r="Y68" i="2"/>
  <c r="Z68" i="2" s="1"/>
  <c r="Y69" i="2"/>
  <c r="Z69" i="2" s="1"/>
  <c r="Y70" i="2"/>
  <c r="Z70" i="2" s="1"/>
  <c r="Y71" i="2"/>
  <c r="Z71" i="2" s="1"/>
  <c r="Y72" i="2"/>
  <c r="Z72" i="2" s="1"/>
  <c r="Y73" i="2"/>
  <c r="Y74" i="2"/>
  <c r="Z74" i="2" s="1"/>
  <c r="Y75" i="2"/>
  <c r="Z75" i="2" s="1"/>
  <c r="Z12" i="2"/>
  <c r="Z16" i="2"/>
  <c r="Z17" i="2"/>
  <c r="Z20" i="2"/>
  <c r="Z25" i="2"/>
  <c r="Z33" i="2"/>
  <c r="Z45" i="2"/>
  <c r="Z53" i="2"/>
  <c r="Z57" i="2"/>
  <c r="Z73" i="2"/>
  <c r="AE12" i="2"/>
  <c r="AB12" i="2" s="1"/>
  <c r="AE13" i="2"/>
  <c r="AB13" i="2" s="1"/>
  <c r="AE14" i="2"/>
  <c r="AB14" i="2" s="1"/>
  <c r="AE15" i="2"/>
  <c r="AB15" i="2" s="1"/>
  <c r="AE16" i="2"/>
  <c r="AB16" i="2" s="1"/>
  <c r="AE17" i="2"/>
  <c r="AB17" i="2" s="1"/>
  <c r="AE18" i="2"/>
  <c r="AB18" i="2" s="1"/>
  <c r="AE19" i="2"/>
  <c r="AB19" i="2" s="1"/>
  <c r="AE20" i="2"/>
  <c r="AB20" i="2" s="1"/>
  <c r="AE21" i="2"/>
  <c r="AB21" i="2" s="1"/>
  <c r="AE22" i="2"/>
  <c r="AB22" i="2" s="1"/>
  <c r="AE23" i="2"/>
  <c r="AB23" i="2" s="1"/>
  <c r="AE24" i="2"/>
  <c r="AB24" i="2" s="1"/>
  <c r="AE25" i="2"/>
  <c r="AB25" i="2" s="1"/>
  <c r="AE26" i="2"/>
  <c r="AB26" i="2" s="1"/>
  <c r="AE27" i="2"/>
  <c r="AB27" i="2" s="1"/>
  <c r="AE28" i="2"/>
  <c r="AB28" i="2" s="1"/>
  <c r="AE29" i="2"/>
  <c r="AB29" i="2" s="1"/>
  <c r="AE30" i="2"/>
  <c r="AB30" i="2" s="1"/>
  <c r="AE31" i="2"/>
  <c r="AB31" i="2" s="1"/>
  <c r="AE32" i="2"/>
  <c r="AB32" i="2" s="1"/>
  <c r="AE33" i="2"/>
  <c r="AB33" i="2" s="1"/>
  <c r="AE34" i="2"/>
  <c r="AB34" i="2" s="1"/>
  <c r="AE35" i="2"/>
  <c r="AB35" i="2" s="1"/>
  <c r="AE36" i="2"/>
  <c r="AB36" i="2" s="1"/>
  <c r="AE37" i="2"/>
  <c r="AB37" i="2" s="1"/>
  <c r="AE38" i="2"/>
  <c r="AB38" i="2" s="1"/>
  <c r="AE39" i="2"/>
  <c r="AB39" i="2" s="1"/>
  <c r="AE40" i="2"/>
  <c r="AB40" i="2" s="1"/>
  <c r="AE41" i="2"/>
  <c r="AB41" i="2" s="1"/>
  <c r="AE42" i="2"/>
  <c r="AB42" i="2" s="1"/>
  <c r="AE43" i="2"/>
  <c r="AB43" i="2" s="1"/>
  <c r="AE44" i="2"/>
  <c r="AB44" i="2" s="1"/>
  <c r="AE45" i="2"/>
  <c r="AB45" i="2" s="1"/>
  <c r="AE46" i="2"/>
  <c r="AB46" i="2" s="1"/>
  <c r="AE47" i="2"/>
  <c r="AB47" i="2" s="1"/>
  <c r="AE48" i="2"/>
  <c r="AB48" i="2" s="1"/>
  <c r="AE49" i="2"/>
  <c r="AB49" i="2" s="1"/>
  <c r="AE50" i="2"/>
  <c r="AB50" i="2" s="1"/>
  <c r="AE51" i="2"/>
  <c r="AB51" i="2" s="1"/>
  <c r="AE52" i="2"/>
  <c r="AB52" i="2" s="1"/>
  <c r="AE53" i="2"/>
  <c r="AB53" i="2" s="1"/>
  <c r="AE54" i="2"/>
  <c r="AB54" i="2" s="1"/>
  <c r="AE55" i="2"/>
  <c r="AB55" i="2" s="1"/>
  <c r="AE56" i="2"/>
  <c r="AB56" i="2" s="1"/>
  <c r="AE57" i="2"/>
  <c r="AB57" i="2" s="1"/>
  <c r="AE58" i="2"/>
  <c r="AB58" i="2" s="1"/>
  <c r="AE59" i="2"/>
  <c r="AB59" i="2" s="1"/>
  <c r="AE60" i="2"/>
  <c r="AB60" i="2" s="1"/>
  <c r="AE61" i="2"/>
  <c r="AB61" i="2" s="1"/>
  <c r="AE62" i="2"/>
  <c r="AB62" i="2" s="1"/>
  <c r="AE63" i="2"/>
  <c r="AB63" i="2" s="1"/>
  <c r="AE64" i="2"/>
  <c r="AB64" i="2" s="1"/>
  <c r="AE65" i="2"/>
  <c r="AB65" i="2" s="1"/>
  <c r="AE66" i="2"/>
  <c r="AB66" i="2" s="1"/>
  <c r="AE67" i="2"/>
  <c r="AB67" i="2" s="1"/>
  <c r="AE68" i="2"/>
  <c r="AB68" i="2" s="1"/>
  <c r="AE69" i="2"/>
  <c r="AB69" i="2" s="1"/>
  <c r="AE70" i="2"/>
  <c r="AB70" i="2" s="1"/>
  <c r="AE71" i="2"/>
  <c r="AB71" i="2" s="1"/>
  <c r="AE72" i="2"/>
  <c r="AB72" i="2" s="1"/>
  <c r="AE73" i="2"/>
  <c r="AB73" i="2" s="1"/>
  <c r="AE74" i="2"/>
  <c r="AB74" i="2" s="1"/>
  <c r="AE75" i="2"/>
  <c r="AB75" i="2" s="1"/>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E11" i="2" l="1"/>
  <c r="AB11" i="2" s="1"/>
  <c r="AF11" i="2" l="1"/>
  <c r="X11" i="2"/>
  <c r="Y11" i="2" l="1"/>
  <c r="Z11" i="2" s="1"/>
  <c r="E19" i="1"/>
  <c r="E2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A27A38-766A-42BB-B389-B205E2DEF053}" keepAlive="1" name="Consulta - 2022_Reporte de Ejecución Contractual" description="Conexión a la consulta '2022_Reporte de Ejecución Contractual' en el libro." type="5" refreshedVersion="0" background="1">
    <dbPr connection="Provider=Microsoft.Mashup.OleDb.1;Data Source=$Workbook$;Location=&quot;2022_Reporte de Ejecución Contractual&quot;;Extended Properties=&quot;&quot;" command="SELECT * FROM [2022_Reporte de Ejecución Contractual]"/>
  </connection>
  <connection id="2" xr16:uid="{41725CCB-6227-4BB5-A7E3-6C00E9DD81CC}" keepAlive="1" name="Consulta - 2022_Reporte de Ejecución Contractual (2)" description="Conexión a la consulta '2022_Reporte de Ejecución Contractual (2)' en el libro." type="5" refreshedVersion="0" background="1">
    <dbPr connection="Provider=Microsoft.Mashup.OleDb.1;Data Source=$Workbook$;Location=&quot;2022_Reporte de Ejecución Contractual (2)&quot;;Extended Properties=&quot;&quot;" command="SELECT * FROM [2022_Reporte de Ejecución Contractual (2)]"/>
  </connection>
  <connection id="3" xr16:uid="{A12C0135-9FE0-46A3-B3BA-529EC0A067FF}" keepAlive="1" name="Consulta - 2023_Reporte de Ejecución Contractual" description="Conexión a la consulta '2023_Reporte de Ejecución Contractual' en el libro." type="5" refreshedVersion="0" background="1">
    <dbPr connection="Provider=Microsoft.Mashup.OleDb.1;Data Source=$Workbook$;Location=&quot;2023_Reporte de Ejecución Contractual&quot;;Extended Properties=&quot;&quot;" command="SELECT * FROM [2023_Reporte de Ejecución Contractual]"/>
  </connection>
  <connection id="4" xr16:uid="{82883B91-AF54-43D1-8768-6C09B784CD83}" keepAlive="1" name="Consulta - 2023_Reporte de Ejecución Contractual (2)" description="Conexión a la consulta '2023_Reporte de Ejecución Contractual (2)' en el libro." type="5" refreshedVersion="0" background="1">
    <dbPr connection="Provider=Microsoft.Mashup.OleDb.1;Data Source=$Workbook$;Location=&quot;2023_Reporte de Ejecución Contractual (2)&quot;;Extended Properties=&quot;&quot;" command="SELECT * FROM [2023_Reporte de Ejecución Contractual (2)]"/>
  </connection>
  <connection id="5" xr16:uid="{5F80A6DC-66C1-420C-9B38-A9E520ECAE9E}" keepAlive="1" name="Consulta - 2023_Reporte de Ejecución Contractual (3)" description="Conexión a la consulta '2023_Reporte de Ejecución Contractual (3)' en el libro." type="5" refreshedVersion="0" background="1">
    <dbPr connection="Provider=Microsoft.Mashup.OleDb.1;Data Source=$Workbook$;Location=&quot;2023_Reporte de Ejecución Contractual (3)&quot;;Extended Properties=&quot;&quot;" command="SELECT * FROM [2023_Reporte de Ejecución Contractual (3)]"/>
  </connection>
  <connection id="6" xr16:uid="{F3569E03-1D73-4F66-86DB-9B1EED766D5B}" keepAlive="1" name="Consulta - Informe_Supervisor" description="Conexión a la consulta 'Informe_Supervisor' en el libro." type="5" refreshedVersion="8" background="1" saveData="1">
    <dbPr connection="Provider=Microsoft.Mashup.OleDb.1;Data Source=$Workbook$;Location=Informe_Supervisor;Extended Properties=&quot;&quot;" command="SELECT * FROM [Informe_Supervisor]"/>
  </connection>
  <connection id="7" xr16:uid="{3E4C20E8-8C71-445D-B56D-7B83A14A675E}" keepAlive="1" name="Consulta - Reporte Informes de Supervisión" description="Conexión a la consulta 'Reporte Informes de Supervisión' en el libro." type="5" refreshedVersion="0" background="1">
    <dbPr connection="Provider=Microsoft.Mashup.OleDb.1;Data Source=$Workbook$;Location=&quot;Reporte Informes de Supervisión&quot;;Extended Properties=&quot;&quot;" command="SELECT * FROM [Reporte Informes de Supervisión]"/>
  </connection>
</connections>
</file>

<file path=xl/sharedStrings.xml><?xml version="1.0" encoding="utf-8"?>
<sst xmlns="http://schemas.openxmlformats.org/spreadsheetml/2006/main" count="593" uniqueCount="167">
  <si>
    <t>Total general</t>
  </si>
  <si>
    <t>Fuente: Datos Abiertos, BogData</t>
  </si>
  <si>
    <t>No. Contratos/Conv</t>
  </si>
  <si>
    <t>VIGENCIA</t>
  </si>
  <si>
    <t>NÚMERO CONTRATO</t>
  </si>
  <si>
    <t>CLASE MODIFICACIÓN</t>
  </si>
  <si>
    <t>FECHA SUSCRIPCIÓN DE LA MODIFICACIÓN</t>
  </si>
  <si>
    <t>IDENTIFICACIÓN CONTRATISTA</t>
  </si>
  <si>
    <t>OBJETO</t>
  </si>
  <si>
    <t>VALOR CONTRATO PRINCIPAL</t>
  </si>
  <si>
    <t>VALOR ADICIÓN</t>
  </si>
  <si>
    <t>VALOR TOTAL</t>
  </si>
  <si>
    <t>PLAZO MODIFICACIÓN (Días)</t>
  </si>
  <si>
    <t>Fecha de suscripción</t>
  </si>
  <si>
    <t>Fecha de Inicio</t>
  </si>
  <si>
    <t>Plazo Inicial (dias)</t>
  </si>
  <si>
    <t>Fecha Finalizacion Programada</t>
  </si>
  <si>
    <t>Valor del Contrato
inical</t>
  </si>
  <si>
    <t>dias ejecutados</t>
  </si>
  <si>
    <t>% Ejecución</t>
  </si>
  <si>
    <t>Recursos pendientes de ejecutar.</t>
  </si>
  <si>
    <t>Cantidad de Adiciones/
prórrogas</t>
  </si>
  <si>
    <t>Vr. Adiciones</t>
  </si>
  <si>
    <t>Vr. Total con Adiciones</t>
  </si>
  <si>
    <t>NOMBRE UNIDAD EJECUTORA</t>
  </si>
  <si>
    <t>DEPENDENCIA DESTINO</t>
  </si>
  <si>
    <t>PROCESO SELECCIÓN</t>
  </si>
  <si>
    <t>CLASE CONTRATO</t>
  </si>
  <si>
    <t>INFORMACIÓN CONSOLIDADA DEL CONTRATO A LA FECHA CON TODAS LAS NOVEDADES/CAMBIOS Y/O MODIFICACIONES</t>
  </si>
  <si>
    <t>INFORMACIÓN GENERAL DEL CONTRATO MODIFICADO</t>
  </si>
  <si>
    <t>PORTAL CONTRATACION</t>
  </si>
  <si>
    <t>URL SECOP</t>
  </si>
  <si>
    <t>PLAZO TOTAL
(DÍAS)*</t>
  </si>
  <si>
    <t>* Los plazos en días se contabilizan a partir de meses contables de 30 días</t>
  </si>
  <si>
    <t xml:space="preserve">Corte: </t>
  </si>
  <si>
    <t>Del</t>
  </si>
  <si>
    <t>Hasta</t>
  </si>
  <si>
    <t>RAZÓN SOCIAL
CESIONARIO</t>
  </si>
  <si>
    <t>Recursos totales Ejecutados o pagados</t>
  </si>
  <si>
    <t>Tipo Modificaciones</t>
  </si>
  <si>
    <t>Modalidad / Clase Contrato - Conve</t>
  </si>
  <si>
    <t>Prestación de Servicios</t>
  </si>
  <si>
    <t>Plazo total con prorrogas (días)</t>
  </si>
  <si>
    <t>DATOS DE LA MODIFICACION SUSCRITA EN EL PERIODO</t>
  </si>
  <si>
    <t>SUBD. ADMINISTRATIVA Y FINANCIERA</t>
  </si>
  <si>
    <t>SECOP-II</t>
  </si>
  <si>
    <t>FONDO CUENTA CONCEJO DE BOGOTA, D.C.</t>
  </si>
  <si>
    <t>Selección Abreviada - Subasta Inversa</t>
  </si>
  <si>
    <t>0111-01 - Secretaría Distrital de Hacienda</t>
  </si>
  <si>
    <t>(CPS) Directa Prestacion Servicios Profesionales y Apoyo a la Gestión</t>
  </si>
  <si>
    <t>(CPS) Prestación Servicios Profesionales</t>
  </si>
  <si>
    <t>TVEC</t>
  </si>
  <si>
    <t>Selección Abreviada - Acuerdo Marco</t>
  </si>
  <si>
    <t>Directa Otras Causales</t>
  </si>
  <si>
    <t>DESPACHO DIR. DISTRITAL PRESUPUESTO</t>
  </si>
  <si>
    <t>(CPS) Prestación Servicio Apoyo a la Gestión</t>
  </si>
  <si>
    <t>0111-04 - Fondo Cuenta Concejo de Bogotá, D.C.</t>
  </si>
  <si>
    <t>https://community.secop.gov.co/Public/Tendering/OpportunityDetail/Index?noticeUID=CO1.NTC.6266427&amp;isFromPublicArea=True&amp;isModal=true&amp;asPopupView=true</t>
  </si>
  <si>
    <t>OF. GESTION SERVICIO Y NOTIFICACIONES</t>
  </si>
  <si>
    <t>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t>
  </si>
  <si>
    <t>https://community.secop.gov.co/Public/Tendering/OpportunityDetail/Index?noticeUID=CO1.NTC.3155498&amp;isFromPublicArea=True&amp;isModal=true&amp;asPopupView=true</t>
  </si>
  <si>
    <t>Licitación Pública</t>
  </si>
  <si>
    <t>Obra</t>
  </si>
  <si>
    <t>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t>
  </si>
  <si>
    <t>Mínima Cuantía</t>
  </si>
  <si>
    <t>DESPACHO TESORERO DISTRITAL</t>
  </si>
  <si>
    <t>Secretaría Distrital de Hacienda
Gestión Contractual Octubre 2024 - Modificaciones</t>
  </si>
  <si>
    <t>https://community.secop.gov.co/Public/Tendering/OpportunityDetail/Index?noticeUID=CO1.NTC.5642612&amp;isFromPublicArea=True&amp;isModal=true&amp;asPopupView=true</t>
  </si>
  <si>
    <t>SUBD. INFRAESTRUCTURA TIC</t>
  </si>
  <si>
    <t>Prestar los servicios de mantenimiento, soporte y actualización con elsuministro de repuestos para la infraestructura de telecomunicaciones,cableado estructurado (voz y datos), fibra óptica, energía normal yregulada de la Secretaría Distrital de Hacienda.</t>
  </si>
  <si>
    <t>https://community.secop.gov.co/Public/Tendering/OpportunityDetail/Index?noticeUID=CO1.NTC.5961946&amp;isFromPublicArea=True&amp;isModal=true&amp;asPopupView=true</t>
  </si>
  <si>
    <t>DESPACHO DIR. DISTRITAL COBRO</t>
  </si>
  <si>
    <t>Prestar servicios profesionales para el control, consolidación, gestión,planificación y seguimiento de las bases administradas por la DirecciónDistrital de Cobro, en el marco de los procesos misionales de cobrocoactivo tributario, no tributario, depuración de cartera y cobroprejurídico.</t>
  </si>
  <si>
    <t>https://community.secop.gov.co/Public/Tendering/OpportunityDetail/Index?noticeUID=CO1.NTC.2972907&amp;isFromPublicArea=True&amp;isModal=true&amp;asPopupView=true</t>
  </si>
  <si>
    <t>Concurso de Méritos Abierto</t>
  </si>
  <si>
    <t>Corretaje</t>
  </si>
  <si>
    <t>Contratar un corredor de seguros para que realice las intermediaciones yasesoría integral del programa de seguros Concejo de Bogotá, D.C., deconformidad con lo establecido en el pliego de condiciones del Concursode Méritos Abierto No. SDH-CMA-0001-2022 y la propuesta presentada porel contratista.</t>
  </si>
  <si>
    <t>https://community.secop.gov.co/Public/Tendering/OpportunityDetail/Index?noticeUID=CO1.NTC.4116322&amp;isFromPublicArea=True&amp;isModal=true&amp;asPopupView=true</t>
  </si>
  <si>
    <t>Proveer el outsourcing integral para los servicios de monitoreo yoperación del Datacenter.</t>
  </si>
  <si>
    <t>https://community.secop.gov.co/Public/Tendering/OpportunityDetail/Index?noticeUID=CO1.NTC.5738839&amp;isFromPublicArea=True&amp;isModal=true&amp;asPopupView=true</t>
  </si>
  <si>
    <t>SUBD. GESTION JUDICIAL</t>
  </si>
  <si>
    <t>Prestar el servicio de vigilancia judicial de los procesos que cursan enlos diferentes despachos judiciales del país, en los que el DistritoCapital- Secretaría Distrital de Hacienda tenga interés, de conformidadcon las competencias delegadas y asignadas</t>
  </si>
  <si>
    <t>https://community.secop.gov.co/Public/Tendering/OpportunityDetail/Index?noticeUID=CO1.NTC.5957996&amp;isFromPublicArea=True&amp;isModal=true&amp;asPopupView=true</t>
  </si>
  <si>
    <t>Prestar el soporte y mantenimiento para la plataforma Gestor deEvidencia digital y procesos firma digital (ARES) de la Secretaría Distrital de Hacienda.</t>
  </si>
  <si>
    <t>https://www.colombiacompra.gov.co/tienda-virtual-del-estado-colombiano/ordenes-compra/111767</t>
  </si>
  <si>
    <t>Proveer los servicios de canales dedicados e Internet y los servicioscomplementarios para la Secretaría Distrital de Hacienda.</t>
  </si>
  <si>
    <t>https://community.secop.gov.co/Public/Tendering/OpportunityDetail/Index?noticeUID=CO1.NTC.6351576&amp;isFromPublicArea=True&amp;isModal=true&amp;asPopupView=true</t>
  </si>
  <si>
    <t>Prestar servicios profesionales para la planeación y ejecuciónInstitucional del Proyecto de inversión de la Dirección Distrital deCobro, realizando actividades de apoyo técnico para la implementación,ejecución y entrega de los productos y servicios adquiridos a través delproyecto, atender los requerimientos internos y externos formulados conocasión de las actividades que apoya en la DCO y las demás que serequieran para el adecuado cumplimiento del objeto; a través de lasherramientas de seguimiento definidas por el Despacho del DirectorDistrital de Cobro.</t>
  </si>
  <si>
    <t>https://community.secop.gov.co/Public/Tendering/OpportunityDetail/Index?noticeUID=CO1.NTC.6407236&amp;isFromPublicArea=True&amp;isModal=true&amp;asPopupView=true</t>
  </si>
  <si>
    <t>Prestar servicios profesionales para la planeación y ejecuciónInstitucional del Proyecto de inversión de la Dirección Distrital deCobro, realizando acciones de formulación de estudios, seguimiento,consolidación y actualización de información de las actividadesderivadas del proyecto, atender los requerimientos internos y externosformulados con ocasión de las actividades que apoya en la DCO y lasdemás que se requieran para el adecuado cumplimiento del objeto; através de las herramientas de seguimiento definidas por el Despacho delDirector Distrital de Cobro.</t>
  </si>
  <si>
    <t>https://community.secop.gov.co/Public/Tendering/OpportunityDetail/Index?noticeUID=CO1.NTC.6264002&amp;isFromPublicArea=True&amp;isModal=true&amp;asPopupView=true</t>
  </si>
  <si>
    <t>Compraventa</t>
  </si>
  <si>
    <t>SUBD. TALENTO HUMANO</t>
  </si>
  <si>
    <t>Suministro de elementos de protección personal para los servidores ycontratistas de la Secretaría Distrital de Hacienda.</t>
  </si>
  <si>
    <t>https://community.secop.gov.co/Public/Tendering/OpportunityDetail/Index?noticeUID=CO1.NTC.3193398&amp;isFromPublicArea=True&amp;isModal=true&amp;asPopupView=true</t>
  </si>
  <si>
    <t>Consultoría</t>
  </si>
  <si>
    <t>REALIZAR LA INTERVENTORÍA TÉCNICA, ADMINISTRATIVA, AMBIENTAL,FINANCIERA, LEGAL Y CONTABLE PARA EL CONTRATO DE MANTENIMIENTOS INTEGRADOS</t>
  </si>
  <si>
    <t>https://community.secop.gov.co/Public/Tendering/OpportunityDetail/Index?noticeUID=CO1.NTC.6489351&amp;isFromPublicArea=True&amp;isModal=true&amp;asPopupView=true</t>
  </si>
  <si>
    <t>SUBD. ASUNTOS CONTRACTUALES</t>
  </si>
  <si>
    <t>Prestar servicios profesionales jurídicos en temas administrativos y contractuales de competencia de la Subdirección de Asuntos Contractuales de la Secretaría Distrital de Hacienda</t>
  </si>
  <si>
    <t>https://community.secop.gov.co/Public/Tendering/OpportunityDetail/Index?noticeUID=CO1.NTC.6468800&amp;isFromPublicArea=True&amp;isModal=False</t>
  </si>
  <si>
    <t>Prestar servicios profesionales a la Subdirección de AsuntosContractuales en la preparación de información y bases de datos para laatención de requerimientos y solicitudes realizadas a la Subdirección ydemás actividades que requieran gestión en el sistema BOGDATA</t>
  </si>
  <si>
    <t>https://community.secop.gov.co/Public/Tendering/OpportunityDetail/Index?noticeUID=CO1.NTC.6493670&amp;isFromPublicArea=True&amp;isModal=true&amp;asPopupView=true</t>
  </si>
  <si>
    <t>SUBD. PLANEACION E INTELIGENCIA TRIB</t>
  </si>
  <si>
    <t>Prestar servicios profesionales especializados para el soporte funcionaldel Core Tributario del Sistema BogData en la Dirección de Impuestos deBogotá.</t>
  </si>
  <si>
    <t>https://community.secop.gov.co/Public/Tendering/OpportunityDetail/Index?noticeUID=CO1.NTC.6546284&amp;isFromPublicArea=True&amp;isModal=true&amp;asPopupView=true</t>
  </si>
  <si>
    <t>SUBD. ANALISIS Y SOSTENIBILIDAD PPTAL.</t>
  </si>
  <si>
    <t>Prestar servicios profesionales a la Subdirección de Análisis ySostenibilidad Presupuestal de la Dirección Distrital de Presupuesto,para apoyar la consolidación, revisión y análisis de la informaciónpresupuestal, fiscal y financiera de las entidades a cargo.</t>
  </si>
  <si>
    <t>https://community.secop.gov.co/Public/Tendering/OpportunityDetail/Index?noticeUID=CO1.NTC.6485355&amp;isFromPublicArea=True&amp;isModal=true&amp;asPopupView=true</t>
  </si>
  <si>
    <t>Prestar servicios profesionales a la Subdirección de AsuntosContractuales para gestionar la construcción de documentos precontractuales.</t>
  </si>
  <si>
    <t>https://community.secop.gov.co/Public/Tendering/OpportunityDetail/Index?noticeUID=CO1.NTC.6492773&amp;isFromPublicArea=True&amp;isModal=true&amp;asPopupView=true</t>
  </si>
  <si>
    <t>https://community.secop.gov.co/Public/Tendering/OpportunityDetail/Index?noticeUID=CO1.NTC.6485423&amp;isFromPublicArea=True&amp;isModal=true&amp;asPopupView=true</t>
  </si>
  <si>
    <t>Prestar servicios profesionales para dar soporte y apoyo en lasupervisión de contratos y realizar las actividades de seguimiento ymonitoreo de los asuntos a cargo de Subdirección de AsuntosContractuales</t>
  </si>
  <si>
    <t>https://community.secop.gov.co/Public/Tendering/OpportunityDetail/Index?noticeUID=CO1.NTC.6546547&amp;isFromPublicArea=True&amp;isModal=true&amp;asPopupView=true</t>
  </si>
  <si>
    <t>SUBD. EDUCACION TRIBUTARIA Y SERVICIO</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</si>
  <si>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</si>
  <si>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https://community.secop.gov.co/Public/Tendering/OpportunityDetail/Index?noticeUID=CO1.NTC.6532729&amp;isFromPublicArea=True&amp;isModal=true&amp;asPopupView=true</t>
  </si>
  <si>
    <t>OF. PLANEACION FINANCIERA</t>
  </si>
  <si>
    <t>Prestar servicios profesionales en la Dirección Distrital de Tesorería,para la creación, actualización, seguimiento y análisis de indicadoresde planeación y análisis financiero; así como en el soporte a lasentidades distritales en el Plan Anual de Caja (PAC), consolidación dela información requerida y en todas las actividades que se relacionencon la planificación financiera y de flujo de caja del Distrito Capital.</t>
  </si>
  <si>
    <t>https://community.secop.gov.co/Public/Tendering/OpportunityDetail/Index?noticeUID=CO1.NTC.6522504&amp;isFromPublicArea=True&amp;isModal=true&amp;asPopupView=true</t>
  </si>
  <si>
    <t>OF. CUENTAS CORRIENTES Y DEVOLUCIONES</t>
  </si>
  <si>
    <t>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t>
  </si>
  <si>
    <t>https://community.secop.gov.co/Public/Tendering/OpportunityDetail/Index?noticeUID=CO1.NTC.6550148&amp;isFromPublicArea=True&amp;isModal=true&amp;asPopupView=true</t>
  </si>
  <si>
    <t>OF. GESTION PAGOS</t>
  </si>
  <si>
    <t>Prestar servicios profesionales en la Dirección Distrital de Tesoreríapara adelantar el registro, suspensión, terminación y seguimiento de losembargos de los proveedores y contratistas del Sector Central y Fondosde Desarrollo Local y demás procesos jurídicos, asociados a la Oficinade gestión de pagos;  actualización documental y actividades jurídicassolicitadas por el área.</t>
  </si>
  <si>
    <t>https://community.secop.gov.co/Public/Tendering/OpportunityDetail/Index?noticeUID=CO1.NTC.6564212&amp;isFromPublicArea=True&amp;isModal=true&amp;asPopupView=true</t>
  </si>
  <si>
    <t>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t>
  </si>
  <si>
    <t>https://community.secop.gov.co/Public/Tendering/OpportunityDetail/Index?noticeUID=CO1.NTC.6557930&amp;isFromPublicArea=True&amp;isModal=true&amp;asPopupView=true</t>
  </si>
  <si>
    <t>SUBD. DETERMINACION</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</si>
  <si>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</si>
  <si>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https://community.secop.gov.co/Public/Tendering/OpportunityDetail/Index?noticeUID=CO1.NTC.6564231&amp;isFromPublicArea=True&amp;isModal=true&amp;asPopupView=true</t>
  </si>
  <si>
    <t>Prestar los servicios de apoyo operativo para las actividades propias dela Subdirección de Educación Tributaria y Servicio, elaboración deinformes y en general para cubrir las solicitudes realizadas por laSubdirección.</t>
  </si>
  <si>
    <t>https://community.secop.gov.co/Public/Tendering/OpportunityDetail/Index?noticeUID=CO1.NTC.6589917&amp;isFromPublicArea=True&amp;isModal=true&amp;asPopupView=true</t>
  </si>
  <si>
    <t>Prestar los servicios profesionales para apoyar la gestión de laDirección Distrital de Tesorería Oficina de Gestión de pagos, en aspectos relacionados con la gestión, soporte, registro y revisión de documentos de nómina, para la programación de las cuentas porpagar por conceptos de Nómina radicadas en el sistema de información,por las Entidades Distritales de la Administración Central, la Personería de Bogotá, la Veeduría Distrital, el Concejo de Bogotá, la Unidad Administrativa Especial Cuerpo Oficial de Bomberos ylos Establecimientos Públicos vinculados a la Cuenta Única Distrital,correspondiente al proceso CPR109-P-01.</t>
  </si>
  <si>
    <t>https://community.secop.gov.co/Public/Tendering/OpportunityDetail/Index?noticeUID=CO1.NTC.6563638&amp;isFromPublicArea=True&amp;isModal=true&amp;asPopupView=true</t>
  </si>
  <si>
    <t>Prestar servicios profesionales a la Dirección Distrital de Presupuesto,para apoyar el seguimiento y control a la gestión administrativa ydocumental  de la dependencia.</t>
  </si>
  <si>
    <t>https://community.secop.gov.co/Public/Tendering/OpportunityDetail/Index?noticeUID=CO1.NTC.6576258&amp;isFromPublicArea=True&amp;isModal=true&amp;asPopupView=true</t>
  </si>
  <si>
    <t>SUBD. GESTION INFORMACION PPTAL.</t>
  </si>
  <si>
    <t>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t>
  </si>
  <si>
    <t>https://community.secop.gov.co/Public/Tendering/OpportunityDetail/Index?noticeUID=CO1.NTC.6661276&amp;isFromPublicArea=True&amp;isModal=true&amp;asPopupView=true</t>
  </si>
  <si>
    <t>Prestar los servicios profesionales para liderar la optimización,seguimiento, control, organización de la gestión jurídica y de lainformación necesaria para la optimización de los procesos a cargo de laSubdirección de Gestión Judicial en las diferentes actividades y asuntosque se adelanten, así como apoyar, identificar, consolidar y proponerpolíticas y manuales de defensa y análisis de causas litigiosas, para elcumplimiento de los objetivos e indicadores de calidad y oportunidad,así como liderar los asuntos transversales del área.</t>
  </si>
  <si>
    <t>https://community.secop.gov.co/Public/Tendering/OpportunityDetail/Index?noticeUID=CO1.NTC.6669281&amp;isFromPublicArea=True&amp;isModal=true&amp;asPopupView=true</t>
  </si>
  <si>
    <t>Prestar servicios profesionales en la Dirección Distrital de Tesorería,para realizar el seguimiento al cumplimiento de la planeaciónestratégica en la DDT, el mantenimiento del sistema de gestión de lacalidad acorde a normativa, seguimiento y ejecución de las actividadesdesignadas a la DDT en planes y/o proyectos institucionales, gestión delriesgo operativo y de corrupción.</t>
  </si>
  <si>
    <t>https://community.secop.gov.co/Public/Tendering/OpportunityDetail/Index?noticeUID=CO1.NTC.6651904&amp;isFromPublicArea=True&amp;isModal=true&amp;asPopupView=true</t>
  </si>
  <si>
    <t>OF. GESTION INGRESOS</t>
  </si>
  <si>
    <t>Prestar los servicios profesionales en la Dirección Distrital deTesorería, para dar soporte y seguimiento a los procesos de recaudo ylegalización de los ingresos tributarios y no tributarios recibidos enlas cuentas bancarias del área de tesorería, así como los temas conexosa la automatización del proceso.</t>
  </si>
  <si>
    <t>https://community.secop.gov.co/Public/Tendering/OpportunityDetail/Index?noticeUID=CO1.NTC.6679168&amp;isFromPublicArea=True&amp;isModal=true&amp;asPopupView=true</t>
  </si>
  <si>
    <t>OF. RECURSOS TRIBUTARIOS</t>
  </si>
  <si>
    <t>Prestar servicios profesionales dentro de la etapa de discusión en lasactuaciones adelantadas por la Oficina de Recursos Tributarios.</t>
  </si>
  <si>
    <t>https://community.secop.gov.co/Public/Tendering/OpportunityDetail/Index?noticeUID=CO1.NTC.6590744&amp;isFromPublicArea=True&amp;isModal=true&amp;asPopupView=true</t>
  </si>
  <si>
    <t>Prestar servicios profesionales para realizar el apoyo a lainstrumentalización y seguimiento de los planes y actividades que se deban formular y ejecutar con ocasión de la gestión del Laboratorio de Innovación y Gestión del Conocimiento.</t>
  </si>
  <si>
    <t>https://community.secop.gov.co/Public/Tendering/OpportunityDetail/Index?noticeUID=CO1.NTC.6714522&amp;isFromPublicArea=True&amp;isModal=true&amp;asPopupView=true</t>
  </si>
  <si>
    <t>Prestar los servicios profesionales en la Dirección Distrital deTesorería, para dar soporte y seguimiento al proceso diario de la operación asociada a los proyectos de la Tesorería y su relación con los procesos de recaudo y legalización de los ingresostributarios y no tributarios, así como los temas conexos a latecnificación del proceso.</t>
  </si>
  <si>
    <t>https://www.colombiacompra.gov.co/tienda-virtual-del-estado-colombiano/ordenes-compra/116143</t>
  </si>
  <si>
    <t>Adquisición de licenciamiento y soporte para WORKSPACE / Gmail.</t>
  </si>
  <si>
    <t>https://community.secop.gov.co/Public/Tendering/OpportunityDetail/Index?noticeUID=CO1.NTC.4906277&amp;isFromPublicArea=True&amp;isModal=true&amp;asPopupView=true</t>
  </si>
  <si>
    <t>OF. TECNICA SISTEMA GESTION DOCUMENTAL</t>
  </si>
  <si>
    <t>Prestar el servicio de custodia, consulta, préstamo y transporte dedocumentos de archivo de la Secretaría Distrital de Hacienda, deconformidad con el anexo técnico y el pliego de condiciones.</t>
  </si>
  <si>
    <t>https://community.secop.gov.co/Public/Tendering/OpportunityDetail/Index?noticeUID=CO1.NTC.5191133&amp;isFromPublicArea=True&amp;isModal=true&amp;asPopupView=true</t>
  </si>
  <si>
    <t>Selección Abreviada - Menor Cuantía</t>
  </si>
  <si>
    <t>Prestar los servicios para la valoración, diseño, elaboración,actualización e implementación de instrumentos archivísticos en el Concejo de Bogotá D.C.</t>
  </si>
  <si>
    <t>2 2. Adición</t>
  </si>
  <si>
    <t>4 4. Adición / Prórroga</t>
  </si>
  <si>
    <t>1 1. Cesión</t>
  </si>
  <si>
    <t>8 8. Otro SI</t>
  </si>
  <si>
    <t>3 3. Prorroga</t>
  </si>
  <si>
    <t>ZAKI DAVID NADER NISPERUZA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</si>
</sst>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1"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u/>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0" fontId="8" fillId="0" borderId="0" applyNumberFormat="0" applyFill="0" applyBorder="0" applyAlignment="0" applyProtection="0"/>
  </cellStyleXfs>
  <cellXfs count="60">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4" borderId="18" xfId="0" applyFont="1" applyFill="1" applyBorder="1" applyAlignment="1">
      <alignment horizontal="centerContinuous" vertical="center"/>
    </xf>
    <xf numFmtId="0" fontId="4" fillId="5" borderId="16" xfId="0" applyFont="1" applyFill="1" applyBorder="1" applyAlignment="1">
      <alignment horizontal="centerContinuous" vertical="center" wrapText="1"/>
    </xf>
    <xf numFmtId="0" fontId="4" fillId="5" borderId="17" xfId="0" applyFont="1" applyFill="1" applyBorder="1" applyAlignment="1">
      <alignment horizontal="centerContinuous" vertical="center" wrapText="1"/>
    </xf>
    <xf numFmtId="0" fontId="4" fillId="5" borderId="18"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164" fontId="0" fillId="0" borderId="0" xfId="1" applyNumberFormat="1" applyFont="1"/>
    <xf numFmtId="0" fontId="1" fillId="0" borderId="0" xfId="0" applyFont="1" applyAlignment="1">
      <alignment horizontal="right"/>
    </xf>
    <xf numFmtId="0" fontId="2" fillId="0" borderId="0" xfId="0" applyFont="1" applyAlignment="1">
      <alignment horizontal="left"/>
    </xf>
    <xf numFmtId="0" fontId="1" fillId="0" borderId="25" xfId="0" applyFont="1" applyBorder="1" applyAlignment="1">
      <alignment horizontal="right" vertical="center"/>
    </xf>
    <xf numFmtId="0" fontId="2"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1" fillId="6" borderId="22" xfId="0" applyFont="1" applyFill="1" applyBorder="1" applyAlignment="1">
      <alignment horizontal="right" vertical="center"/>
    </xf>
    <xf numFmtId="14" fontId="1" fillId="0" borderId="26" xfId="0" applyNumberFormat="1" applyFont="1" applyBorder="1" applyAlignment="1">
      <alignment horizontal="center"/>
    </xf>
    <xf numFmtId="14" fontId="1" fillId="0" borderId="27"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2" xfId="0" pivotButton="1" applyBorder="1" applyAlignment="1">
      <alignment horizontal="center"/>
    </xf>
    <xf numFmtId="0" fontId="0" fillId="0" borderId="15" xfId="0" applyBorder="1" applyAlignment="1">
      <alignment horizontal="left"/>
    </xf>
    <xf numFmtId="0" fontId="0" fillId="0" borderId="15" xfId="0" applyBorder="1" applyAlignment="1">
      <alignment horizontal="left" indent="1"/>
    </xf>
    <xf numFmtId="0" fontId="0" fillId="0" borderId="14" xfId="0" applyBorder="1" applyAlignment="1">
      <alignment horizontal="left"/>
    </xf>
    <xf numFmtId="164" fontId="0" fillId="0" borderId="0" xfId="0" applyNumberFormat="1"/>
    <xf numFmtId="14" fontId="0" fillId="0" borderId="20" xfId="0" applyNumberFormat="1" applyBorder="1" applyAlignment="1">
      <alignment horizontal="center" vertical="center" wrapText="1"/>
    </xf>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0" xfId="0" applyBorder="1"/>
    <xf numFmtId="0" fontId="0" fillId="2" borderId="0" xfId="0" applyFill="1" applyBorder="1"/>
    <xf numFmtId="0" fontId="7" fillId="0" borderId="0" xfId="0" applyFont="1" applyBorder="1"/>
    <xf numFmtId="0" fontId="0" fillId="0" borderId="0" xfId="0" applyBorder="1" applyAlignment="1">
      <alignment horizontal="left"/>
    </xf>
    <xf numFmtId="0" fontId="0" fillId="0" borderId="9" xfId="0" applyBorder="1" applyAlignment="1">
      <alignment horizontal="left" indent="1"/>
    </xf>
    <xf numFmtId="0" fontId="0" fillId="0" borderId="7" xfId="0" applyBorder="1" applyAlignment="1">
      <alignment horizontal="left" indent="1"/>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10" fillId="0" borderId="0" xfId="2" applyFont="1"/>
    <xf numFmtId="43" fontId="0" fillId="0" borderId="0" xfId="1" applyFont="1"/>
  </cellXfs>
  <cellStyles count="3">
    <cellStyle name="Hipervínculo" xfId="2" builtinId="8"/>
    <cellStyle name="Millares" xfId="1" builtinId="3"/>
    <cellStyle name="Normal" xfId="0" builtinId="0"/>
  </cellStyles>
  <dxfs count="121">
    <dxf>
      <numFmt numFmtId="0" formatCode="General"/>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numFmt numFmtId="0" formatCode="General"/>
    </dxf>
    <dxf>
      <numFmt numFmtId="164" formatCode="_-* #,##0_-;\-* #,##0_-;_-* &quot;-&quot;??_-;_-@_-"/>
    </dxf>
    <dxf>
      <numFmt numFmtId="19" formatCode="d/mm/yyyy"/>
    </dxf>
    <dxf>
      <numFmt numFmtId="0" formatCode="General"/>
    </dxf>
    <dxf>
      <numFmt numFmtId="19" formatCode="d/mm/yyyy"/>
    </dxf>
    <dxf>
      <numFmt numFmtId="19" formatCode="d/mm/yyyy"/>
    </dxf>
    <dxf>
      <numFmt numFmtId="0" formatCode="General"/>
    </dxf>
    <dxf>
      <numFmt numFmtId="0" formatCode="General"/>
    </dxf>
    <dxf>
      <numFmt numFmtId="164" formatCode="_-* #,##0_-;\-* #,##0_-;_-* &quot;-&quot;??_-;_-@_-"/>
    </dxf>
    <dxf>
      <numFmt numFmtId="164" formatCode="_-* #,##0_-;\-* #,##0_-;_-* &quot;-&quot;??_-;_-@_-"/>
    </dxf>
    <dxf>
      <numFmt numFmtId="164" formatCode="_-* #,##0_-;\-* #,##0_-;_-* &quot;-&quot;??_-;_-@_-"/>
    </dxf>
    <dxf>
      <numFmt numFmtId="0" formatCode="General"/>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lef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114299</xdr:colOff>
      <xdr:row>3</xdr:row>
      <xdr:rowOff>133350</xdr:rowOff>
    </xdr:from>
    <xdr:to>
      <xdr:col>3</xdr:col>
      <xdr:colOff>952500</xdr:colOff>
      <xdr:row>10</xdr:row>
      <xdr:rowOff>66675</xdr:rowOff>
    </xdr:to>
    <xdr:grpSp>
      <xdr:nvGrpSpPr>
        <xdr:cNvPr id="22" name="Grupo 21" descr="Descripción del total de modificaciones realizadas en el mes">
          <a:extLst>
            <a:ext uri="{FF2B5EF4-FFF2-40B4-BE49-F238E27FC236}">
              <a16:creationId xmlns:a16="http://schemas.microsoft.com/office/drawing/2014/main" id="{00000000-0008-0000-0000-000016000000}"/>
            </a:ext>
          </a:extLst>
        </xdr:cNvPr>
        <xdr:cNvGrpSpPr/>
      </xdr:nvGrpSpPr>
      <xdr:grpSpPr>
        <a:xfrm>
          <a:off x="876299" y="1152525"/>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9">
          <xdr:nvSpPr>
            <xdr:cNvPr id="3" name="CuadroTexto 2">
              <a:extLst>
                <a:ext uri="{FF2B5EF4-FFF2-40B4-BE49-F238E27FC236}">
                  <a16:creationId xmlns:a16="http://schemas.microsoft.com/office/drawing/2014/main" id="{00000000-0008-0000-0000-000003000000}"/>
                </a:ext>
              </a:extLst>
            </xdr:cNvPr>
            <xdr:cNvSpPr txBox="1"/>
          </xdr:nvSpPr>
          <xdr:spPr>
            <a:xfrm>
              <a:off x="4414837" y="1476375"/>
              <a:ext cx="88106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C8C83EF-013D-425F-92D7-1974928E12BF}" type="TxLink">
                <a:rPr lang="en-US" sz="3600" b="1" i="0" u="none" strike="noStrike">
                  <a:solidFill>
                    <a:schemeClr val="bg1"/>
                  </a:solidFill>
                  <a:latin typeface="Calibri"/>
                  <a:cs typeface="Calibri"/>
                </a:rPr>
                <a:pPr algn="ctr"/>
                <a:t>65</a:t>
              </a:fld>
              <a:endParaRPr lang="es-CO" sz="36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Modificaciones Suscritos</a:t>
            </a:r>
            <a:endParaRPr lang="es-CO" sz="900" b="1">
              <a:solidFill>
                <a:sysClr val="windowText" lastClr="000000"/>
              </a:solidFill>
            </a:endParaRPr>
          </a:p>
        </xdr:txBody>
      </xdr:sp>
    </xdr:grpSp>
    <xdr:clientData/>
  </xdr:twoCellAnchor>
  <xdr:twoCellAnchor>
    <xdr:from>
      <xdr:col>6</xdr:col>
      <xdr:colOff>3771899</xdr:colOff>
      <xdr:row>4</xdr:row>
      <xdr:rowOff>19049</xdr:rowOff>
    </xdr:from>
    <xdr:to>
      <xdr:col>8</xdr:col>
      <xdr:colOff>6978</xdr:colOff>
      <xdr:row>7</xdr:row>
      <xdr:rowOff>76199</xdr:rowOff>
    </xdr:to>
    <xdr:grpSp>
      <xdr:nvGrpSpPr>
        <xdr:cNvPr id="25" name="Grupo 24" descr="Descripción de la fuente de datos">
          <a:extLst>
            <a:ext uri="{FF2B5EF4-FFF2-40B4-BE49-F238E27FC236}">
              <a16:creationId xmlns:a16="http://schemas.microsoft.com/office/drawing/2014/main" id="{00000000-0008-0000-0000-000019000000}"/>
            </a:ext>
          </a:extLst>
        </xdr:cNvPr>
        <xdr:cNvGrpSpPr/>
      </xdr:nvGrpSpPr>
      <xdr:grpSpPr>
        <a:xfrm>
          <a:off x="8286749" y="1228724"/>
          <a:ext cx="1788154"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6</xdr:col>
      <xdr:colOff>3362327</xdr:colOff>
      <xdr:row>7</xdr:row>
      <xdr:rowOff>85725</xdr:rowOff>
    </xdr:from>
    <xdr:to>
      <xdr:col>8</xdr:col>
      <xdr:colOff>19052</xdr:colOff>
      <xdr:row>9</xdr:row>
      <xdr:rowOff>114300</xdr:rowOff>
    </xdr:to>
    <xdr:grpSp>
      <xdr:nvGrpSpPr>
        <xdr:cNvPr id="43" name="Grupo 42" descr="Fechas del periodo del informe.">
          <a:extLst>
            <a:ext uri="{FF2B5EF4-FFF2-40B4-BE49-F238E27FC236}">
              <a16:creationId xmlns:a16="http://schemas.microsoft.com/office/drawing/2014/main" id="{00000000-0008-0000-0000-00002B000000}"/>
            </a:ext>
          </a:extLst>
        </xdr:cNvPr>
        <xdr:cNvGrpSpPr/>
      </xdr:nvGrpSpPr>
      <xdr:grpSpPr>
        <a:xfrm>
          <a:off x="7877177" y="1866900"/>
          <a:ext cx="2209800" cy="409575"/>
          <a:chOff x="6705600" y="2047875"/>
          <a:chExt cx="1185559"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100458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01/10/2024 - 31/10/2024</a:t>
            </a:r>
            <a:endParaRPr lang="es-CO" sz="800"/>
          </a:p>
        </xdr:txBody>
      </xdr:sp>
    </xdr:grpSp>
    <xdr:clientData/>
  </xdr:twoCellAnchor>
  <xdr:twoCellAnchor editAs="oneCell">
    <xdr:from>
      <xdr:col>2</xdr:col>
      <xdr:colOff>133349</xdr:colOff>
      <xdr:row>1</xdr:row>
      <xdr:rowOff>152399</xdr:rowOff>
    </xdr:from>
    <xdr:to>
      <xdr:col>2</xdr:col>
      <xdr:colOff>1504950</xdr:colOff>
      <xdr:row>3</xdr:row>
      <xdr:rowOff>57150</xdr:rowOff>
    </xdr:to>
    <xdr:pic>
      <xdr:nvPicPr>
        <xdr:cNvPr id="27" name="Imagen 26" descr="Logotipo Bogotá">
          <a:extLst>
            <a:ext uri="{FF2B5EF4-FFF2-40B4-BE49-F238E27FC236}">
              <a16:creationId xmlns:a16="http://schemas.microsoft.com/office/drawing/2014/main" id="{55F53BC2-784B-4D83-853F-25CA0D022202}"/>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093" t="22376" r="41503" b="18982"/>
        <a:stretch/>
      </xdr:blipFill>
      <xdr:spPr>
        <a:xfrm>
          <a:off x="1076324" y="352424"/>
          <a:ext cx="1371601"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33619</xdr:colOff>
      <xdr:row>0</xdr:row>
      <xdr:rowOff>123265</xdr:rowOff>
    </xdr:from>
    <xdr:to>
      <xdr:col>2</xdr:col>
      <xdr:colOff>280148</xdr:colOff>
      <xdr:row>2</xdr:row>
      <xdr:rowOff>73960</xdr:rowOff>
    </xdr:to>
    <xdr:pic>
      <xdr:nvPicPr>
        <xdr:cNvPr id="3" name="Imagen 2" descr="Logotipo Bogotá">
          <a:extLst>
            <a:ext uri="{FF2B5EF4-FFF2-40B4-BE49-F238E27FC236}">
              <a16:creationId xmlns:a16="http://schemas.microsoft.com/office/drawing/2014/main" id="{775E0B62-3FE3-4136-B570-E5480021B3B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t="22376" r="41503" b="18982"/>
        <a:stretch/>
      </xdr:blipFill>
      <xdr:spPr>
        <a:xfrm>
          <a:off x="212913" y="123265"/>
          <a:ext cx="1322294" cy="6678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622.024583796294" createdVersion="6" refreshedVersion="6" minRefreshableVersion="3" recordCount="65" xr:uid="{00000000-000A-0000-FFFF-FFFF07000000}">
  <cacheSource type="worksheet">
    <worksheetSource name="Contratos"/>
  </cacheSource>
  <cacheFields count="31">
    <cacheField name="VIGENCIA" numFmtId="0">
      <sharedItems containsSemiMixedTypes="0" containsString="0" containsNumber="1" containsInteger="1" minValue="2022" maxValue="2024"/>
    </cacheField>
    <cacheField name="NÚMERO CONTRATO" numFmtId="0">
      <sharedItems containsSemiMixedTypes="0" containsString="0" containsNumber="1" containsInteger="1" minValue="220415" maxValue="240861"/>
    </cacheField>
    <cacheField name="PORTAL CONTRATACION" numFmtId="0">
      <sharedItems containsBlank="1" count="6">
        <s v="SECOP-II"/>
        <s v="TVEC"/>
        <m u="1"/>
        <s v="SECOP_I" u="1"/>
        <s v="SECOP-I" u="1"/>
        <s v="SECOP_II" u="1"/>
      </sharedItems>
    </cacheField>
    <cacheField name="URL SECOP" numFmtId="0">
      <sharedItems/>
    </cacheField>
    <cacheField name="PROCESO SELECCIÓN" numFmtId="0">
      <sharedItems containsBlank="1" count="14">
        <s v="Mínima Cuantía"/>
        <s v="(CPS) Directa Prestacion Servicios Profesionales y Apoyo a la Gestión"/>
        <s v="Concurso de Méritos Abierto"/>
        <s v="Selección Abreviada - Subasta Inversa"/>
        <s v="Directa Otras Causales"/>
        <s v="Selección Abreviada - Acuerdo Marco"/>
        <s v="Licitación Pública"/>
        <s v="Selección Abreviada - Menor Cuantía"/>
        <m u="1"/>
        <s v="Operaciones Conexas de Crédito Público" u="1"/>
        <s v="Directa Prestacion Servicios Profesionales y Apoyo a la Gestión" u="1"/>
        <s v="Régimen Especial - Régimen Especial" u="1"/>
        <s v="Subasta Inversa" u="1"/>
        <s v="Directa Prestacion Serv para Ejecución de Trabajos Artísticos " u="1"/>
      </sharedItems>
    </cacheField>
    <cacheField name="CLASE CONTRATO" numFmtId="0">
      <sharedItems containsBlank="1" count="19">
        <s v="Prestación de Servicios"/>
        <s v="(CPS) Prestación Servicios Profesionales"/>
        <s v="Corretaje"/>
        <s v="Obra"/>
        <s v="Compraventa"/>
        <s v="Consultoría"/>
        <s v="(CPS) Prestación Servicio Apoyo a la Gestión"/>
        <m u="1"/>
        <s v="Convenio de Cooperacion" u="1"/>
        <s v="Seguros" u="1"/>
        <s v="Manejo de cuenta" u="1"/>
        <s v="Arrendamiento" u="1"/>
        <s v="Convenio Interadministrativo" u="1"/>
        <s v="Prestación Servicio Apoyo a la Gestión" u="1"/>
        <s v="Interadministrativo" u="1"/>
        <s v="Deposito Valores" u="1"/>
        <s v="Prestación Servicios Profesionales" u="1"/>
        <s v="Suministro" u="1"/>
        <s v="Suscripción" u="1"/>
      </sharedItems>
    </cacheField>
    <cacheField name="DEPENDENCIA DESTINO" numFmtId="0">
      <sharedItems/>
    </cacheField>
    <cacheField name="NOMBRE UNIDAD EJECUTORA" numFmtId="0">
      <sharedItems/>
    </cacheField>
    <cacheField name="OBJETO" numFmtId="0">
      <sharedItems longText="1"/>
    </cacheField>
    <cacheField name="CLASE MODIFICACIÓN" numFmtId="0">
      <sharedItems count="16">
        <s v="8 8. Otro SI"/>
        <s v="4 4. Adición / Prórroga"/>
        <s v="3 3. Prorroga"/>
        <s v="2 2. Adición"/>
        <s v="1 1. Cesión"/>
        <s v="Suspensión" u="1"/>
        <s v="Cesión" u="1"/>
        <s v="Adición / Prórroga" u="1"/>
        <s v="Adición/Prorroga" u="1"/>
        <s v="Adición" u="1"/>
        <s v="1 1. Suspensión" u="1"/>
        <s v="Prorroga" u="1"/>
        <s v="Prorroga/Otro sí" u="1"/>
        <s v="9 9.Suspensión" u="1"/>
        <s v="Otro sí" u="1"/>
        <s v="Adición/Prorroga/Otro sí" u="1"/>
      </sharedItems>
    </cacheField>
    <cacheField name="FECHA SUSCRIPCIÓN DE LA MODIFICACIÓN" numFmtId="14">
      <sharedItems containsSemiMixedTypes="0" containsNonDate="0" containsDate="1" containsString="0" minDate="2024-10-01T00:00:00" maxDate="2024-10-31T00:00:00"/>
    </cacheField>
    <cacheField name="IDENTIFICACIÓN CONTRATISTA" numFmtId="0">
      <sharedItems containsString="0" containsBlank="1" containsNumber="1" containsInteger="1" minValue="1036651505" maxValue="1036651505"/>
    </cacheField>
    <cacheField name="RAZÓN SOCIAL_x000a_CESIONARIO" numFmtId="0">
      <sharedItems containsBlank="1"/>
    </cacheField>
    <cacheField name="VALOR CONTRATO PRINCIPAL" numFmtId="164">
      <sharedItems containsSemiMixedTypes="0" containsString="0" containsNumber="1" containsInteger="1" minValue="0" maxValue="2378900437"/>
    </cacheField>
    <cacheField name="VALOR ADICIÓN" numFmtId="164">
      <sharedItems containsSemiMixedTypes="0" containsString="0" containsNumber="1" containsInteger="1" minValue="0" maxValue="200000000"/>
    </cacheField>
    <cacheField name="VALOR TOTAL" numFmtId="164">
      <sharedItems containsSemiMixedTypes="0" containsString="0" containsNumber="1" containsInteger="1" minValue="0" maxValue="3893903437"/>
    </cacheField>
    <cacheField name="PLAZO MODIFICACIÓN (Días)" numFmtId="0">
      <sharedItems containsSemiMixedTypes="0" containsString="0" containsNumber="1" containsInteger="1" minValue="0" maxValue="360"/>
    </cacheField>
    <cacheField name="PLAZO TOTAL_x000a_(DÍAS)*" numFmtId="0">
      <sharedItems containsSemiMixedTypes="0" containsString="0" containsNumber="1" containsInteger="1" minValue="70" maxValue="900"/>
    </cacheField>
    <cacheField name="Fecha de suscripción" numFmtId="14">
      <sharedItems containsSemiMixedTypes="0" containsNonDate="0" containsDate="1" containsString="0" minDate="2022-07-01T00:00:00" maxDate="2024-09-28T00:00:00"/>
    </cacheField>
    <cacheField name="Fecha de Inicio" numFmtId="14">
      <sharedItems containsSemiMixedTypes="0" containsNonDate="0" containsDate="1" containsString="0" minDate="2022-07-07T00:00:00" maxDate="2024-10-02T00:00:00"/>
    </cacheField>
    <cacheField name="Plazo Inicial (dias)" numFmtId="0">
      <sharedItems containsSemiMixedTypes="0" containsString="0" containsNumber="1" containsInteger="1" minValue="60" maxValue="540"/>
    </cacheField>
    <cacheField name="Fecha Finalizacion Programada" numFmtId="14">
      <sharedItems containsSemiMixedTypes="0" containsNonDate="0" containsDate="1" containsString="0" minDate="2024-10-25T00:00:00" maxDate="2025-10-11T00:00:00"/>
    </cacheField>
    <cacheField name="Valor del Contrato_x000a_inical" numFmtId="164">
      <sharedItems containsSemiMixedTypes="0" containsString="0" containsNumber="1" containsInteger="1" minValue="0" maxValue="2378900437"/>
    </cacheField>
    <cacheField name="dias ejecutados" numFmtId="0">
      <sharedItems containsSemiMixedTypes="0" containsString="0" containsNumber="1" containsInteger="1" minValue="30" maxValue="847"/>
    </cacheField>
    <cacheField name="% Ejecución" numFmtId="0">
      <sharedItems containsSemiMixedTypes="0" containsString="0" containsNumber="1" minValue="32.97" maxValue="100"/>
    </cacheField>
    <cacheField name="Recursos totales Ejecutados o pagados" numFmtId="164">
      <sharedItems containsSemiMixedTypes="0" containsString="0" containsNumber="1" containsInteger="1" minValue="0" maxValue="3610612106"/>
    </cacheField>
    <cacheField name="Recursos pendientes de ejecutar." numFmtId="164">
      <sharedItems containsSemiMixedTypes="0" containsString="0" containsNumber="1" containsInteger="1" minValue="0" maxValue="283291331"/>
    </cacheField>
    <cacheField name="Cantidad de Adiciones/_x000a_prórrogas" numFmtId="0">
      <sharedItems containsSemiMixedTypes="0" containsString="0" containsNumber="1" containsInteger="1" minValue="0" maxValue="5"/>
    </cacheField>
    <cacheField name="Vr. Adiciones" numFmtId="164">
      <sharedItems containsSemiMixedTypes="0" containsString="0" containsNumber="1" containsInteger="1" minValue="0" maxValue="1515003000"/>
    </cacheField>
    <cacheField name="Vr. Total con Adiciones" numFmtId="164">
      <sharedItems containsSemiMixedTypes="0" containsString="0" containsNumber="1" containsInteger="1" minValue="0" maxValue="3893903437"/>
    </cacheField>
    <cacheField name="Plazo total con prorrogas (días)" numFmtId="0">
      <sharedItems containsSemiMixedTypes="0" containsString="0" containsNumber="1" containsInteger="1" minValue="70" maxValue="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2024"/>
    <n v="240437"/>
    <x v="0"/>
    <s v="https://community.secop.gov.co/Public/Tendering/OpportunityDetail/Index?noticeUID=CO1.NTC.5642612&amp;isFromPublicArea=True&amp;isModal=true&amp;asPopupView=true"/>
    <x v="0"/>
    <x v="0"/>
    <s v="SUBD. INFRAESTRUCTURA TIC"/>
    <s v="0111-01 - Secretaría Distrital de Hacienda"/>
    <s v="Prestar los servicios de mantenimiento, soporte y actualización con elsuministro de repuestos para la infraestructura de telecomunicaciones,cableado estructurado (voz y datos), fibra óptica, energía normal yregulada de la Secretaría Distrital de Hacienda."/>
    <x v="0"/>
    <d v="2024-10-16T00:00:00"/>
    <m/>
    <m/>
    <n v="112716000"/>
    <n v="0"/>
    <n v="112716000"/>
    <n v="0"/>
    <n v="360"/>
    <d v="2024-03-13T00:00:00"/>
    <d v="2024-03-15T00:00:00"/>
    <n v="360"/>
    <d v="2025-03-15T00:00:00"/>
    <n v="112716000"/>
    <n v="230"/>
    <n v="63.01"/>
    <n v="7099606"/>
    <n v="105616394"/>
    <n v="0"/>
    <n v="0"/>
    <n v="112716000"/>
    <n v="360"/>
  </r>
  <r>
    <n v="2024"/>
    <n v="240485"/>
    <x v="0"/>
    <s v="https://community.secop.gov.co/Public/Tendering/OpportunityDetail/Index?noticeUID=CO1.NTC.5961946&amp;isFromPublicArea=True&amp;isModal=true&amp;asPopupView=true"/>
    <x v="1"/>
    <x v="1"/>
    <s v="DESPACHO DIR. DISTRITAL COBRO"/>
    <s v="0111-01 - Secretaría Distrital de Hacienda"/>
    <s v="Prestar servicios profesionales para el control, consolidación, gestión,planificación y seguimiento de las bases administradas por la DirecciónDistrital de Cobro, en el marco de los procesos misionales de cobrocoactivo tributario, no tributario, depuración de cartera y cobroprejurídico."/>
    <x v="1"/>
    <d v="2024-10-30T00:00:00"/>
    <m/>
    <m/>
    <n v="49200000"/>
    <n v="16400000"/>
    <n v="65600000"/>
    <n v="60"/>
    <n v="240"/>
    <d v="2024-04-11T00:00:00"/>
    <d v="2024-04-16T00:00:00"/>
    <n v="180"/>
    <d v="2024-12-30T00:00:00"/>
    <n v="49200000"/>
    <n v="198"/>
    <n v="76.739999999999995"/>
    <n v="41546666"/>
    <n v="24053334"/>
    <n v="1"/>
    <n v="16400000"/>
    <n v="65600000"/>
    <n v="240"/>
  </r>
  <r>
    <n v="2022"/>
    <n v="220415"/>
    <x v="0"/>
    <s v="https://community.secop.gov.co/Public/Tendering/OpportunityDetail/Index?noticeUID=CO1.NTC.2972907&amp;isFromPublicArea=True&amp;isModal=true&amp;asPopupView=true"/>
    <x v="2"/>
    <x v="2"/>
    <s v="SUBD. ADMINISTRATIVA Y FINANCIERA"/>
    <s v="0111-01 - Secretaría Distrital de Hacienda"/>
    <s v="Contratar un corredor de seguros para que realice las intermediaciones yasesoría integral del programa de seguros Concejo de Bogotá, D.C., deconformidad con lo establecido en el pliego de condiciones del Concursode Méritos Abierto No. SDH-CMA-0001-2022 y la propuesta presentada porel contratista."/>
    <x v="2"/>
    <d v="2024-10-10T00:00:00"/>
    <m/>
    <m/>
    <n v="0"/>
    <n v="0"/>
    <n v="0"/>
    <n v="360"/>
    <n v="900"/>
    <d v="2022-07-01T00:00:00"/>
    <d v="2022-07-07T00:00:00"/>
    <n v="540"/>
    <d v="2025-10-10T00:00:00"/>
    <n v="0"/>
    <n v="847"/>
    <n v="71.12"/>
    <n v="0"/>
    <n v="0"/>
    <n v="1"/>
    <n v="0"/>
    <n v="0"/>
    <n v="900"/>
  </r>
  <r>
    <n v="2023"/>
    <n v="230439"/>
    <x v="0"/>
    <s v="https://community.secop.gov.co/Public/Tendering/OpportunityDetail/Index?noticeUID=CO1.NTC.4116322&amp;isFromPublicArea=True&amp;isModal=true&amp;asPopupView=true"/>
    <x v="3"/>
    <x v="0"/>
    <s v="SUBD. INFRAESTRUCTURA TIC"/>
    <s v="0111-01 - Secretaría Distrital de Hacienda"/>
    <s v="Proveer el outsourcing integral para los servicios de monitoreo yoperación del Datacenter."/>
    <x v="1"/>
    <d v="2024-10-22T00:00:00"/>
    <m/>
    <m/>
    <n v="332520000"/>
    <n v="19500000"/>
    <n v="518280000"/>
    <n v="21"/>
    <n v="561"/>
    <d v="2023-04-13T00:00:00"/>
    <d v="2023-04-22T00:00:00"/>
    <n v="360"/>
    <d v="2024-11-12T00:00:00"/>
    <n v="332520000"/>
    <n v="558"/>
    <n v="97.89"/>
    <n v="340833013"/>
    <n v="177446987"/>
    <n v="2"/>
    <n v="185760000"/>
    <n v="518280000"/>
    <n v="561"/>
  </r>
  <r>
    <n v="2024"/>
    <n v="240457"/>
    <x v="0"/>
    <s v="https://community.secop.gov.co/Public/Tendering/OpportunityDetail/Index?noticeUID=CO1.NTC.5738839&amp;isFromPublicArea=True&amp;isModal=true&amp;asPopupView=true"/>
    <x v="0"/>
    <x v="0"/>
    <s v="SUBD. GESTION JUDICIAL"/>
    <s v="0111-01 - Secretaría Distrital de Hacienda"/>
    <s v="Prestar el servicio de vigilancia judicial de los procesos que cursan enlos diferentes despachos judiciales del país, en los que el DistritoCapital- Secretaría Distrital de Hacienda tenga interés, de conformidadcon las competencias delegadas y asignadas"/>
    <x v="1"/>
    <d v="2024-10-24T00:00:00"/>
    <m/>
    <m/>
    <n v="38686741"/>
    <n v="8208051"/>
    <n v="46894792"/>
    <n v="45"/>
    <n v="255"/>
    <d v="2024-03-20T00:00:00"/>
    <d v="2024-04-01T00:00:00"/>
    <n v="210"/>
    <d v="2024-12-16T00:00:00"/>
    <n v="38686741"/>
    <n v="213"/>
    <n v="82.24"/>
    <n v="10704880"/>
    <n v="36189912"/>
    <n v="1"/>
    <n v="8208051"/>
    <n v="46894792"/>
    <n v="255"/>
  </r>
  <r>
    <n v="2024"/>
    <n v="240479"/>
    <x v="0"/>
    <s v="https://community.secop.gov.co/Public/Tendering/OpportunityDetail/Index?noticeUID=CO1.NTC.5957996&amp;isFromPublicArea=True&amp;isModal=true&amp;asPopupView=true"/>
    <x v="4"/>
    <x v="0"/>
    <s v="SUBD. INFRAESTRUCTURA TIC"/>
    <s v="0111-01 - Secretaría Distrital de Hacienda"/>
    <s v="Prestar el soporte y mantenimiento para la plataforma Gestor deEvidencia digital y procesos firma digital (ARES) de la Secretaría Distrital de Hacienda."/>
    <x v="3"/>
    <d v="2024-10-24T00:00:00"/>
    <m/>
    <m/>
    <n v="36620708"/>
    <n v="18310354"/>
    <n v="54931062"/>
    <n v="0"/>
    <n v="270"/>
    <d v="2024-04-12T00:00:00"/>
    <d v="2024-04-24T00:00:00"/>
    <n v="270"/>
    <d v="2024-12-31T00:00:00"/>
    <n v="36620708"/>
    <n v="190"/>
    <n v="75.7"/>
    <n v="36620708"/>
    <n v="18310354"/>
    <n v="1"/>
    <n v="18310354"/>
    <n v="54931062"/>
    <n v="270"/>
  </r>
  <r>
    <n v="2023"/>
    <n v="230637"/>
    <x v="1"/>
    <s v="https://www.colombiacompra.gov.co/tienda-virtual-del-estado-colombiano/ordenes-compra/111767"/>
    <x v="5"/>
    <x v="0"/>
    <s v="SUBD. INFRAESTRUCTURA TIC"/>
    <s v="0111-01 - Secretaría Distrital de Hacienda"/>
    <s v="Proveer los servicios de canales dedicados e Internet y los servicioscomplementarios para la Secretaría Distrital de Hacienda."/>
    <x v="1"/>
    <d v="2024-10-08T00:00:00"/>
    <m/>
    <m/>
    <n v="184979053"/>
    <n v="1532040"/>
    <n v="279000619"/>
    <n v="30"/>
    <n v="480"/>
    <d v="2023-06-22T00:00:00"/>
    <d v="2023-07-09T00:00:00"/>
    <n v="360"/>
    <d v="2024-11-09T00:00:00"/>
    <n v="184979053"/>
    <n v="480"/>
    <n v="98.16"/>
    <n v="270497873"/>
    <n v="8502746"/>
    <n v="4"/>
    <n v="94021566"/>
    <n v="279000619"/>
    <n v="480"/>
  </r>
  <r>
    <n v="2024"/>
    <n v="240621"/>
    <x v="0"/>
    <s v="https://community.secop.gov.co/Public/Tendering/OpportunityDetail/Index?noticeUID=CO1.NTC.6266427&amp;isFromPublicArea=True&amp;isModal=true&amp;asPopupView=true"/>
    <x v="1"/>
    <x v="1"/>
    <s v="OF. GESTION SERVICIO Y NOTIFICACIONES"/>
    <s v="0111-01 - Secretaría Distrital de Hacienda"/>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x v="0"/>
    <d v="2024-10-24T00:00:00"/>
    <m/>
    <m/>
    <n v="26400000"/>
    <n v="0"/>
    <n v="26400000"/>
    <n v="0"/>
    <n v="180"/>
    <d v="2024-07-04T00:00:00"/>
    <d v="2024-07-09T00:00:00"/>
    <n v="180"/>
    <d v="2024-12-31T00:00:00"/>
    <n v="26400000"/>
    <n v="114"/>
    <n v="65.14"/>
    <n v="4400000"/>
    <n v="22000000"/>
    <n v="0"/>
    <n v="0"/>
    <n v="26400000"/>
    <n v="180"/>
  </r>
  <r>
    <n v="2024"/>
    <n v="240625"/>
    <x v="0"/>
    <s v="https://community.secop.gov.co/Public/Tendering/OpportunityDetail/Index?noticeUID=CO1.NTC.6351576&amp;isFromPublicArea=True&amp;isModal=true&amp;asPopupView=true"/>
    <x v="1"/>
    <x v="1"/>
    <s v="DESPACHO DIR. DISTRITAL COBRO"/>
    <s v="0111-01 - Secretaría Distrital de Hacienda"/>
    <s v="Prestar servicios profesionales para la planeación y ejecuciónInstitucional del Proyecto de inversión de la Dirección Distrital deCobro, realizando actividades de apoyo técnico para la implementación,ejecución y entrega de los productos y servicios adquiridos a través delproyecto, atender los requerimientos internos y externos formulados conocasión de las actividades que apoya en la DCO y las demás que serequieran para el adecuado cumplimiento del objeto; a través de lasherramientas de seguimiento definidas por el Despacho del DirectorDistrital de Cobro."/>
    <x v="0"/>
    <d v="2024-10-25T00:00:00"/>
    <m/>
    <m/>
    <n v="56400000"/>
    <n v="0"/>
    <n v="56400000"/>
    <n v="0"/>
    <n v="180"/>
    <d v="2024-07-08T00:00:00"/>
    <d v="2024-07-11T00:00:00"/>
    <n v="180"/>
    <d v="2024-12-31T00:00:00"/>
    <n v="56400000"/>
    <n v="112"/>
    <n v="64.739999999999995"/>
    <n v="25066666"/>
    <n v="31333334"/>
    <n v="0"/>
    <n v="0"/>
    <n v="56400000"/>
    <n v="180"/>
  </r>
  <r>
    <n v="2022"/>
    <n v="220706"/>
    <x v="0"/>
    <s v="https://community.secop.gov.co/Public/Tendering/OpportunityDetail/Index?noticeUID=CO1.NTC.3155498&amp;isFromPublicArea=True&amp;isModal=true&amp;asPopupView=true"/>
    <x v="6"/>
    <x v="3"/>
    <s v="SUBD. ADMINISTRATIVA Y FINANCIERA"/>
    <s v="0111-01 - Secretaría Distrital de Hacienda"/>
    <s v="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
    <x v="1"/>
    <d v="2024-10-21T00:00:00"/>
    <m/>
    <m/>
    <n v="2378900437"/>
    <n v="200000000"/>
    <n v="3893903437"/>
    <n v="11"/>
    <n v="727"/>
    <d v="2022-10-05T00:00:00"/>
    <d v="2022-11-04T00:00:00"/>
    <n v="483"/>
    <d v="2024-11-11T00:00:00"/>
    <n v="2378900437"/>
    <n v="727"/>
    <n v="98.51"/>
    <n v="3610612106"/>
    <n v="283291331"/>
    <n v="5"/>
    <n v="1515003000"/>
    <n v="3893903437"/>
    <n v="727"/>
  </r>
  <r>
    <n v="2024"/>
    <n v="240637"/>
    <x v="0"/>
    <s v="https://community.secop.gov.co/Public/Tendering/OpportunityDetail/Index?noticeUID=CO1.NTC.6407236&amp;isFromPublicArea=True&amp;isModal=true&amp;asPopupView=true"/>
    <x v="1"/>
    <x v="1"/>
    <s v="DESPACHO DIR. DISTRITAL COBRO"/>
    <s v="0111-01 - Secretaría Distrital de Hacienda"/>
    <s v="Prestar servicios profesionales para la planeación y ejecuciónInstitucional del Proyecto de inversión de la Dirección Distrital deCobro, realizando acciones de formulación de estudios, seguimiento,consolidación y actualización de información de las actividadesderivadas del proyecto, atender los requerimientos internos y externosformulados con ocasión de las actividades que apoya en la DCO y lasdemás que se requieran para el adecuado cumplimiento del objeto; através de las herramientas de seguimiento definidas por el Despacho delDirector Distrital de Cobro."/>
    <x v="0"/>
    <d v="2024-10-25T00:00:00"/>
    <m/>
    <m/>
    <n v="56400000"/>
    <n v="0"/>
    <n v="56400000"/>
    <n v="0"/>
    <n v="180"/>
    <d v="2024-07-18T00:00:00"/>
    <d v="2024-07-19T00:00:00"/>
    <n v="180"/>
    <d v="2024-12-31T00:00:00"/>
    <n v="56400000"/>
    <n v="104"/>
    <n v="63.03"/>
    <n v="22873333"/>
    <n v="33526667"/>
    <n v="0"/>
    <n v="0"/>
    <n v="56400000"/>
    <n v="180"/>
  </r>
  <r>
    <n v="2024"/>
    <n v="240634"/>
    <x v="0"/>
    <s v="https://community.secop.gov.co/Public/Tendering/OpportunityDetail/Index?noticeUID=CO1.NTC.6264002&amp;isFromPublicArea=True&amp;isModal=true&amp;asPopupView=true"/>
    <x v="0"/>
    <x v="4"/>
    <s v="SUBD. TALENTO HUMANO"/>
    <s v="0111-01 - Secretaría Distrital de Hacienda"/>
    <s v="Suministro de elementos de protección personal para los servidores ycontratistas de la Secretaría Distrital de Hacienda."/>
    <x v="2"/>
    <d v="2024-10-15T00:00:00"/>
    <m/>
    <m/>
    <n v="36288000"/>
    <n v="0"/>
    <n v="36288000"/>
    <n v="10"/>
    <n v="70"/>
    <d v="2024-07-16T00:00:00"/>
    <d v="2024-08-15T00:00:00"/>
    <n v="60"/>
    <d v="2024-10-25T00:00:00"/>
    <n v="36288000"/>
    <n v="70"/>
    <n v="100"/>
    <n v="0"/>
    <n v="36288000"/>
    <n v="1"/>
    <n v="0"/>
    <n v="36288000"/>
    <n v="70"/>
  </r>
  <r>
    <n v="2022"/>
    <n v="220777"/>
    <x v="0"/>
    <s v="https://community.secop.gov.co/Public/Tendering/OpportunityDetail/Index?noticeUID=CO1.NTC.3193398&amp;isFromPublicArea=True&amp;isModal=true&amp;asPopupView=true"/>
    <x v="2"/>
    <x v="5"/>
    <s v="SUBD. ADMINISTRATIVA Y FINANCIERA"/>
    <s v="0111-01 - Secretaría Distrital de Hacienda"/>
    <s v="REALIZAR LA INTERVENTORÍA TÉCNICA, ADMINISTRATIVA, AMBIENTAL,FINANCIERA, LEGAL Y CONTABLE PARA EL CONTRATO DE MANTENIMIENTOS INTEGRADOS"/>
    <x v="1"/>
    <d v="2024-10-09T00:00:00"/>
    <m/>
    <m/>
    <n v="303602582"/>
    <n v="24220792"/>
    <n v="569623758"/>
    <n v="30"/>
    <n v="748"/>
    <d v="2022-10-20T00:00:00"/>
    <d v="2022-11-04T00:00:00"/>
    <n v="441"/>
    <d v="2024-11-30T00:00:00"/>
    <n v="303602582"/>
    <n v="727"/>
    <n v="96.04"/>
    <n v="521182168"/>
    <n v="48441590"/>
    <n v="4"/>
    <n v="266021176"/>
    <n v="569623758"/>
    <n v="748"/>
  </r>
  <r>
    <n v="2024"/>
    <n v="240678"/>
    <x v="0"/>
    <s v="https://community.secop.gov.co/Public/Tendering/OpportunityDetail/Index?noticeUID=CO1.NTC.6489351&amp;isFromPublicArea=True&amp;isModal=true&amp;asPopupView=true"/>
    <x v="1"/>
    <x v="1"/>
    <s v="SUBD. ASUNTOS CONTRACTUALES"/>
    <s v="0111-01 - Secretaría Distrital de Hacienda"/>
    <s v="Prestar servicios profesionales jurídicos en temas administrativos y contractuales de competencia de la Subdirección de Asuntos Contractuales de la Secretaría Distrital de Hacienda"/>
    <x v="0"/>
    <d v="2024-10-15T00:00:00"/>
    <m/>
    <m/>
    <n v="44000000"/>
    <n v="0"/>
    <n v="44000000"/>
    <n v="0"/>
    <n v="150"/>
    <d v="2024-08-05T00:00:00"/>
    <d v="2024-08-08T00:00:00"/>
    <n v="150"/>
    <d v="2024-12-31T00:00:00"/>
    <n v="44000000"/>
    <n v="84"/>
    <n v="57.93"/>
    <n v="24346667"/>
    <n v="19653333"/>
    <n v="0"/>
    <n v="0"/>
    <n v="44000000"/>
    <n v="150"/>
  </r>
  <r>
    <n v="2024"/>
    <n v="240679"/>
    <x v="0"/>
    <s v="https://community.secop.gov.co/Public/Tendering/OpportunityDetail/Index?noticeUID=CO1.NTC.6489351&amp;isFromPublicArea=True&amp;isModal=true&amp;asPopupView=true"/>
    <x v="1"/>
    <x v="1"/>
    <s v="SUBD. ASUNTOS CONTRACTUALES"/>
    <s v="0111-01 - Secretaría Distrital de Hacienda"/>
    <s v="Prestar servicios profesionales jurídicos en temas administrativos y contractuales de competencia de la Subdirección de Asuntos Contractuales de la Secretaría Distrital de Hacienda"/>
    <x v="0"/>
    <d v="2024-10-15T00:00:00"/>
    <m/>
    <m/>
    <n v="44000000"/>
    <n v="0"/>
    <n v="44000000"/>
    <n v="0"/>
    <n v="150"/>
    <d v="2024-08-05T00:00:00"/>
    <d v="2024-08-05T00:00:00"/>
    <n v="150"/>
    <d v="2024-12-31T00:00:00"/>
    <n v="44000000"/>
    <n v="87"/>
    <n v="58.78"/>
    <n v="25226667"/>
    <n v="18773333"/>
    <n v="0"/>
    <n v="0"/>
    <n v="44000000"/>
    <n v="150"/>
  </r>
  <r>
    <n v="2024"/>
    <n v="240680"/>
    <x v="0"/>
    <s v="https://community.secop.gov.co/Public/Tendering/OpportunityDetail/Index?noticeUID=CO1.NTC.6489351&amp;isFromPublicArea=True&amp;isModal=true&amp;asPopupView=true"/>
    <x v="1"/>
    <x v="1"/>
    <s v="SUBD. ASUNTOS CONTRACTUALES"/>
    <s v="0111-01 - Secretaría Distrital de Hacienda"/>
    <s v="Prestar servicios profesionales jurídicos en temas administrativos y contractuales de competencia de la Subdirección de Asuntos Contractuales de la Secretaría Distrital de Hacienda"/>
    <x v="0"/>
    <d v="2024-10-15T00:00:00"/>
    <m/>
    <m/>
    <n v="44000000"/>
    <n v="0"/>
    <n v="44000000"/>
    <n v="0"/>
    <n v="150"/>
    <d v="2024-08-05T00:00:00"/>
    <d v="2024-08-08T00:00:00"/>
    <n v="150"/>
    <d v="2024-12-31T00:00:00"/>
    <n v="44000000"/>
    <n v="84"/>
    <n v="57.93"/>
    <n v="24346667"/>
    <n v="19653333"/>
    <n v="0"/>
    <n v="0"/>
    <n v="44000000"/>
    <n v="150"/>
  </r>
  <r>
    <n v="2024"/>
    <n v="240681"/>
    <x v="0"/>
    <s v="https://community.secop.gov.co/Public/Tendering/OpportunityDetail/Index?noticeUID=CO1.NTC.6489351&amp;isFromPublicArea=True&amp;isModal=true&amp;asPopupView=true"/>
    <x v="1"/>
    <x v="1"/>
    <s v="SUBD. ASUNTOS CONTRACTUALES"/>
    <s v="0111-01 - Secretaría Distrital de Hacienda"/>
    <s v="Prestar servicios profesionales jurídicos en temas administrativos y contractuales de competencia de la Subdirección de Asuntos Contractuales de la Secretaría Distrital de Hacienda"/>
    <x v="0"/>
    <d v="2024-10-15T00:00:00"/>
    <m/>
    <m/>
    <n v="44000000"/>
    <n v="0"/>
    <n v="44000000"/>
    <n v="0"/>
    <n v="150"/>
    <d v="2024-08-05T00:00:00"/>
    <d v="2024-08-08T00:00:00"/>
    <n v="150"/>
    <d v="2024-12-31T00:00:00"/>
    <n v="44000000"/>
    <n v="84"/>
    <n v="57.93"/>
    <n v="24346667"/>
    <n v="19653333"/>
    <n v="0"/>
    <n v="0"/>
    <n v="44000000"/>
    <n v="150"/>
  </r>
  <r>
    <n v="2024"/>
    <n v="240683"/>
    <x v="0"/>
    <s v="https://community.secop.gov.co/Public/Tendering/OpportunityDetail/Index?noticeUID=CO1.NTC.6489351&amp;isFromPublicArea=True&amp;isModal=true&amp;asPopupView=true"/>
    <x v="1"/>
    <x v="1"/>
    <s v="SUBD. ASUNTOS CONTRACTUALES"/>
    <s v="0111-01 - Secretaría Distrital de Hacienda"/>
    <s v="Prestar servicios profesionales jurídicos en temas administrativos y contractuales de competencia de la Subdirección de Asuntos Contractuales de la Secretaría Distrital de Hacienda"/>
    <x v="0"/>
    <d v="2024-10-15T00:00:00"/>
    <m/>
    <m/>
    <n v="44000000"/>
    <n v="0"/>
    <n v="44000000"/>
    <n v="0"/>
    <n v="150"/>
    <d v="2024-08-05T00:00:00"/>
    <d v="2024-08-08T00:00:00"/>
    <n v="150"/>
    <d v="2024-12-31T00:00:00"/>
    <n v="44000000"/>
    <n v="84"/>
    <n v="57.93"/>
    <n v="24346667"/>
    <n v="19653333"/>
    <n v="0"/>
    <n v="0"/>
    <n v="44000000"/>
    <n v="150"/>
  </r>
  <r>
    <n v="2024"/>
    <n v="240677"/>
    <x v="0"/>
    <s v="https://community.secop.gov.co/Public/Tendering/OpportunityDetail/Index?noticeUID=CO1.NTC.6489351&amp;isFromPublicArea=True&amp;isModal=true&amp;asPopupView=true"/>
    <x v="1"/>
    <x v="1"/>
    <s v="SUBD. ASUNTOS CONTRACTUALES"/>
    <s v="0111-01 - Secretaría Distrital de Hacienda"/>
    <s v="Prestar servicios profesionales jurídicos en temas administrativos y contractuales de competencia de la Subdirección de Asuntos Contractuales de la Secretaría Distrital de Hacienda"/>
    <x v="0"/>
    <d v="2024-10-15T00:00:00"/>
    <m/>
    <m/>
    <n v="44000000"/>
    <n v="0"/>
    <n v="44000000"/>
    <n v="0"/>
    <n v="150"/>
    <d v="2024-08-05T00:00:00"/>
    <d v="2024-08-08T00:00:00"/>
    <n v="150"/>
    <d v="2024-12-31T00:00:00"/>
    <n v="44000000"/>
    <n v="84"/>
    <n v="57.93"/>
    <n v="24346667"/>
    <n v="19653333"/>
    <n v="0"/>
    <n v="0"/>
    <n v="44000000"/>
    <n v="150"/>
  </r>
  <r>
    <n v="2024"/>
    <n v="240671"/>
    <x v="0"/>
    <s v="https://community.secop.gov.co/Public/Tendering/OpportunityDetail/Index?noticeUID=CO1.NTC.6468800&amp;isFromPublicArea=True&amp;isModal=False"/>
    <x v="1"/>
    <x v="1"/>
    <s v="SUBD. ASUNTOS CONTRACTUALES"/>
    <s v="0111-01 - Secretaría Distrital de Hacienda"/>
    <s v="Prestar servicios profesionales a la Subdirección de AsuntosContractuales en la preparación de información y bases de datos para laatención de requerimientos y solicitudes realizadas a la Subdirección ydemás actividades que requieran gestión en el sistema BOGDATA"/>
    <x v="0"/>
    <d v="2024-10-15T00:00:00"/>
    <m/>
    <m/>
    <n v="22000000"/>
    <n v="0"/>
    <n v="22000000"/>
    <n v="0"/>
    <n v="150"/>
    <d v="2024-07-31T00:00:00"/>
    <d v="2024-08-05T00:00:00"/>
    <n v="150"/>
    <d v="2024-12-31T00:00:00"/>
    <n v="22000000"/>
    <n v="87"/>
    <n v="58.78"/>
    <n v="12613333"/>
    <n v="9386667"/>
    <n v="0"/>
    <n v="0"/>
    <n v="22000000"/>
    <n v="150"/>
  </r>
  <r>
    <n v="2024"/>
    <n v="240696"/>
    <x v="0"/>
    <s v="https://community.secop.gov.co/Public/Tendering/OpportunityDetail/Index?noticeUID=CO1.NTC.6493670&amp;isFromPublicArea=True&amp;isModal=true&amp;asPopupView=true"/>
    <x v="1"/>
    <x v="1"/>
    <s v="SUBD. PLANEACION E INTELIGENCIA TRIB"/>
    <s v="0111-01 - Secretaría Distrital de Hacienda"/>
    <s v="Prestar servicios profesionales especializados para el soporte funcionaldel Core Tributario del Sistema BogData en la Dirección de Impuestos deBogotá."/>
    <x v="0"/>
    <d v="2024-10-17T00:00:00"/>
    <m/>
    <m/>
    <n v="47666667"/>
    <n v="0"/>
    <n v="47666667"/>
    <n v="0"/>
    <n v="143"/>
    <d v="2024-08-08T00:00:00"/>
    <d v="2024-08-12T00:00:00"/>
    <n v="143"/>
    <d v="2024-12-31T00:00:00"/>
    <n v="47666667"/>
    <n v="80"/>
    <n v="56.74"/>
    <n v="16333333"/>
    <n v="31333334"/>
    <n v="0"/>
    <n v="0"/>
    <n v="47666667"/>
    <n v="143"/>
  </r>
  <r>
    <n v="2024"/>
    <n v="240690"/>
    <x v="0"/>
    <s v="https://community.secop.gov.co/Public/Tendering/OpportunityDetail/Index?noticeUID=CO1.NTC.6493670&amp;isFromPublicArea=True&amp;isModal=true&amp;asPopupView=true"/>
    <x v="1"/>
    <x v="1"/>
    <s v="SUBD. PLANEACION E INTELIGENCIA TRIB"/>
    <s v="0111-01 - Secretaría Distrital de Hacienda"/>
    <s v="Prestar servicios profesionales especializados para el soporte funcionaldel Core Tributario del Sistema BogData en la Dirección de Impuestos deBogotá."/>
    <x v="0"/>
    <d v="2024-10-16T00:00:00"/>
    <m/>
    <m/>
    <n v="47666667"/>
    <n v="0"/>
    <n v="47666667"/>
    <n v="0"/>
    <n v="143"/>
    <d v="2024-08-06T00:00:00"/>
    <d v="2024-08-09T00:00:00"/>
    <n v="143"/>
    <d v="2024-12-31T00:00:00"/>
    <n v="47666667"/>
    <n v="83"/>
    <n v="57.64"/>
    <n v="17333333"/>
    <n v="30333334"/>
    <n v="0"/>
    <n v="0"/>
    <n v="47666667"/>
    <n v="143"/>
  </r>
  <r>
    <n v="2024"/>
    <n v="240687"/>
    <x v="0"/>
    <s v="https://community.secop.gov.co/Public/Tendering/OpportunityDetail/Index?noticeUID=CO1.NTC.6493670&amp;isFromPublicArea=True&amp;isModal=true&amp;asPopupView=true"/>
    <x v="1"/>
    <x v="1"/>
    <s v="SUBD. PLANEACION E INTELIGENCIA TRIB"/>
    <s v="0111-01 - Secretaría Distrital de Hacienda"/>
    <s v="Prestar servicios profesionales especializados para el soporte funcionaldel Core Tributario del Sistema BogData en la Dirección de Impuestos deBogotá."/>
    <x v="0"/>
    <d v="2024-10-16T00:00:00"/>
    <m/>
    <m/>
    <n v="47666667"/>
    <n v="0"/>
    <n v="47666667"/>
    <n v="0"/>
    <n v="143"/>
    <d v="2024-08-06T00:00:00"/>
    <d v="2024-08-12T00:00:00"/>
    <n v="143"/>
    <d v="2024-12-31T00:00:00"/>
    <n v="47666667"/>
    <n v="80"/>
    <n v="56.74"/>
    <n v="16333333"/>
    <n v="31333334"/>
    <n v="0"/>
    <n v="0"/>
    <n v="47666667"/>
    <n v="143"/>
  </r>
  <r>
    <n v="2024"/>
    <n v="240697"/>
    <x v="0"/>
    <s v="https://community.secop.gov.co/Public/Tendering/OpportunityDetail/Index?noticeUID=CO1.NTC.6493670&amp;isFromPublicArea=True&amp;isModal=true&amp;asPopupView=true"/>
    <x v="1"/>
    <x v="1"/>
    <s v="SUBD. PLANEACION E INTELIGENCIA TRIB"/>
    <s v="0111-01 - Secretaría Distrital de Hacienda"/>
    <s v="Prestar servicios profesionales especializados para el soporte funcionaldel Core Tributario del Sistema BogData en la Dirección de Impuestos deBogotá."/>
    <x v="0"/>
    <d v="2024-10-17T00:00:00"/>
    <m/>
    <m/>
    <n v="47666667"/>
    <n v="0"/>
    <n v="47666667"/>
    <n v="0"/>
    <n v="143"/>
    <d v="2024-08-08T00:00:00"/>
    <d v="2024-08-12T00:00:00"/>
    <n v="143"/>
    <d v="2024-12-31T00:00:00"/>
    <n v="47666667"/>
    <n v="80"/>
    <n v="56.74"/>
    <n v="16333333"/>
    <n v="31333334"/>
    <n v="0"/>
    <n v="0"/>
    <n v="47666667"/>
    <n v="143"/>
  </r>
  <r>
    <n v="2024"/>
    <n v="240688"/>
    <x v="0"/>
    <s v="https://community.secop.gov.co/Public/Tendering/OpportunityDetail/Index?noticeUID=CO1.NTC.6493670&amp;isFromPublicArea=True&amp;isModal=true&amp;asPopupView=true"/>
    <x v="1"/>
    <x v="1"/>
    <s v="SUBD. PLANEACION E INTELIGENCIA TRIB"/>
    <s v="0111-01 - Secretaría Distrital de Hacienda"/>
    <s v="Prestar servicios profesionales especializados para el soporte funcionaldel Core Tributario del Sistema BogData en la Dirección de Impuestos deBogotá."/>
    <x v="0"/>
    <d v="2024-10-17T00:00:00"/>
    <m/>
    <m/>
    <n v="47666667"/>
    <n v="0"/>
    <n v="47666667"/>
    <n v="0"/>
    <n v="143"/>
    <d v="2024-08-06T00:00:00"/>
    <d v="2024-08-09T00:00:00"/>
    <n v="143"/>
    <d v="2024-12-31T00:00:00"/>
    <n v="47666667"/>
    <n v="83"/>
    <n v="57.64"/>
    <n v="17333333"/>
    <n v="30333334"/>
    <n v="0"/>
    <n v="0"/>
    <n v="47666667"/>
    <n v="143"/>
  </r>
  <r>
    <n v="2024"/>
    <n v="240706"/>
    <x v="0"/>
    <s v="https://community.secop.gov.co/Public/Tendering/OpportunityDetail/Index?noticeUID=CO1.NTC.6546284&amp;isFromPublicArea=True&amp;isModal=true&amp;asPopupView=true"/>
    <x v="1"/>
    <x v="1"/>
    <s v="SUBD. ANALISIS Y SOSTENIBILIDAD PPTAL."/>
    <s v="0111-01 - Secretaría Distrital de Hacienda"/>
    <s v="Prestar servicios profesionales a la Subdirección de Análisis ySostenibilidad Presupuestal de la Dirección Distrital de Presupuesto,para apoyar la consolidación, revisión y análisis de la informaciónpresupuestal, fiscal y financiera de las entidades a cargo."/>
    <x v="0"/>
    <d v="2024-10-24T00:00:00"/>
    <m/>
    <m/>
    <n v="32666667"/>
    <n v="0"/>
    <n v="32666667"/>
    <n v="0"/>
    <n v="140"/>
    <d v="2024-08-14T00:00:00"/>
    <d v="2024-08-16T00:00:00"/>
    <n v="140"/>
    <d v="2024-12-31T00:00:00"/>
    <n v="32666667"/>
    <n v="76"/>
    <n v="55.47"/>
    <n v="17500000"/>
    <n v="15166667"/>
    <n v="0"/>
    <n v="0"/>
    <n v="32666667"/>
    <n v="140"/>
  </r>
  <r>
    <n v="2024"/>
    <n v="240684"/>
    <x v="0"/>
    <s v="https://community.secop.gov.co/Public/Tendering/OpportunityDetail/Index?noticeUID=CO1.NTC.6485355&amp;isFromPublicArea=True&amp;isModal=true&amp;asPopupView=true"/>
    <x v="1"/>
    <x v="1"/>
    <s v="SUBD. ASUNTOS CONTRACTUALES"/>
    <s v="0111-01 - Secretaría Distrital de Hacienda"/>
    <s v="Prestar servicios profesionales a la Subdirección de AsuntosContractuales para gestionar la construcción de documentos precontractuales."/>
    <x v="0"/>
    <d v="2024-10-15T00:00:00"/>
    <m/>
    <m/>
    <n v="34500000"/>
    <n v="0"/>
    <n v="34500000"/>
    <n v="0"/>
    <n v="150"/>
    <d v="2024-08-05T00:00:00"/>
    <d v="2024-08-08T00:00:00"/>
    <n v="150"/>
    <d v="2024-12-31T00:00:00"/>
    <n v="34500000"/>
    <n v="84"/>
    <n v="57.93"/>
    <n v="19090000"/>
    <n v="15410000"/>
    <n v="0"/>
    <n v="0"/>
    <n v="34500000"/>
    <n v="150"/>
  </r>
  <r>
    <n v="2024"/>
    <n v="240685"/>
    <x v="0"/>
    <s v="https://community.secop.gov.co/Public/Tendering/OpportunityDetail/Index?noticeUID=CO1.NTC.6485355&amp;isFromPublicArea=True&amp;isModal=true&amp;asPopupView=true"/>
    <x v="1"/>
    <x v="1"/>
    <s v="SUBD. ASUNTOS CONTRACTUALES"/>
    <s v="0111-01 - Secretaría Distrital de Hacienda"/>
    <s v="Prestar servicios profesionales a la Subdirección de AsuntosContractuales para gestionar la construcción de documentos precontractuales."/>
    <x v="0"/>
    <d v="2024-10-15T00:00:00"/>
    <m/>
    <m/>
    <n v="34500000"/>
    <n v="0"/>
    <n v="34500000"/>
    <n v="0"/>
    <n v="150"/>
    <d v="2024-08-05T00:00:00"/>
    <d v="2024-08-08T00:00:00"/>
    <n v="150"/>
    <d v="2024-12-31T00:00:00"/>
    <n v="34500000"/>
    <n v="84"/>
    <n v="57.93"/>
    <n v="19090000"/>
    <n v="15410000"/>
    <n v="0"/>
    <n v="0"/>
    <n v="34500000"/>
    <n v="150"/>
  </r>
  <r>
    <n v="2024"/>
    <n v="240694"/>
    <x v="0"/>
    <s v="https://community.secop.gov.co/Public/Tendering/OpportunityDetail/Index?noticeUID=CO1.NTC.6492773&amp;isFromPublicArea=True&amp;isModal=true&amp;asPopupView=true"/>
    <x v="1"/>
    <x v="1"/>
    <s v="SUBD. ASUNTOS CONTRACTUALES"/>
    <s v="0111-01 - Secretaría Distrital de Hacienda"/>
    <s v="Prestar servicios profesionales a la Subdirección de AsuntosContractuales para gestionar la construcción de documentos precontractuales."/>
    <x v="0"/>
    <d v="2024-10-15T00:00:00"/>
    <m/>
    <m/>
    <n v="44000000"/>
    <n v="0"/>
    <n v="44000000"/>
    <n v="0"/>
    <n v="150"/>
    <d v="2024-08-08T00:00:00"/>
    <d v="2024-08-12T00:00:00"/>
    <n v="150"/>
    <d v="2024-12-31T00:00:00"/>
    <n v="44000000"/>
    <n v="80"/>
    <n v="56.74"/>
    <n v="23173333"/>
    <n v="20826667"/>
    <n v="0"/>
    <n v="0"/>
    <n v="44000000"/>
    <n v="150"/>
  </r>
  <r>
    <n v="2024"/>
    <n v="240693"/>
    <x v="0"/>
    <s v="https://community.secop.gov.co/Public/Tendering/OpportunityDetail/Index?noticeUID=CO1.NTC.6485423&amp;isFromPublicArea=True&amp;isModal=true&amp;asPopupView=true"/>
    <x v="1"/>
    <x v="1"/>
    <s v="SUBD. ASUNTOS CONTRACTUALES"/>
    <s v="0111-01 - Secretaría Distrital de Hacienda"/>
    <s v="Prestar servicios profesionales para dar soporte y apoyo en lasupervisión de contratos y realizar las actividades de seguimiento ymonitoreo de los asuntos a cargo de Subdirección de AsuntosContractuales"/>
    <x v="0"/>
    <d v="2024-10-15T00:00:00"/>
    <m/>
    <m/>
    <n v="22000000"/>
    <n v="0"/>
    <n v="22000000"/>
    <n v="0"/>
    <n v="150"/>
    <d v="2024-08-08T00:00:00"/>
    <d v="2024-08-09T00:00:00"/>
    <n v="150"/>
    <d v="2024-12-31T00:00:00"/>
    <n v="22000000"/>
    <n v="83"/>
    <n v="57.64"/>
    <n v="12026667"/>
    <n v="9973333"/>
    <n v="0"/>
    <n v="0"/>
    <n v="22000000"/>
    <n v="150"/>
  </r>
  <r>
    <n v="2024"/>
    <n v="240762"/>
    <x v="0"/>
    <s v="https://community.secop.gov.co/Public/Tendering/OpportunityDetail/Index?noticeUID=CO1.NTC.6546547&amp;isFromPublicArea=True&amp;isModal=true&amp;asPopupView=true"/>
    <x v="1"/>
    <x v="1"/>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x v="0"/>
    <d v="2024-10-11T00:00:00"/>
    <m/>
    <m/>
    <n v="19800000"/>
    <n v="0"/>
    <n v="19800000"/>
    <n v="0"/>
    <n v="135"/>
    <d v="2024-08-27T00:00:00"/>
    <d v="2024-09-02T00:00:00"/>
    <n v="135"/>
    <d v="2024-12-31T00:00:00"/>
    <n v="19800000"/>
    <n v="59"/>
    <n v="49.17"/>
    <n v="8653333"/>
    <n v="11146667"/>
    <n v="0"/>
    <n v="0"/>
    <n v="19800000"/>
    <n v="135"/>
  </r>
  <r>
    <n v="2024"/>
    <n v="240763"/>
    <x v="0"/>
    <s v="https://community.secop.gov.co/Public/Tendering/OpportunityDetail/Index?noticeUID=CO1.NTC.6546547&amp;isFromPublicArea=True&amp;isModal=true&amp;asPopupView=true"/>
    <x v="1"/>
    <x v="1"/>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x v="0"/>
    <d v="2024-10-11T00:00:00"/>
    <m/>
    <m/>
    <n v="19800000"/>
    <n v="0"/>
    <n v="19800000"/>
    <n v="0"/>
    <n v="135"/>
    <d v="2024-08-27T00:00:00"/>
    <d v="2024-09-02T00:00:00"/>
    <n v="135"/>
    <d v="2024-12-31T00:00:00"/>
    <n v="19800000"/>
    <n v="59"/>
    <n v="49.17"/>
    <n v="8653333"/>
    <n v="11146667"/>
    <n v="0"/>
    <n v="0"/>
    <n v="19800000"/>
    <n v="135"/>
  </r>
  <r>
    <n v="2024"/>
    <n v="240764"/>
    <x v="0"/>
    <s v="https://community.secop.gov.co/Public/Tendering/OpportunityDetail/Index?noticeUID=CO1.NTC.6546547&amp;isFromPublicArea=True&amp;isModal=true&amp;asPopupView=true"/>
    <x v="1"/>
    <x v="1"/>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x v="0"/>
    <d v="2024-10-11T00:00:00"/>
    <m/>
    <m/>
    <n v="19800000"/>
    <n v="0"/>
    <n v="19800000"/>
    <n v="0"/>
    <n v="135"/>
    <d v="2024-08-27T00:00:00"/>
    <d v="2024-09-02T00:00:00"/>
    <n v="135"/>
    <d v="2024-12-31T00:00:00"/>
    <n v="19800000"/>
    <n v="59"/>
    <n v="49.17"/>
    <n v="8653333"/>
    <n v="11146667"/>
    <n v="0"/>
    <n v="0"/>
    <n v="19800000"/>
    <n v="135"/>
  </r>
  <r>
    <n v="2024"/>
    <n v="240700"/>
    <x v="0"/>
    <s v="https://community.secop.gov.co/Public/Tendering/OpportunityDetail/Index?noticeUID=CO1.NTC.6532729&amp;isFromPublicArea=True&amp;isModal=true&amp;asPopupView=true"/>
    <x v="1"/>
    <x v="1"/>
    <s v="OF. PLANEACION FINANCIERA"/>
    <s v="0111-01 - Secretaría Distrital de Hacienda"/>
    <s v="Prestar servicios profesionales en la Dirección Distrital de Tesorería,para la creación, actualización, seguimiento y análisis de indicadoresde planeación y análisis financiero; así como en el soporte a lasentidades distritales en el Plan Anual de Caja (PAC), consolidación dela información requerida y en todas las actividades que se relacionencon la planificación financiera y de flujo de caja del Distrito Capital."/>
    <x v="0"/>
    <d v="2024-10-01T00:00:00"/>
    <m/>
    <m/>
    <n v="38813333"/>
    <n v="0"/>
    <n v="38813333"/>
    <n v="0"/>
    <n v="142"/>
    <d v="2024-08-13T00:00:00"/>
    <d v="2024-08-14T00:00:00"/>
    <n v="142"/>
    <d v="2024-12-31T00:00:00"/>
    <n v="38813333"/>
    <n v="78"/>
    <n v="56.12"/>
    <n v="21046667"/>
    <n v="17766666"/>
    <n v="0"/>
    <n v="0"/>
    <n v="38813333"/>
    <n v="142"/>
  </r>
  <r>
    <n v="2024"/>
    <n v="240722"/>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4T00:00:00"/>
    <m/>
    <m/>
    <n v="19800000"/>
    <n v="0"/>
    <n v="19800000"/>
    <n v="0"/>
    <n v="135"/>
    <d v="2024-08-16T00:00:00"/>
    <d v="2024-08-21T00:00:00"/>
    <n v="135"/>
    <d v="2024-12-31T00:00:00"/>
    <n v="19800000"/>
    <n v="71"/>
    <n v="53.79"/>
    <n v="10266667"/>
    <n v="9533333"/>
    <n v="0"/>
    <n v="0"/>
    <n v="19800000"/>
    <n v="135"/>
  </r>
  <r>
    <n v="2024"/>
    <n v="240707"/>
    <x v="0"/>
    <s v="https://community.secop.gov.co/Public/Tendering/OpportunityDetail/Index?noticeUID=CO1.NTC.6550148&amp;isFromPublicArea=True&amp;isModal=true&amp;asPopupView=true"/>
    <x v="1"/>
    <x v="1"/>
    <s v="OF. GESTION PAGOS"/>
    <s v="0111-01 - Secretaría Distrital de Hacienda"/>
    <s v="Prestar servicios profesionales en la Dirección Distrital de Tesoreríapara adelantar el registro, suspensión, terminación y seguimiento de losembargos de los proveedores y contratistas del Sector Central y Fondosde Desarrollo Local y demás procesos jurídicos, asociados a la Oficinade gestión de pagos;  actualización documental y actividades jurídicassolicitadas por el área."/>
    <x v="0"/>
    <d v="2024-10-01T00:00:00"/>
    <m/>
    <m/>
    <n v="34706667"/>
    <n v="0"/>
    <n v="34706667"/>
    <n v="0"/>
    <n v="137"/>
    <d v="2024-08-15T00:00:00"/>
    <d v="2024-08-16T00:00:00"/>
    <n v="137"/>
    <d v="2024-12-31T00:00:00"/>
    <n v="34706667"/>
    <n v="76"/>
    <n v="55.47"/>
    <n v="3800000"/>
    <n v="30906667"/>
    <n v="0"/>
    <n v="0"/>
    <n v="34706667"/>
    <n v="137"/>
  </r>
  <r>
    <n v="2024"/>
    <n v="240723"/>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2T00:00:00"/>
    <m/>
    <m/>
    <n v="19800000"/>
    <n v="0"/>
    <n v="19800000"/>
    <n v="0"/>
    <n v="135"/>
    <d v="2024-08-16T00:00:00"/>
    <d v="2024-08-21T00:00:00"/>
    <n v="135"/>
    <d v="2024-12-31T00:00:00"/>
    <n v="19800000"/>
    <n v="71"/>
    <n v="53.79"/>
    <n v="10266667"/>
    <n v="9533333"/>
    <n v="0"/>
    <n v="0"/>
    <n v="19800000"/>
    <n v="135"/>
  </r>
  <r>
    <n v="2024"/>
    <n v="240724"/>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3T00:00:00"/>
    <m/>
    <m/>
    <n v="19800000"/>
    <n v="0"/>
    <n v="19800000"/>
    <n v="0"/>
    <n v="135"/>
    <d v="2024-08-16T00:00:00"/>
    <d v="2024-08-21T00:00:00"/>
    <n v="135"/>
    <d v="2024-12-31T00:00:00"/>
    <n v="19800000"/>
    <n v="71"/>
    <n v="53.79"/>
    <n v="10266667"/>
    <n v="9533333"/>
    <n v="0"/>
    <n v="0"/>
    <n v="19800000"/>
    <n v="135"/>
  </r>
  <r>
    <n v="2024"/>
    <n v="240720"/>
    <x v="0"/>
    <s v="https://community.secop.gov.co/Public/Tendering/OpportunityDetail/Index?noticeUID=CO1.NTC.6564212&amp;isFromPublicArea=True&amp;isModal=true&amp;asPopupView=true"/>
    <x v="1"/>
    <x v="1"/>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x v="0"/>
    <d v="2024-10-18T00:00:00"/>
    <m/>
    <m/>
    <n v="19800000"/>
    <n v="0"/>
    <n v="19800000"/>
    <n v="0"/>
    <n v="135"/>
    <d v="2024-08-20T00:00:00"/>
    <d v="2024-08-26T00:00:00"/>
    <n v="135"/>
    <d v="2024-12-31T00:00:00"/>
    <n v="19800000"/>
    <n v="66"/>
    <n v="51.97"/>
    <n v="9533333"/>
    <n v="10266667"/>
    <n v="0"/>
    <n v="0"/>
    <n v="19800000"/>
    <n v="135"/>
  </r>
  <r>
    <n v="2024"/>
    <n v="240740"/>
    <x v="0"/>
    <s v="https://community.secop.gov.co/Public/Tendering/OpportunityDetail/Index?noticeUID=CO1.NTC.6564212&amp;isFromPublicArea=True&amp;isModal=true&amp;asPopupView=true"/>
    <x v="1"/>
    <x v="1"/>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x v="0"/>
    <d v="2024-10-18T00:00:00"/>
    <m/>
    <m/>
    <n v="19800000"/>
    <n v="0"/>
    <n v="19800000"/>
    <n v="0"/>
    <n v="135"/>
    <d v="2024-08-22T00:00:00"/>
    <d v="2024-08-26T00:00:00"/>
    <n v="135"/>
    <d v="2024-12-31T00:00:00"/>
    <n v="19800000"/>
    <n v="66"/>
    <n v="51.97"/>
    <n v="9533333"/>
    <n v="10266667"/>
    <n v="0"/>
    <n v="0"/>
    <n v="19800000"/>
    <n v="135"/>
  </r>
  <r>
    <n v="2024"/>
    <n v="240725"/>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8T00:00:00"/>
    <m/>
    <m/>
    <n v="19800000"/>
    <n v="0"/>
    <n v="19800000"/>
    <n v="0"/>
    <n v="135"/>
    <d v="2024-08-16T00:00:00"/>
    <d v="2024-08-21T00:00:00"/>
    <n v="135"/>
    <d v="2024-12-31T00:00:00"/>
    <n v="19800000"/>
    <n v="71"/>
    <n v="53.79"/>
    <n v="10266667"/>
    <n v="9533333"/>
    <n v="0"/>
    <n v="0"/>
    <n v="19800000"/>
    <n v="135"/>
  </r>
  <r>
    <n v="2024"/>
    <n v="240726"/>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8T00:00:00"/>
    <m/>
    <m/>
    <n v="19800000"/>
    <n v="0"/>
    <n v="19800000"/>
    <n v="0"/>
    <n v="135"/>
    <d v="2024-08-16T00:00:00"/>
    <d v="2024-08-21T00:00:00"/>
    <n v="135"/>
    <d v="2024-12-31T00:00:00"/>
    <n v="19800000"/>
    <n v="71"/>
    <n v="53.79"/>
    <n v="10266667"/>
    <n v="9533333"/>
    <n v="0"/>
    <n v="0"/>
    <n v="19800000"/>
    <n v="135"/>
  </r>
  <r>
    <n v="2024"/>
    <n v="240727"/>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1T00:00:00"/>
    <m/>
    <m/>
    <n v="19800000"/>
    <n v="0"/>
    <n v="19800000"/>
    <n v="0"/>
    <n v="135"/>
    <d v="2024-08-16T00:00:00"/>
    <d v="2024-08-21T00:00:00"/>
    <n v="135"/>
    <d v="2024-12-31T00:00:00"/>
    <n v="19800000"/>
    <n v="71"/>
    <n v="53.79"/>
    <n v="10266667"/>
    <n v="9533333"/>
    <n v="0"/>
    <n v="0"/>
    <n v="19800000"/>
    <n v="135"/>
  </r>
  <r>
    <n v="2024"/>
    <n v="240716"/>
    <x v="0"/>
    <s v="https://community.secop.gov.co/Public/Tendering/OpportunityDetail/Index?noticeUID=CO1.NTC.6557930&amp;isFromPublicArea=True&amp;isModal=true&amp;asPopupView=true"/>
    <x v="1"/>
    <x v="1"/>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x v="0"/>
    <d v="2024-10-11T00:00:00"/>
    <m/>
    <m/>
    <n v="19653333"/>
    <n v="0"/>
    <n v="19653333"/>
    <n v="0"/>
    <n v="134"/>
    <d v="2024-08-16T00:00:00"/>
    <d v="2024-08-22T00:00:00"/>
    <n v="134"/>
    <d v="2024-12-31T00:00:00"/>
    <n v="19653333"/>
    <n v="70"/>
    <n v="53.44"/>
    <n v="10120000"/>
    <n v="9533333"/>
    <n v="0"/>
    <n v="0"/>
    <n v="19653333"/>
    <n v="134"/>
  </r>
  <r>
    <n v="2024"/>
    <n v="240717"/>
    <x v="0"/>
    <s v="https://community.secop.gov.co/Public/Tendering/OpportunityDetail/Index?noticeUID=CO1.NTC.6557930&amp;isFromPublicArea=True&amp;isModal=true&amp;asPopupView=true"/>
    <x v="1"/>
    <x v="1"/>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x v="0"/>
    <d v="2024-10-10T00:00:00"/>
    <m/>
    <m/>
    <n v="19653333"/>
    <n v="0"/>
    <n v="19653333"/>
    <n v="0"/>
    <n v="134"/>
    <d v="2024-08-16T00:00:00"/>
    <d v="2024-08-22T00:00:00"/>
    <n v="134"/>
    <d v="2024-12-31T00:00:00"/>
    <n v="19653333"/>
    <n v="70"/>
    <n v="53.44"/>
    <n v="10120000"/>
    <n v="9533333"/>
    <n v="0"/>
    <n v="0"/>
    <n v="19653333"/>
    <n v="134"/>
  </r>
  <r>
    <n v="2024"/>
    <n v="240721"/>
    <x v="0"/>
    <s v="https://community.secop.gov.co/Public/Tendering/OpportunityDetail/Index?noticeUID=CO1.NTC.6564231&amp;isFromPublicArea=True&amp;isModal=true&amp;asPopupView=true"/>
    <x v="1"/>
    <x v="6"/>
    <s v="SUBD. EDUCACION TRIBUTARIA Y SERVICIO"/>
    <s v="0111-01 - Secretaría Distrital de Hacienda"/>
    <s v="Prestar los servicios de apoyo operativo para las actividades propias dela Subdirección de Educación Tributaria y Servicio, elaboración deinformes y en general para cubrir las solicitudes realizadas por laSubdirección."/>
    <x v="0"/>
    <d v="2024-10-17T00:00:00"/>
    <m/>
    <m/>
    <n v="14600000"/>
    <n v="0"/>
    <n v="14600000"/>
    <n v="0"/>
    <n v="146"/>
    <d v="2024-08-16T00:00:00"/>
    <d v="2024-08-21T00:00:00"/>
    <n v="146"/>
    <d v="2024-12-31T00:00:00"/>
    <n v="14600000"/>
    <n v="71"/>
    <n v="53.79"/>
    <n v="7000000"/>
    <n v="7600000"/>
    <n v="0"/>
    <n v="0"/>
    <n v="14600000"/>
    <n v="146"/>
  </r>
  <r>
    <n v="2024"/>
    <n v="240728"/>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18T00:00:00"/>
    <m/>
    <m/>
    <n v="19800000"/>
    <n v="0"/>
    <n v="19800000"/>
    <n v="0"/>
    <n v="135"/>
    <d v="2024-08-16T00:00:00"/>
    <d v="2024-08-21T00:00:00"/>
    <n v="135"/>
    <d v="2024-12-31T00:00:00"/>
    <n v="19800000"/>
    <n v="71"/>
    <n v="53.79"/>
    <n v="10266667"/>
    <n v="9533333"/>
    <n v="0"/>
    <n v="0"/>
    <n v="19800000"/>
    <n v="135"/>
  </r>
  <r>
    <n v="2024"/>
    <n v="240729"/>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4T00:00:00"/>
    <m/>
    <m/>
    <n v="19800000"/>
    <n v="0"/>
    <n v="19800000"/>
    <n v="0"/>
    <n v="135"/>
    <d v="2024-08-20T00:00:00"/>
    <d v="2024-08-21T00:00:00"/>
    <n v="135"/>
    <d v="2024-12-31T00:00:00"/>
    <n v="19800000"/>
    <n v="71"/>
    <n v="53.79"/>
    <n v="10266667"/>
    <n v="9533333"/>
    <n v="0"/>
    <n v="0"/>
    <n v="19800000"/>
    <n v="135"/>
  </r>
  <r>
    <n v="2024"/>
    <n v="240730"/>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4T00:00:00"/>
    <m/>
    <m/>
    <n v="19800000"/>
    <n v="0"/>
    <n v="19800000"/>
    <n v="0"/>
    <n v="135"/>
    <d v="2024-08-20T00:00:00"/>
    <d v="2024-08-21T00:00:00"/>
    <n v="135"/>
    <d v="2024-12-31T00:00:00"/>
    <n v="19800000"/>
    <n v="71"/>
    <n v="53.79"/>
    <n v="10266667"/>
    <n v="9533333"/>
    <n v="0"/>
    <n v="0"/>
    <n v="19800000"/>
    <n v="135"/>
  </r>
  <r>
    <n v="2024"/>
    <n v="240731"/>
    <x v="0"/>
    <s v="https://community.secop.gov.co/Public/Tendering/OpportunityDetail/Index?noticeUID=CO1.NTC.6522504&amp;isFromPublicArea=True&amp;isModal=true&amp;asPopupView=true"/>
    <x v="1"/>
    <x v="1"/>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x v="0"/>
    <d v="2024-10-24T00:00:00"/>
    <m/>
    <m/>
    <n v="19800000"/>
    <n v="0"/>
    <n v="19800000"/>
    <n v="0"/>
    <n v="135"/>
    <d v="2024-08-20T00:00:00"/>
    <d v="2024-08-21T00:00:00"/>
    <n v="135"/>
    <d v="2024-12-31T00:00:00"/>
    <n v="19800000"/>
    <n v="71"/>
    <n v="53.79"/>
    <n v="10266667"/>
    <n v="9533333"/>
    <n v="0"/>
    <n v="0"/>
    <n v="19800000"/>
    <n v="135"/>
  </r>
  <r>
    <n v="2024"/>
    <n v="240742"/>
    <x v="0"/>
    <s v="https://community.secop.gov.co/Public/Tendering/OpportunityDetail/Index?noticeUID=CO1.NTC.6589917&amp;isFromPublicArea=True&amp;isModal=true&amp;asPopupView=true"/>
    <x v="1"/>
    <x v="1"/>
    <s v="OF. GESTION PAGOS"/>
    <s v="0111-01 - Secretaría Distrital de Hacienda"/>
    <s v="Prestar los servicios profesionales para apoyar la gestión de laDirección Distrital de Tesorería Oficina de Gestión de pagos, en aspectos relacionados con la gestión, soporte, registro y revisión de documentos de nómina, para la programación de las cuentas porpagar por conceptos de Nómina radicadas en el sistema de información,por las Entidades Distritales de la Administración Central, la Personería de Bogotá, la Veeduría Distrital, el Concejo de Bogotá, la Unidad Administrativa Especial Cuerpo Oficial de Bomberos ylos Establecimientos Públicos vinculados a la Cuenta Única Distrital,correspondiente al proceso CPR109-P-01."/>
    <x v="0"/>
    <d v="2024-10-01T00:00:00"/>
    <m/>
    <m/>
    <n v="36226667"/>
    <n v="0"/>
    <n v="36226667"/>
    <n v="0"/>
    <n v="143"/>
    <d v="2024-08-26T00:00:00"/>
    <d v="2024-08-30T00:00:00"/>
    <n v="143"/>
    <d v="2024-12-31T00:00:00"/>
    <n v="36226667"/>
    <n v="62"/>
    <n v="50.41"/>
    <n v="253333"/>
    <n v="35973334"/>
    <n v="0"/>
    <n v="0"/>
    <n v="36226667"/>
    <n v="143"/>
  </r>
  <r>
    <n v="2024"/>
    <n v="240718"/>
    <x v="0"/>
    <s v="https://community.secop.gov.co/Public/Tendering/OpportunityDetail/Index?noticeUID=CO1.NTC.6563638&amp;isFromPublicArea=True&amp;isModal=true&amp;asPopupView=true"/>
    <x v="1"/>
    <x v="1"/>
    <s v="DESPACHO DIR. DISTRITAL PRESUPUESTO"/>
    <s v="0111-01 - Secretaría Distrital de Hacienda"/>
    <s v="Prestar servicios profesionales a la Dirección Distrital de Presupuesto,para apoyar el seguimiento y control a la gestión administrativa ydocumental  de la dependencia."/>
    <x v="0"/>
    <d v="2024-10-22T00:00:00"/>
    <m/>
    <m/>
    <n v="21233333"/>
    <n v="0"/>
    <n v="21233333"/>
    <n v="0"/>
    <n v="130"/>
    <d v="2024-08-20T00:00:00"/>
    <d v="2024-08-22T00:00:00"/>
    <n v="130"/>
    <d v="2024-12-31T00:00:00"/>
    <n v="21233333"/>
    <n v="70"/>
    <n v="53.44"/>
    <n v="11433333"/>
    <n v="9800000"/>
    <n v="0"/>
    <n v="0"/>
    <n v="21233333"/>
    <n v="130"/>
  </r>
  <r>
    <n v="2024"/>
    <n v="240741"/>
    <x v="0"/>
    <s v="https://community.secop.gov.co/Public/Tendering/OpportunityDetail/Index?noticeUID=CO1.NTC.6576258&amp;isFromPublicArea=True&amp;isModal=true&amp;asPopupView=true"/>
    <x v="1"/>
    <x v="1"/>
    <s v="SUBD. GESTION INFORMACION PPTAL."/>
    <s v="0111-01 - Secretaría Distrital de Hacienda"/>
    <s v="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
    <x v="0"/>
    <d v="2024-10-25T00:00:00"/>
    <m/>
    <m/>
    <n v="40186666"/>
    <n v="0"/>
    <n v="40186666"/>
    <n v="0"/>
    <n v="137"/>
    <d v="2024-08-22T00:00:00"/>
    <d v="2024-08-27T00:00:00"/>
    <n v="137"/>
    <d v="2024-12-31T00:00:00"/>
    <n v="40186666"/>
    <n v="65"/>
    <n v="51.59"/>
    <n v="9973333"/>
    <n v="30213333"/>
    <n v="0"/>
    <n v="0"/>
    <n v="40186666"/>
    <n v="137"/>
  </r>
  <r>
    <n v="2024"/>
    <n v="240735"/>
    <x v="0"/>
    <s v="https://community.secop.gov.co/Public/Tendering/OpportunityDetail/Index?noticeUID=CO1.NTC.6576258&amp;isFromPublicArea=True&amp;isModal=true&amp;asPopupView=true"/>
    <x v="1"/>
    <x v="1"/>
    <s v="SUBD. GESTION INFORMACION PPTAL."/>
    <s v="0111-01 - Secretaría Distrital de Hacienda"/>
    <s v="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
    <x v="0"/>
    <d v="2024-10-28T00:00:00"/>
    <m/>
    <m/>
    <n v="40186666"/>
    <n v="0"/>
    <n v="40186666"/>
    <n v="0"/>
    <n v="137"/>
    <d v="2024-08-21T00:00:00"/>
    <d v="2024-08-27T00:00:00"/>
    <n v="137"/>
    <d v="2024-12-31T00:00:00"/>
    <n v="40186666"/>
    <n v="65"/>
    <n v="51.59"/>
    <n v="9973333"/>
    <n v="30213333"/>
    <n v="0"/>
    <n v="0"/>
    <n v="40186666"/>
    <n v="137"/>
  </r>
  <r>
    <n v="2024"/>
    <n v="240736"/>
    <x v="0"/>
    <s v="https://community.secop.gov.co/Public/Tendering/OpportunityDetail/Index?noticeUID=CO1.NTC.6576258&amp;isFromPublicArea=True&amp;isModal=true&amp;asPopupView=true"/>
    <x v="1"/>
    <x v="1"/>
    <s v="SUBD. GESTION INFORMACION PPTAL."/>
    <s v="0111-01 - Secretaría Distrital de Hacienda"/>
    <s v="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
    <x v="0"/>
    <d v="2024-10-22T00:00:00"/>
    <m/>
    <m/>
    <n v="40186666"/>
    <n v="0"/>
    <n v="40186666"/>
    <n v="0"/>
    <n v="137"/>
    <d v="2024-08-21T00:00:00"/>
    <d v="2024-08-29T00:00:00"/>
    <n v="137"/>
    <d v="2024-12-31T00:00:00"/>
    <n v="40186666"/>
    <n v="63"/>
    <n v="50.81"/>
    <n v="9386667"/>
    <n v="30799999"/>
    <n v="0"/>
    <n v="0"/>
    <n v="40186666"/>
    <n v="137"/>
  </r>
  <r>
    <n v="2024"/>
    <n v="240785"/>
    <x v="0"/>
    <s v="https://community.secop.gov.co/Public/Tendering/OpportunityDetail/Index?noticeUID=CO1.NTC.6661276&amp;isFromPublicArea=True&amp;isModal=true&amp;asPopupView=true"/>
    <x v="1"/>
    <x v="1"/>
    <s v="SUBD. GESTION JUDICIAL"/>
    <s v="0111-01 - Secretaría Distrital de Hacienda"/>
    <s v="Prestar los servicios profesionales para liderar la optimización,seguimiento, control, organización de la gestión jurídica y de lainformación necesaria para la optimización de los procesos a cargo de laSubdirección de Gestión Judicial en las diferentes actividades y asuntosque se adelanten, así como apoyar, identificar, consolidar y proponerpolíticas y manuales de defensa y análisis de causas litigiosas, para elcumplimiento de los objetivos e indicadores de calidad y oportunidad,así como liderar los asuntos transversales del área."/>
    <x v="0"/>
    <d v="2024-10-18T00:00:00"/>
    <m/>
    <m/>
    <n v="41673333"/>
    <n v="0"/>
    <n v="41673333"/>
    <n v="0"/>
    <n v="133"/>
    <d v="2024-09-04T00:00:00"/>
    <d v="2024-09-05T00:00:00"/>
    <n v="133"/>
    <d v="2024-12-31T00:00:00"/>
    <n v="41673333"/>
    <n v="56"/>
    <n v="47.86"/>
    <n v="17546667"/>
    <n v="24126666"/>
    <n v="0"/>
    <n v="0"/>
    <n v="41673333"/>
    <n v="133"/>
  </r>
  <r>
    <n v="2024"/>
    <n v="240792"/>
    <x v="0"/>
    <s v="https://community.secop.gov.co/Public/Tendering/OpportunityDetail/Index?noticeUID=CO1.NTC.6669281&amp;isFromPublicArea=True&amp;isModal=true&amp;asPopupView=true"/>
    <x v="1"/>
    <x v="1"/>
    <s v="DESPACHO TESORERO DISTRITAL"/>
    <s v="0111-01 - Secretaría Distrital de Hacienda"/>
    <s v="Prestar servicios profesionales en la Dirección Distrital de Tesorería,para realizar el seguimiento al cumplimiento de la planeaciónestratégica en la DDT, el mantenimiento del sistema de gestión de lacalidad acorde a normativa, seguimiento y ejecución de las actividadesdesignadas a la DDT en planes y/o proyectos institucionales, gestión delriesgo operativo y de corrupción."/>
    <x v="0"/>
    <d v="2024-10-01T00:00:00"/>
    <m/>
    <m/>
    <n v="32526666"/>
    <n v="0"/>
    <n v="32526666"/>
    <n v="0"/>
    <n v="119"/>
    <d v="2024-09-06T00:00:00"/>
    <d v="2024-09-11T00:00:00"/>
    <n v="119"/>
    <d v="2024-12-31T00:00:00"/>
    <n v="32526666"/>
    <n v="50"/>
    <n v="45.05"/>
    <n v="13666666"/>
    <n v="18860000"/>
    <n v="0"/>
    <n v="0"/>
    <n v="32526666"/>
    <n v="119"/>
  </r>
  <r>
    <n v="2024"/>
    <n v="240782"/>
    <x v="0"/>
    <s v="https://community.secop.gov.co/Public/Tendering/OpportunityDetail/Index?noticeUID=CO1.NTC.6651904&amp;isFromPublicArea=True&amp;isModal=true&amp;asPopupView=true"/>
    <x v="1"/>
    <x v="1"/>
    <s v="OF. GESTION INGRESOS"/>
    <s v="0111-01 - Secretaría Distrital de Hacienda"/>
    <s v="Prestar los servicios profesionales en la Dirección Distrital deTesorería, para dar soporte y seguimiento a los procesos de recaudo ylegalización de los ingresos tributarios y no tributarios recibidos enlas cuentas bancarias del área de tesorería, así como los temas conexosa la automatización del proceso."/>
    <x v="0"/>
    <d v="2024-10-01T00:00:00"/>
    <m/>
    <m/>
    <n v="32426666"/>
    <n v="0"/>
    <n v="32426666"/>
    <n v="0"/>
    <n v="128"/>
    <d v="2024-09-03T00:00:00"/>
    <d v="2024-09-05T00:00:00"/>
    <n v="128"/>
    <d v="2024-12-31T00:00:00"/>
    <n v="32426666"/>
    <n v="56"/>
    <n v="47.86"/>
    <n v="14186667"/>
    <n v="18239999"/>
    <n v="0"/>
    <n v="0"/>
    <n v="32426666"/>
    <n v="128"/>
  </r>
  <r>
    <n v="2024"/>
    <n v="240794"/>
    <x v="0"/>
    <s v="https://community.secop.gov.co/Public/Tendering/OpportunityDetail/Index?noticeUID=CO1.NTC.6679168&amp;isFromPublicArea=True&amp;isModal=true&amp;asPopupView=true"/>
    <x v="1"/>
    <x v="1"/>
    <s v="OF. RECURSOS TRIBUTARIOS"/>
    <s v="0111-01 - Secretaría Distrital de Hacienda"/>
    <s v="Prestar servicios profesionales dentro de la etapa de discusión en lasactuaciones adelantadas por la Oficina de Recursos Tributarios."/>
    <x v="0"/>
    <d v="2024-10-18T00:00:00"/>
    <m/>
    <m/>
    <n v="15986666"/>
    <n v="0"/>
    <n v="15986666"/>
    <n v="0"/>
    <n v="109"/>
    <d v="2024-09-06T00:00:00"/>
    <d v="2024-09-13T00:00:00"/>
    <n v="109"/>
    <d v="2024-12-31T00:00:00"/>
    <n v="15986666"/>
    <n v="48"/>
    <n v="44.04"/>
    <n v="7040000"/>
    <n v="8946666"/>
    <n v="0"/>
    <n v="0"/>
    <n v="15986666"/>
    <n v="109"/>
  </r>
  <r>
    <n v="2024"/>
    <n v="240795"/>
    <x v="0"/>
    <s v="https://community.secop.gov.co/Public/Tendering/OpportunityDetail/Index?noticeUID=CO1.NTC.6679168&amp;isFromPublicArea=True&amp;isModal=true&amp;asPopupView=true"/>
    <x v="1"/>
    <x v="1"/>
    <s v="OF. RECURSOS TRIBUTARIOS"/>
    <s v="0111-01 - Secretaría Distrital de Hacienda"/>
    <s v="Prestar servicios profesionales dentro de la etapa de discusión en lasactuaciones adelantadas por la Oficina de Recursos Tributarios."/>
    <x v="0"/>
    <d v="2024-10-18T00:00:00"/>
    <m/>
    <m/>
    <n v="15986666"/>
    <n v="0"/>
    <n v="15986666"/>
    <n v="0"/>
    <n v="109"/>
    <d v="2024-09-06T00:00:00"/>
    <d v="2024-09-13T00:00:00"/>
    <n v="109"/>
    <d v="2024-12-31T00:00:00"/>
    <n v="15986666"/>
    <n v="48"/>
    <n v="44.04"/>
    <n v="7040000"/>
    <n v="8946666"/>
    <n v="0"/>
    <n v="0"/>
    <n v="15986666"/>
    <n v="109"/>
  </r>
  <r>
    <n v="2024"/>
    <n v="240861"/>
    <x v="0"/>
    <s v="https://community.secop.gov.co/Public/Tendering/OpportunityDetail/Index?noticeUID=CO1.NTC.6590744&amp;isFromPublicArea=True&amp;isModal=true&amp;asPopupView=true"/>
    <x v="1"/>
    <x v="1"/>
    <s v="FONDO CUENTA CONCEJO DE BOGOTA, D.C."/>
    <s v="0111-04 - Fondo Cuenta Concejo de Bogotá, D.C."/>
    <s v="Prestar servicios profesionales para realizar el apoyo a lainstrumentalización y seguimiento de los planes y actividades que se deban formular y ejecutar con ocasión de la gestión del Laboratorio de Innovación y Gestión del Conocimiento."/>
    <x v="4"/>
    <d v="2024-10-28T00:00:00"/>
    <n v="1036651505"/>
    <s v="ZAKI DAVID NADER NISPERUZA"/>
    <n v="22000000"/>
    <n v="0"/>
    <n v="0"/>
    <n v="0"/>
    <n v="150"/>
    <d v="2024-09-27T00:00:00"/>
    <d v="2024-10-01T00:00:00"/>
    <n v="150"/>
    <d v="2024-12-31T00:00:00"/>
    <n v="22000000"/>
    <n v="30"/>
    <n v="32.97"/>
    <n v="0"/>
    <n v="0"/>
    <n v="0"/>
    <n v="0"/>
    <n v="0"/>
    <n v="150"/>
  </r>
  <r>
    <n v="2024"/>
    <n v="240819"/>
    <x v="0"/>
    <s v="https://community.secop.gov.co/Public/Tendering/OpportunityDetail/Index?noticeUID=CO1.NTC.6714522&amp;isFromPublicArea=True&amp;isModal=true&amp;asPopupView=true"/>
    <x v="1"/>
    <x v="1"/>
    <s v="OF. GESTION INGRESOS"/>
    <s v="0111-01 - Secretaría Distrital de Hacienda"/>
    <s v="Prestar los servicios profesionales en la Dirección Distrital deTesorería, para dar soporte y seguimiento al proceso diario de la operación asociada a los proyectos de la Tesorería y su relación con los procesos de recaudo y legalización de los ingresostributarios y no tributarios, así como los temas conexos a latecnificación del proceso."/>
    <x v="0"/>
    <d v="2024-10-01T00:00:00"/>
    <m/>
    <m/>
    <n v="29893333"/>
    <n v="0"/>
    <n v="29893333"/>
    <n v="0"/>
    <n v="118"/>
    <d v="2024-09-13T00:00:00"/>
    <d v="2024-09-18T00:00:00"/>
    <n v="118"/>
    <d v="2024-12-31T00:00:00"/>
    <n v="29893333"/>
    <n v="43"/>
    <n v="41.35"/>
    <n v="3293333"/>
    <n v="26600000"/>
    <n v="0"/>
    <n v="0"/>
    <n v="29893333"/>
    <n v="118"/>
  </r>
  <r>
    <n v="2023"/>
    <n v="230873"/>
    <x v="1"/>
    <s v="https://www.colombiacompra.gov.co/tienda-virtual-del-estado-colombiano/ordenes-compra/116143"/>
    <x v="5"/>
    <x v="4"/>
    <s v="FONDO CUENTA CONCEJO DE BOGOTA, D.C."/>
    <s v="0111-04 - Fondo Cuenta Concejo de Bogotá, D.C."/>
    <s v="Adquisición de licenciamiento y soporte para WORKSPACE / Gmail."/>
    <x v="1"/>
    <d v="2024-10-18T00:00:00"/>
    <m/>
    <m/>
    <n v="324312117"/>
    <n v="107339940"/>
    <n v="431652057"/>
    <n v="60"/>
    <n v="420"/>
    <d v="2023-09-19T00:00:00"/>
    <d v="2023-10-20T00:00:00"/>
    <n v="360"/>
    <d v="2024-12-19T00:00:00"/>
    <n v="324312117"/>
    <n v="377"/>
    <n v="88.5"/>
    <n v="324312117"/>
    <n v="107339940"/>
    <n v="1"/>
    <n v="107339940"/>
    <n v="431652057"/>
    <n v="420"/>
  </r>
  <r>
    <n v="2023"/>
    <n v="230891"/>
    <x v="0"/>
    <s v="https://community.secop.gov.co/Public/Tendering/OpportunityDetail/Index?noticeUID=CO1.NTC.4906277&amp;isFromPublicArea=True&amp;isModal=true&amp;asPopupView=true"/>
    <x v="3"/>
    <x v="0"/>
    <s v="OF. TECNICA SISTEMA GESTION DOCUMENTAL"/>
    <s v="0111-01 - Secretaría Distrital de Hacienda"/>
    <s v="Prestar el servicio de custodia, consulta, préstamo y transporte dedocumentos de archivo de la Secretaría Distrital de Hacienda, deconformidad con el anexo técnico y el pliego de condiciones."/>
    <x v="1"/>
    <d v="2024-10-29T00:00:00"/>
    <m/>
    <m/>
    <n v="494262049"/>
    <n v="30400854"/>
    <n v="524662903"/>
    <n v="32"/>
    <n v="405"/>
    <d v="2023-10-11T00:00:00"/>
    <d v="2023-10-18T00:00:00"/>
    <n v="150"/>
    <d v="2024-12-02T00:00:00"/>
    <n v="494262049"/>
    <n v="379"/>
    <n v="92.21"/>
    <n v="404858252"/>
    <n v="119804651"/>
    <n v="1"/>
    <n v="30400854"/>
    <n v="524662903"/>
    <n v="405"/>
  </r>
  <r>
    <n v="2023"/>
    <n v="230988"/>
    <x v="0"/>
    <s v="https://community.secop.gov.co/Public/Tendering/OpportunityDetail/Index?noticeUID=CO1.NTC.5191133&amp;isFromPublicArea=True&amp;isModal=true&amp;asPopupView=true"/>
    <x v="7"/>
    <x v="0"/>
    <s v="FONDO CUENTA CONCEJO DE BOGOTA, D.C."/>
    <s v="0111-04 - Fondo Cuenta Concejo de Bogotá, D.C."/>
    <s v="Prestar los servicios para la valoración, diseño, elaboración,actualización e implementación de instrumentos archivísticos en el Concejo de Bogotá D.C."/>
    <x v="2"/>
    <d v="2024-10-11T00:00:00"/>
    <m/>
    <m/>
    <n v="263501323"/>
    <n v="0"/>
    <n v="263501323"/>
    <n v="49"/>
    <n v="319"/>
    <d v="2023-12-14T00:00:00"/>
    <d v="2024-01-11T00:00:00"/>
    <n v="180"/>
    <d v="2024-11-30T00:00:00"/>
    <n v="263501323"/>
    <n v="294"/>
    <n v="90.74"/>
    <n v="131750661"/>
    <n v="131750662"/>
    <n v="1"/>
    <n v="0"/>
    <n v="263501323"/>
    <n v="3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9" firstHeaderRow="1" firstDataRow="1" firstDataCol="1"/>
  <pivotFields count="31">
    <pivotField dataField="1" showAll="0" defaultSubtotal="0"/>
    <pivotField showAll="0" defaultSubtotal="0"/>
    <pivotField showAll="0" defaultSubtotal="0">
      <items count="6">
        <item m="1" x="5"/>
        <item x="1"/>
        <item m="1" x="3"/>
        <item x="0"/>
        <item m="1" x="4"/>
        <item m="1" x="2"/>
      </items>
    </pivotField>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6">
        <item m="1" x="9"/>
        <item m="1" x="8"/>
        <item m="1" x="15"/>
        <item m="1" x="6"/>
        <item m="1" x="11"/>
        <item m="1" x="5"/>
        <item m="1" x="7"/>
        <item m="1" x="14"/>
        <item x="1"/>
        <item x="2"/>
        <item x="4"/>
        <item x="3"/>
        <item x="0"/>
        <item m="1" x="10"/>
        <item m="1" x="13"/>
        <item m="1" x="12"/>
      </items>
    </pivotField>
    <pivotField numFmtId="14" showAll="0" defaultSubtotal="0"/>
    <pivotField showAll="0" defaultSubtotal="0"/>
    <pivotField showAll="0" defaultSubtotal="0"/>
    <pivotField numFmtId="164" showAll="0" defaultSubtotal="0"/>
    <pivotField numFmtId="164" showAll="0" defaultSubtotal="0"/>
    <pivotField numFmtId="164" showAll="0" defaultSubtotal="0"/>
    <pivotField showAll="0" defaultSubtotal="0"/>
    <pivotField showAll="0" defaultSubtotal="0"/>
    <pivotField numFmtId="14"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showAll="0" defaultSubtotal="0"/>
    <pivotField numFmtId="164" showAll="0" defaultSubtotal="0"/>
    <pivotField showAll="0" defaultSubtotal="0"/>
    <pivotField numFmtId="164" showAll="0" defaultSubtotal="0"/>
    <pivotField numFmtId="164" showAll="0" defaultSubtotal="0"/>
    <pivotField showAll="0" defaultSubtotal="0"/>
  </pivotFields>
  <rowFields count="1">
    <field x="9"/>
  </rowFields>
  <rowItems count="6">
    <i>
      <x v="8"/>
    </i>
    <i>
      <x v="9"/>
    </i>
    <i>
      <x v="10"/>
    </i>
    <i>
      <x v="11"/>
    </i>
    <i>
      <x v="12"/>
    </i>
    <i t="grand">
      <x/>
    </i>
  </rowItems>
  <colItems count="1">
    <i/>
  </colItems>
  <dataFields count="1">
    <dataField name="No. Contratos/Conv" fld="0" subtotal="count" baseField="0" baseItem="0"/>
  </dataFields>
  <formats count="29">
    <format dxfId="58">
      <pivotArea type="all" dataOnly="0" outline="0" fieldPosition="0"/>
    </format>
    <format dxfId="57">
      <pivotArea outline="0" collapsedLevelsAreSubtotals="1" fieldPosition="0"/>
    </format>
    <format dxfId="56">
      <pivotArea dataOnly="0" labelOnly="1" outline="0" axis="axisValues" fieldPosition="0"/>
    </format>
    <format dxfId="55">
      <pivotArea dataOnly="0" labelOnly="1" grandRow="1" outline="0" fieldPosition="0"/>
    </format>
    <format dxfId="54">
      <pivotArea dataOnly="0" labelOnly="1" outline="0" axis="axisValues" fieldPosition="0"/>
    </format>
    <format dxfId="53">
      <pivotArea dataOnly="0" labelOnly="1" grandRow="1" outline="0" fieldPosition="0"/>
    </format>
    <format dxfId="52">
      <pivotArea type="all" dataOnly="0" outline="0" fieldPosition="0"/>
    </format>
    <format dxfId="51">
      <pivotArea outline="0" collapsedLevelsAreSubtotals="1" fieldPosition="0"/>
    </format>
    <format dxfId="50">
      <pivotArea dataOnly="0" labelOnly="1" outline="0" axis="axisValues" fieldPosition="0"/>
    </format>
    <format dxfId="49">
      <pivotArea dataOnly="0" labelOnly="1" grandRow="1" outline="0" fieldPosition="0"/>
    </format>
    <format dxfId="48">
      <pivotArea dataOnly="0" labelOnly="1" outline="0" axis="axisValues" fieldPosition="0"/>
    </format>
    <format dxfId="47">
      <pivotArea type="all" dataOnly="0" outline="0" fieldPosition="0"/>
    </format>
    <format dxfId="46">
      <pivotArea type="all" dataOnly="0" outline="0" fieldPosition="0"/>
    </format>
    <format dxfId="45">
      <pivotArea field="2" type="button" dataOnly="0" labelOnly="1" outline="0"/>
    </format>
    <format dxfId="44">
      <pivotArea type="all" dataOnly="0" outline="0" fieldPosition="0"/>
    </format>
    <format dxfId="43">
      <pivotArea field="2" type="button" dataOnly="0" labelOnly="1" outline="0"/>
    </format>
    <format dxfId="42">
      <pivotArea dataOnly="0" labelOnly="1" fieldPosition="0">
        <references count="1">
          <reference field="9" count="0"/>
        </references>
      </pivotArea>
    </format>
    <format dxfId="41">
      <pivotArea type="all" dataOnly="0" outline="0" fieldPosition="0"/>
    </format>
    <format dxfId="40">
      <pivotArea outline="0" collapsedLevelsAreSubtotals="1" fieldPosition="0"/>
    </format>
    <format dxfId="39">
      <pivotArea field="9" type="button" dataOnly="0" labelOnly="1" outline="0" axis="axisRow" fieldPosition="0"/>
    </format>
    <format dxfId="38">
      <pivotArea dataOnly="0" labelOnly="1" fieldPosition="0">
        <references count="1">
          <reference field="9" count="0"/>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9" type="button" dataOnly="0" labelOnly="1" outline="0" axis="axisRow" fieldPosition="0"/>
    </format>
    <format dxfId="32">
      <pivotArea dataOnly="0" labelOnly="1" fieldPosition="0">
        <references count="1">
          <reference field="9" count="0"/>
        </references>
      </pivotArea>
    </format>
    <format dxfId="31">
      <pivotArea dataOnly="0" labelOnly="1" grandRow="1" outline="0" fieldPosition="0"/>
    </format>
    <format dxfId="30">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G13:H34" firstHeaderRow="1" firstDataRow="1" firstDataCol="1"/>
  <pivotFields count="31">
    <pivotField dataField="1" showAll="0" defaultSubtotal="0"/>
    <pivotField showAll="0" defaultSubtotal="0"/>
    <pivotField showAll="0" defaultSubtotal="0"/>
    <pivotField showAll="0" defaultSubtotal="0"/>
    <pivotField axis="axisRow" showAll="0" defaultSubtotal="0">
      <items count="14">
        <item x="2"/>
        <item x="4"/>
        <item m="1" x="10"/>
        <item x="6"/>
        <item x="0"/>
        <item x="7"/>
        <item x="3"/>
        <item m="1" x="12"/>
        <item x="5"/>
        <item m="1" x="13"/>
        <item m="1" x="11"/>
        <item m="1" x="8"/>
        <item m="1" x="9"/>
        <item x="1"/>
      </items>
    </pivotField>
    <pivotField axis="axisRow" showAll="0" defaultSubtotal="0">
      <items count="19">
        <item x="5"/>
        <item x="3"/>
        <item x="0"/>
        <item m="1" x="9"/>
        <item m="1" x="17"/>
        <item m="1" x="16"/>
        <item m="1" x="13"/>
        <item m="1" x="12"/>
        <item m="1" x="14"/>
        <item m="1" x="18"/>
        <item x="4"/>
        <item m="1" x="8"/>
        <item m="1" x="10"/>
        <item m="1" x="11"/>
        <item x="2"/>
        <item m="1" x="15"/>
        <item m="1" x="7"/>
        <item x="1"/>
        <item x="6"/>
      </items>
    </pivotField>
    <pivotField showAll="0" defaultSubtotal="0"/>
    <pivotField showAll="0" defaultSubtotal="0"/>
    <pivotField showAll="0" defaultSubtotal="0"/>
    <pivotField showAll="0" defaultSubtotal="0"/>
    <pivotField numFmtId="14" showAll="0" defaultSubtotal="0"/>
    <pivotField showAll="0" defaultSubtotal="0"/>
    <pivotField showAll="0" defaultSubtotal="0"/>
    <pivotField numFmtId="164" showAll="0" defaultSubtotal="0"/>
    <pivotField numFmtId="164" showAll="0" defaultSubtotal="0"/>
    <pivotField numFmtId="164" showAll="0" defaultSubtotal="0"/>
    <pivotField showAll="0" defaultSubtotal="0"/>
    <pivotField showAll="0" defaultSubtotal="0"/>
    <pivotField numFmtId="14"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showAll="0" defaultSubtotal="0"/>
    <pivotField numFmtId="164" showAll="0" defaultSubtotal="0"/>
    <pivotField showAll="0" defaultSubtotal="0"/>
    <pivotField numFmtId="164" showAll="0" defaultSubtotal="0"/>
    <pivotField numFmtId="164" showAll="0" defaultSubtotal="0"/>
    <pivotField showAll="0" defaultSubtotal="0"/>
  </pivotFields>
  <rowFields count="2">
    <field x="4"/>
    <field x="5"/>
  </rowFields>
  <rowItems count="21">
    <i>
      <x/>
    </i>
    <i r="1">
      <x/>
    </i>
    <i r="1">
      <x v="14"/>
    </i>
    <i>
      <x v="1"/>
    </i>
    <i r="1">
      <x v="2"/>
    </i>
    <i>
      <x v="3"/>
    </i>
    <i r="1">
      <x v="1"/>
    </i>
    <i>
      <x v="4"/>
    </i>
    <i r="1">
      <x v="2"/>
    </i>
    <i r="1">
      <x v="10"/>
    </i>
    <i>
      <x v="5"/>
    </i>
    <i r="1">
      <x v="2"/>
    </i>
    <i>
      <x v="6"/>
    </i>
    <i r="1">
      <x v="2"/>
    </i>
    <i>
      <x v="8"/>
    </i>
    <i r="1">
      <x v="2"/>
    </i>
    <i r="1">
      <x v="10"/>
    </i>
    <i>
      <x v="13"/>
    </i>
    <i r="1">
      <x v="17"/>
    </i>
    <i r="1">
      <x v="18"/>
    </i>
    <i t="grand">
      <x/>
    </i>
  </rowItems>
  <colItems count="1">
    <i/>
  </colItems>
  <dataFields count="1">
    <dataField name="No. Contratos/Conv" fld="0" subtotal="count" baseField="0" baseItem="0"/>
  </dataFields>
  <formats count="62">
    <format dxfId="120">
      <pivotArea type="all" dataOnly="0" outline="0" fieldPosition="0"/>
    </format>
    <format dxfId="119">
      <pivotArea outline="0" collapsedLevelsAreSubtotals="1" fieldPosition="0"/>
    </format>
    <format dxfId="118">
      <pivotArea dataOnly="0" labelOnly="1" outline="0" axis="axisValues" fieldPosition="0"/>
    </format>
    <format dxfId="117">
      <pivotArea dataOnly="0" labelOnly="1" grandRow="1" outline="0" fieldPosition="0"/>
    </format>
    <format dxfId="116">
      <pivotArea dataOnly="0" labelOnly="1" outline="0" axis="axisValues" fieldPosition="0"/>
    </format>
    <format dxfId="115">
      <pivotArea dataOnly="0" labelOnly="1" grandRow="1" outline="0" fieldPosition="0"/>
    </format>
    <format dxfId="114">
      <pivotArea type="all" dataOnly="0" outline="0" fieldPosition="0"/>
    </format>
    <format dxfId="113">
      <pivotArea outline="0" collapsedLevelsAreSubtotals="1" fieldPosition="0"/>
    </format>
    <format dxfId="112">
      <pivotArea dataOnly="0" labelOnly="1" outline="0" axis="axisValues" fieldPosition="0"/>
    </format>
    <format dxfId="111">
      <pivotArea dataOnly="0" labelOnly="1" grandRow="1" outline="0" fieldPosition="0"/>
    </format>
    <format dxfId="110">
      <pivotArea dataOnly="0" labelOnly="1" outline="0" axis="axisValues" fieldPosition="0"/>
    </format>
    <format dxfId="109">
      <pivotArea dataOnly="0" labelOnly="1" outline="0" axis="axisValues" fieldPosition="0"/>
    </format>
    <format dxfId="108">
      <pivotArea dataOnly="0" labelOnly="1" outline="0" axis="axisValues" fieldPosition="0"/>
    </format>
    <format dxfId="107">
      <pivotArea type="all" dataOnly="0" outline="0" fieldPosition="0"/>
    </format>
    <format dxfId="106">
      <pivotArea dataOnly="0" labelOnly="1" grandRow="1" outline="0" fieldPosition="0"/>
    </format>
    <format dxfId="105">
      <pivotArea type="all" dataOnly="0" outline="0" fieldPosition="0"/>
    </format>
    <format dxfId="104">
      <pivotArea dataOnly="0" labelOnly="1" grandRow="1" outline="0" fieldPosition="0"/>
    </format>
    <format dxfId="103">
      <pivotArea dataOnly="0" labelOnly="1" fieldPosition="0">
        <references count="1">
          <reference field="5" count="0"/>
        </references>
      </pivotArea>
    </format>
    <format dxfId="102">
      <pivotArea dataOnly="0" labelOnly="1" fieldPosition="0">
        <references count="1">
          <reference field="4" count="0"/>
        </references>
      </pivotArea>
    </format>
    <format dxfId="101">
      <pivotArea dataOnly="0" labelOnly="1" grandRow="1" outline="0" fieldPosition="0"/>
    </format>
    <format dxfId="100">
      <pivotArea dataOnly="0" labelOnly="1" fieldPosition="0">
        <references count="2">
          <reference field="4" count="1" selected="0">
            <x v="0"/>
          </reference>
          <reference field="5" count="1">
            <x v="0"/>
          </reference>
        </references>
      </pivotArea>
    </format>
    <format dxfId="99">
      <pivotArea dataOnly="0" labelOnly="1" fieldPosition="0">
        <references count="2">
          <reference field="4" count="1" selected="0">
            <x v="1"/>
          </reference>
          <reference field="5" count="1">
            <x v="2"/>
          </reference>
        </references>
      </pivotArea>
    </format>
    <format dxfId="98">
      <pivotArea dataOnly="0" labelOnly="1" fieldPosition="0">
        <references count="2">
          <reference field="4" count="1" selected="0">
            <x v="2"/>
          </reference>
          <reference field="5" count="1">
            <x v="2"/>
          </reference>
        </references>
      </pivotArea>
    </format>
    <format dxfId="97">
      <pivotArea dataOnly="0" labelOnly="1" fieldPosition="0">
        <references count="2">
          <reference field="4" count="1" selected="0">
            <x v="3"/>
          </reference>
          <reference field="5" count="3">
            <x v="1"/>
            <x v="3"/>
            <x v="4"/>
          </reference>
        </references>
      </pivotArea>
    </format>
    <format dxfId="96">
      <pivotArea dataOnly="0" labelOnly="1" fieldPosition="0">
        <references count="2">
          <reference field="4" count="1" selected="0">
            <x v="4"/>
          </reference>
          <reference field="5" count="1">
            <x v="2"/>
          </reference>
        </references>
      </pivotArea>
    </format>
    <format dxfId="95">
      <pivotArea dataOnly="0" labelOnly="1" fieldPosition="0">
        <references count="2">
          <reference field="4" count="1" selected="0">
            <x v="5"/>
          </reference>
          <reference field="5" count="1">
            <x v="2"/>
          </reference>
        </references>
      </pivotArea>
    </format>
    <format dxfId="94">
      <pivotArea dataOnly="0" labelOnly="1" fieldPosition="0">
        <references count="2">
          <reference field="4" count="1" selected="0">
            <x v="6"/>
          </reference>
          <reference field="5" count="1">
            <x v="2"/>
          </reference>
        </references>
      </pivotArea>
    </format>
    <format dxfId="93">
      <pivotArea dataOnly="0" labelOnly="1" fieldPosition="0">
        <references count="1">
          <reference field="4" count="0"/>
        </references>
      </pivotArea>
    </format>
    <format dxfId="92">
      <pivotArea dataOnly="0" labelOnly="1" grandRow="1" outline="0" fieldPosition="0"/>
    </format>
    <format dxfId="91">
      <pivotArea dataOnly="0" labelOnly="1" fieldPosition="0">
        <references count="2">
          <reference field="4" count="1" selected="0">
            <x v="0"/>
          </reference>
          <reference field="5" count="1">
            <x v="0"/>
          </reference>
        </references>
      </pivotArea>
    </format>
    <format dxfId="90">
      <pivotArea dataOnly="0" labelOnly="1" fieldPosition="0">
        <references count="2">
          <reference field="4" count="1" selected="0">
            <x v="1"/>
          </reference>
          <reference field="5" count="1">
            <x v="2"/>
          </reference>
        </references>
      </pivotArea>
    </format>
    <format dxfId="89">
      <pivotArea dataOnly="0" labelOnly="1" fieldPosition="0">
        <references count="2">
          <reference field="4" count="1" selected="0">
            <x v="2"/>
          </reference>
          <reference field="5" count="1">
            <x v="2"/>
          </reference>
        </references>
      </pivotArea>
    </format>
    <format dxfId="88">
      <pivotArea dataOnly="0" labelOnly="1" fieldPosition="0">
        <references count="2">
          <reference field="4" count="1" selected="0">
            <x v="3"/>
          </reference>
          <reference field="5" count="3">
            <x v="1"/>
            <x v="3"/>
            <x v="4"/>
          </reference>
        </references>
      </pivotArea>
    </format>
    <format dxfId="87">
      <pivotArea dataOnly="0" labelOnly="1" fieldPosition="0">
        <references count="2">
          <reference field="4" count="1" selected="0">
            <x v="4"/>
          </reference>
          <reference field="5" count="1">
            <x v="2"/>
          </reference>
        </references>
      </pivotArea>
    </format>
    <format dxfId="86">
      <pivotArea dataOnly="0" labelOnly="1" fieldPosition="0">
        <references count="2">
          <reference field="4" count="1" selected="0">
            <x v="5"/>
          </reference>
          <reference field="5" count="1">
            <x v="2"/>
          </reference>
        </references>
      </pivotArea>
    </format>
    <format dxfId="85">
      <pivotArea dataOnly="0" labelOnly="1" fieldPosition="0">
        <references count="2">
          <reference field="4" count="1" selected="0">
            <x v="6"/>
          </reference>
          <reference field="5" count="1">
            <x v="2"/>
          </reference>
        </references>
      </pivotArea>
    </format>
    <format dxfId="84">
      <pivotArea type="all" dataOnly="0" outline="0" fieldPosition="0"/>
    </format>
    <format dxfId="83">
      <pivotArea outline="0" collapsedLevelsAreSubtotals="1" fieldPosition="0"/>
    </format>
    <format dxfId="82">
      <pivotArea field="4" type="button" dataOnly="0" labelOnly="1" outline="0" axis="axisRow" fieldPosition="0"/>
    </format>
    <format dxfId="81">
      <pivotArea dataOnly="0" labelOnly="1" fieldPosition="0">
        <references count="1">
          <reference field="4" count="0"/>
        </references>
      </pivotArea>
    </format>
    <format dxfId="80">
      <pivotArea dataOnly="0" labelOnly="1" grandRow="1" outline="0" fieldPosition="0"/>
    </format>
    <format dxfId="79">
      <pivotArea dataOnly="0" labelOnly="1" fieldPosition="0">
        <references count="2">
          <reference field="4" count="1" selected="0">
            <x v="0"/>
          </reference>
          <reference field="5" count="1">
            <x v="0"/>
          </reference>
        </references>
      </pivotArea>
    </format>
    <format dxfId="78">
      <pivotArea dataOnly="0" labelOnly="1" fieldPosition="0">
        <references count="2">
          <reference field="4" count="1" selected="0">
            <x v="1"/>
          </reference>
          <reference field="5" count="3">
            <x v="2"/>
            <x v="7"/>
            <x v="8"/>
          </reference>
        </references>
      </pivotArea>
    </format>
    <format dxfId="77">
      <pivotArea dataOnly="0" labelOnly="1" fieldPosition="0">
        <references count="2">
          <reference field="4" count="1" selected="0">
            <x v="2"/>
          </reference>
          <reference field="5" count="2">
            <x v="5"/>
            <x v="6"/>
          </reference>
        </references>
      </pivotArea>
    </format>
    <format dxfId="76">
      <pivotArea dataOnly="0" labelOnly="1" fieldPosition="0">
        <references count="2">
          <reference field="4" count="1" selected="0">
            <x v="3"/>
          </reference>
          <reference field="5" count="1">
            <x v="2"/>
          </reference>
        </references>
      </pivotArea>
    </format>
    <format dxfId="75">
      <pivotArea dataOnly="0" labelOnly="1" fieldPosition="0">
        <references count="2">
          <reference field="4" count="1" selected="0">
            <x v="4"/>
          </reference>
          <reference field="5" count="2">
            <x v="2"/>
            <x v="3"/>
          </reference>
        </references>
      </pivotArea>
    </format>
    <format dxfId="74">
      <pivotArea dataOnly="0" labelOnly="1" fieldPosition="0">
        <references count="2">
          <reference field="4" count="1" selected="0">
            <x v="5"/>
          </reference>
          <reference field="5" count="1">
            <x v="2"/>
          </reference>
        </references>
      </pivotArea>
    </format>
    <format dxfId="73">
      <pivotArea dataOnly="0" labelOnly="1" fieldPosition="0">
        <references count="2">
          <reference field="4" count="1" selected="0">
            <x v="6"/>
          </reference>
          <reference field="5" count="1">
            <x v="2"/>
          </reference>
        </references>
      </pivotArea>
    </format>
    <format dxfId="72">
      <pivotArea dataOnly="0" labelOnly="1" fieldPosition="0">
        <references count="2">
          <reference field="4" count="1" selected="0">
            <x v="8"/>
          </reference>
          <reference field="5" count="1">
            <x v="2"/>
          </reference>
        </references>
      </pivotArea>
    </format>
    <format dxfId="71">
      <pivotArea dataOnly="0" labelOnly="1" outline="0" axis="axisValues" fieldPosition="0"/>
    </format>
    <format dxfId="70">
      <pivotArea type="all" dataOnly="0" outline="0" fieldPosition="0"/>
    </format>
    <format dxfId="69">
      <pivotArea outline="0" collapsedLevelsAreSubtotals="1" fieldPosition="0"/>
    </format>
    <format dxfId="68">
      <pivotArea field="4" type="button" dataOnly="0" labelOnly="1" outline="0" axis="axisRow" fieldPosition="0"/>
    </format>
    <format dxfId="67">
      <pivotArea dataOnly="0" labelOnly="1" fieldPosition="0">
        <references count="1">
          <reference field="4" count="0"/>
        </references>
      </pivotArea>
    </format>
    <format dxfId="66">
      <pivotArea dataOnly="0" labelOnly="1" grandRow="1" outline="0" fieldPosition="0"/>
    </format>
    <format dxfId="65">
      <pivotArea dataOnly="0" labelOnly="1" fieldPosition="0">
        <references count="2">
          <reference field="4" count="1" selected="0">
            <x v="1"/>
          </reference>
          <reference field="5" count="3">
            <x v="2"/>
            <x v="8"/>
            <x v="13"/>
          </reference>
        </references>
      </pivotArea>
    </format>
    <format dxfId="64">
      <pivotArea dataOnly="0" labelOnly="1" fieldPosition="0">
        <references count="2">
          <reference field="4" count="1" selected="0">
            <x v="2"/>
          </reference>
          <reference field="5" count="1">
            <x v="5"/>
          </reference>
        </references>
      </pivotArea>
    </format>
    <format dxfId="63">
      <pivotArea dataOnly="0" labelOnly="1" fieldPosition="0">
        <references count="2">
          <reference field="4" count="1" selected="0">
            <x v="5"/>
          </reference>
          <reference field="5" count="2">
            <x v="2"/>
            <x v="4"/>
          </reference>
        </references>
      </pivotArea>
    </format>
    <format dxfId="62">
      <pivotArea dataOnly="0" labelOnly="1" fieldPosition="0">
        <references count="2">
          <reference field="4" count="1" selected="0">
            <x v="6"/>
          </reference>
          <reference field="5" count="1">
            <x v="2"/>
          </reference>
        </references>
      </pivotArea>
    </format>
    <format dxfId="61">
      <pivotArea dataOnly="0" labelOnly="1" fieldPosition="0">
        <references count="2">
          <reference field="4" count="1" selected="0">
            <x v="8"/>
          </reference>
          <reference field="5" count="1">
            <x v="2"/>
          </reference>
        </references>
      </pivotArea>
    </format>
    <format dxfId="60">
      <pivotArea dataOnly="0" labelOnly="1" fieldPosition="0">
        <references count="2">
          <reference field="4" count="1" selected="0">
            <x v="13"/>
          </reference>
          <reference field="5" count="2">
            <x v="17"/>
            <x v="18"/>
          </reference>
        </references>
      </pivotArea>
    </format>
    <format dxfId="5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F75" totalsRowShown="0" headerRowDxfId="29" headerRowBorderDxfId="28">
  <autoFilter ref="B10:AF75" xr:uid="{457EC0A0-1CB3-4DC9-AFE5-DCE1E0BB4C05}"/>
  <sortState ref="B8:AF10">
    <sortCondition ref="L7:L10"/>
  </sortState>
  <tableColumns count="31">
    <tableColumn id="1" xr3:uid="{00000000-0010-0000-0000-000001000000}" name="VIGENCIA"/>
    <tableColumn id="13" xr3:uid="{00000000-0010-0000-0000-00000D000000}" name="NÚMERO CONTRATO"/>
    <tableColumn id="26" xr3:uid="{00000000-0010-0000-0000-00001A000000}" name="PORTAL CONTRATACION" dataDxfId="27"/>
    <tableColumn id="6" xr3:uid="{00000000-0010-0000-0000-000006000000}" name="URL SECOP" dataDxfId="26"/>
    <tableColumn id="33" xr3:uid="{00000000-0010-0000-0000-000021000000}" name="PROCESO SELECCIÓN" dataDxfId="25"/>
    <tableColumn id="32" xr3:uid="{00000000-0010-0000-0000-000020000000}" name="CLASE CONTRATO" dataDxfId="24"/>
    <tableColumn id="35" xr3:uid="{00000000-0010-0000-0000-000023000000}" name="DEPENDENCIA DESTINO" dataDxfId="23"/>
    <tableColumn id="31" xr3:uid="{00000000-0010-0000-0000-00001F000000}" name="NOMBRE UNIDAD EJECUTORA" dataDxfId="22"/>
    <tableColumn id="34" xr3:uid="{00000000-0010-0000-0000-000022000000}" name="OBJETO" dataDxfId="21"/>
    <tableColumn id="2" xr3:uid="{00000000-0010-0000-0000-000002000000}" name="CLASE MODIFICACIÓN" dataDxfId="20"/>
    <tableColumn id="3" xr3:uid="{00000000-0010-0000-0000-000003000000}" name="FECHA SUSCRIPCIÓN DE LA MODIFICACIÓN" dataDxfId="19"/>
    <tableColumn id="5" xr3:uid="{00000000-0010-0000-0000-000005000000}" name="IDENTIFICACIÓN CONTRATISTA"/>
    <tableColumn id="4" xr3:uid="{00000000-0010-0000-0000-000004000000}" name="RAZÓN SOCIAL_x000a_CESIONARIO" dataDxfId="18"/>
    <tableColumn id="14" xr3:uid="{00000000-0010-0000-0000-00000E000000}" name="VALOR CONTRATO PRINCIPAL" dataDxfId="17" dataCellStyle="Millares"/>
    <tableColumn id="15" xr3:uid="{00000000-0010-0000-0000-00000F000000}" name="VALOR ADICIÓN" dataDxfId="16"/>
    <tableColumn id="16" xr3:uid="{00000000-0010-0000-0000-000010000000}" name="VALOR TOTAL" dataDxfId="15" dataCellStyle="Millares"/>
    <tableColumn id="17" xr3:uid="{00000000-0010-0000-0000-000011000000}" name="PLAZO MODIFICACIÓN (Días)" dataDxfId="14"/>
    <tableColumn id="7" xr3:uid="{00000000-0010-0000-0000-000007000000}" name="PLAZO TOTAL_x000a_(DÍAS)*" dataDxfId="13"/>
    <tableColumn id="8" xr3:uid="{00000000-0010-0000-0000-000008000000}" name="Fecha de suscripción" dataDxfId="12"/>
    <tableColumn id="18" xr3:uid="{00000000-0010-0000-0000-000012000000}" name="Fecha de Inicio" dataDxfId="11"/>
    <tableColumn id="19" xr3:uid="{00000000-0010-0000-0000-000013000000}" name="Plazo Inicial (dias)" dataDxfId="10"/>
    <tableColumn id="9" xr3:uid="{00000000-0010-0000-0000-000009000000}" name="Fecha Finalizacion Programada" dataDxfId="9"/>
    <tableColumn id="10" xr3:uid="{00000000-0010-0000-0000-00000A000000}" name="Valor del Contrato_x000a_inical" dataDxfId="8" dataCellStyle="Millares">
      <calculatedColumnFormula>+Contratos[[#This Row],[VALOR CONTRATO PRINCIPAL]]</calculatedColumnFormula>
    </tableColumn>
    <tableColumn id="25" xr3:uid="{00000000-0010-0000-0000-000019000000}" name="dias ejecutados" dataDxfId="7">
      <calculatedColumnFormula>$D$5-Contratos[[#This Row],[Fecha de Inicio]]</calculatedColumnFormula>
    </tableColumn>
    <tableColumn id="11" xr3:uid="{00000000-0010-0000-0000-00000B000000}" name="% Ejecución" dataDxfId="6">
      <calculatedColumnFormula>ROUND(Contratos[[#This Row],[dias ejecutados]]/(Contratos[[#This Row],[Fecha Finalizacion Programada]]-Contratos[[#This Row],[Fecha de Inicio]])*100,2)</calculatedColumnFormula>
    </tableColumn>
    <tableColumn id="12" xr3:uid="{00000000-0010-0000-0000-00000C000000}" name="Recursos totales Ejecutados o pagados" dataDxfId="5"/>
    <tableColumn id="21" xr3:uid="{00000000-0010-0000-0000-000015000000}" name="Recursos pendientes de ejecutar." dataDxfId="4">
      <calculatedColumnFormula>+Contratos[[#This Row],[Vr. Total con Adiciones]]-Contratos[[#This Row],[Recursos totales Ejecutados o pagados]]</calculatedColumnFormula>
    </tableColumn>
    <tableColumn id="22" xr3:uid="{00000000-0010-0000-0000-000016000000}" name="Cantidad de Adiciones/_x000a_prórrogas" dataDxfId="3"/>
    <tableColumn id="23" xr3:uid="{00000000-0010-0000-0000-000017000000}" name="Vr. Adiciones" dataDxfId="2" dataCellStyle="Millares"/>
    <tableColumn id="24" xr3:uid="{00000000-0010-0000-0000-000018000000}" name="Vr. Total con Adiciones" dataDxfId="1" dataCellStyle="Millares">
      <calculatedColumnFormula>+Contratos[[#This Row],[VALOR TOTAL]]</calculatedColumnFormula>
    </tableColumn>
    <tableColumn id="20" xr3:uid="{00000000-0010-0000-0000-000014000000}" name="Plazo total con prorrogas (días)" dataDxfId="0">
      <calculatedColumnFormula>+Contratos[[#This Row],[PLAZO TOTAL
(DÍAS)*]]</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zoomScaleNormal="100" workbookViewId="0">
      <selection activeCell="D14" sqref="D14"/>
    </sheetView>
  </sheetViews>
  <sheetFormatPr baseColWidth="10" defaultRowHeight="15" x14ac:dyDescent="0.25"/>
  <cols>
    <col min="2" max="2" width="2.7109375" customWidth="1"/>
    <col min="3" max="3" width="23.5703125" customWidth="1"/>
    <col min="4" max="4" width="18.5703125" bestFit="1" customWidth="1"/>
    <col min="5" max="5" width="0" hidden="1" customWidth="1"/>
    <col min="7" max="7" width="64.7109375" bestFit="1" customWidth="1"/>
    <col min="8" max="8" width="18.5703125" bestFit="1" customWidth="1"/>
    <col min="9" max="9" width="2.7109375" customWidth="1"/>
  </cols>
  <sheetData>
    <row r="1" spans="2:9" ht="15.75" thickBot="1" x14ac:dyDescent="0.3"/>
    <row r="2" spans="2:9" ht="15.75" thickBot="1" x14ac:dyDescent="0.3">
      <c r="B2" s="4"/>
      <c r="C2" s="5"/>
      <c r="D2" s="5"/>
      <c r="E2" s="5"/>
      <c r="F2" s="5"/>
      <c r="G2" s="5"/>
      <c r="H2" s="5"/>
      <c r="I2" s="6"/>
    </row>
    <row r="3" spans="2:9" ht="48.75" customHeight="1" thickBot="1" x14ac:dyDescent="0.3">
      <c r="B3" s="7"/>
      <c r="C3" s="46"/>
      <c r="D3" s="52" t="s">
        <v>66</v>
      </c>
      <c r="E3" s="53"/>
      <c r="F3" s="53"/>
      <c r="G3" s="53"/>
      <c r="H3" s="54"/>
      <c r="I3" s="8"/>
    </row>
    <row r="4" spans="2:9" x14ac:dyDescent="0.25">
      <c r="B4" s="7"/>
      <c r="C4" s="46"/>
      <c r="D4" s="46"/>
      <c r="E4" s="46"/>
      <c r="F4" s="46"/>
      <c r="G4" s="46"/>
      <c r="H4" s="46"/>
      <c r="I4" s="8"/>
    </row>
    <row r="5" spans="2:9" x14ac:dyDescent="0.25">
      <c r="B5" s="7"/>
      <c r="C5" s="46"/>
      <c r="D5" s="46"/>
      <c r="E5" s="46"/>
      <c r="F5" s="46"/>
      <c r="G5" s="46"/>
      <c r="H5" s="46"/>
      <c r="I5" s="8"/>
    </row>
    <row r="6" spans="2:9" x14ac:dyDescent="0.25">
      <c r="B6" s="7"/>
      <c r="C6" s="46"/>
      <c r="D6" s="46"/>
      <c r="E6" s="46"/>
      <c r="F6" s="46"/>
      <c r="G6" s="46"/>
      <c r="H6" s="46"/>
      <c r="I6" s="8"/>
    </row>
    <row r="7" spans="2:9" x14ac:dyDescent="0.25">
      <c r="B7" s="7"/>
      <c r="C7" s="46"/>
      <c r="D7" s="46"/>
      <c r="E7" s="46"/>
      <c r="F7" s="46"/>
      <c r="G7" s="46"/>
      <c r="H7" s="46"/>
      <c r="I7" s="8"/>
    </row>
    <row r="8" spans="2:9" x14ac:dyDescent="0.25">
      <c r="B8" s="7"/>
      <c r="C8" s="46"/>
      <c r="D8" s="46"/>
      <c r="E8" s="46"/>
      <c r="F8" s="46"/>
      <c r="G8" s="46"/>
      <c r="H8" s="46"/>
      <c r="I8" s="8"/>
    </row>
    <row r="9" spans="2:9" x14ac:dyDescent="0.25">
      <c r="B9" s="7"/>
      <c r="C9" s="46"/>
      <c r="D9" s="46"/>
      <c r="E9" s="46"/>
      <c r="F9" s="46"/>
      <c r="G9" s="46"/>
      <c r="H9" s="46"/>
      <c r="I9" s="8"/>
    </row>
    <row r="10" spans="2:9" x14ac:dyDescent="0.25">
      <c r="B10" s="7"/>
      <c r="C10" s="46"/>
      <c r="D10" s="46"/>
      <c r="E10" s="46"/>
      <c r="F10" s="46"/>
      <c r="G10" s="46"/>
      <c r="H10" s="46"/>
      <c r="I10" s="8"/>
    </row>
    <row r="11" spans="2:9" x14ac:dyDescent="0.25">
      <c r="B11" s="7"/>
      <c r="C11" s="47"/>
      <c r="D11" s="47"/>
      <c r="E11" s="47"/>
      <c r="F11" s="47"/>
      <c r="G11" s="47"/>
      <c r="H11" s="47"/>
      <c r="I11" s="8"/>
    </row>
    <row r="12" spans="2:9" ht="15.75" thickBot="1" x14ac:dyDescent="0.3">
      <c r="B12" s="7"/>
      <c r="C12" s="46"/>
      <c r="D12" s="46"/>
      <c r="E12" s="46"/>
      <c r="F12" s="46"/>
      <c r="G12" s="46"/>
      <c r="H12" s="46"/>
      <c r="I12" s="8"/>
    </row>
    <row r="13" spans="2:9" ht="15.75" thickBot="1" x14ac:dyDescent="0.3">
      <c r="B13" s="7"/>
      <c r="C13" s="36" t="s">
        <v>39</v>
      </c>
      <c r="D13" s="12" t="s">
        <v>2</v>
      </c>
      <c r="E13" s="46"/>
      <c r="F13" s="46"/>
      <c r="G13" s="36" t="s">
        <v>40</v>
      </c>
      <c r="H13" s="14" t="s">
        <v>2</v>
      </c>
      <c r="I13" s="8"/>
    </row>
    <row r="14" spans="2:9" ht="15.75" thickBot="1" x14ac:dyDescent="0.3">
      <c r="B14" s="7"/>
      <c r="C14" s="39" t="s">
        <v>162</v>
      </c>
      <c r="D14" s="43">
        <v>8</v>
      </c>
      <c r="E14" s="46"/>
      <c r="F14" s="46"/>
      <c r="G14" s="37" t="s">
        <v>74</v>
      </c>
      <c r="H14" s="43"/>
      <c r="I14" s="8"/>
    </row>
    <row r="15" spans="2:9" ht="15.75" thickBot="1" x14ac:dyDescent="0.3">
      <c r="B15" s="7"/>
      <c r="C15" s="39" t="s">
        <v>165</v>
      </c>
      <c r="D15" s="44">
        <v>3</v>
      </c>
      <c r="E15" s="46"/>
      <c r="F15" s="46"/>
      <c r="G15" s="38" t="s">
        <v>95</v>
      </c>
      <c r="H15" s="44">
        <v>1</v>
      </c>
      <c r="I15" s="8"/>
    </row>
    <row r="16" spans="2:9" x14ac:dyDescent="0.25">
      <c r="B16" s="7"/>
      <c r="C16" s="39" t="s">
        <v>163</v>
      </c>
      <c r="D16" s="44">
        <v>1</v>
      </c>
      <c r="E16" s="46"/>
      <c r="F16" s="46"/>
      <c r="G16" s="51" t="s">
        <v>75</v>
      </c>
      <c r="H16" s="44">
        <v>1</v>
      </c>
      <c r="I16" s="8"/>
    </row>
    <row r="17" spans="2:9" ht="15.75" thickBot="1" x14ac:dyDescent="0.3">
      <c r="B17" s="7"/>
      <c r="C17" s="39" t="s">
        <v>161</v>
      </c>
      <c r="D17" s="44">
        <v>1</v>
      </c>
      <c r="E17" s="46"/>
      <c r="F17" s="46"/>
      <c r="G17" s="37" t="s">
        <v>53</v>
      </c>
      <c r="H17" s="44"/>
      <c r="I17" s="8"/>
    </row>
    <row r="18" spans="2:9" ht="15.75" thickBot="1" x14ac:dyDescent="0.3">
      <c r="B18" s="7"/>
      <c r="C18" s="37" t="s">
        <v>164</v>
      </c>
      <c r="D18" s="44">
        <v>52</v>
      </c>
      <c r="E18" s="46"/>
      <c r="F18" s="46"/>
      <c r="G18" s="38" t="s">
        <v>41</v>
      </c>
      <c r="H18" s="44">
        <v>1</v>
      </c>
      <c r="I18" s="8"/>
    </row>
    <row r="19" spans="2:9" ht="15.75" thickBot="1" x14ac:dyDescent="0.3">
      <c r="B19" s="7"/>
      <c r="C19" s="13" t="s">
        <v>0</v>
      </c>
      <c r="D19" s="45">
        <v>65</v>
      </c>
      <c r="E19" s="48">
        <f>+GETPIVOTDATA("VIGENCIA",$C$13)</f>
        <v>65</v>
      </c>
      <c r="F19" s="48"/>
      <c r="G19" s="37" t="s">
        <v>61</v>
      </c>
      <c r="H19" s="44"/>
      <c r="I19" s="8"/>
    </row>
    <row r="20" spans="2:9" x14ac:dyDescent="0.25">
      <c r="B20" s="7"/>
      <c r="E20" s="48">
        <f>GETPIVOTDATA("VIGENCIA",$C$13)</f>
        <v>65</v>
      </c>
      <c r="F20" s="48"/>
      <c r="G20" s="51" t="s">
        <v>62</v>
      </c>
      <c r="H20" s="44">
        <v>1</v>
      </c>
      <c r="I20" s="8"/>
    </row>
    <row r="21" spans="2:9" ht="15.75" thickBot="1" x14ac:dyDescent="0.3">
      <c r="B21" s="7"/>
      <c r="C21" s="46"/>
      <c r="D21" s="46"/>
      <c r="E21" s="46"/>
      <c r="F21" s="46"/>
      <c r="G21" s="37" t="s">
        <v>64</v>
      </c>
      <c r="H21" s="44"/>
      <c r="I21" s="8"/>
    </row>
    <row r="22" spans="2:9" ht="15.75" thickBot="1" x14ac:dyDescent="0.3">
      <c r="B22" s="7"/>
      <c r="C22" s="46"/>
      <c r="D22" s="46"/>
      <c r="E22" s="46"/>
      <c r="F22" s="46"/>
      <c r="G22" s="38" t="s">
        <v>41</v>
      </c>
      <c r="H22" s="44">
        <v>2</v>
      </c>
      <c r="I22" s="8"/>
    </row>
    <row r="23" spans="2:9" x14ac:dyDescent="0.25">
      <c r="B23" s="7"/>
      <c r="C23" s="46"/>
      <c r="D23" s="46"/>
      <c r="E23" s="46"/>
      <c r="F23" s="46"/>
      <c r="G23" s="51" t="s">
        <v>91</v>
      </c>
      <c r="H23" s="44">
        <v>1</v>
      </c>
      <c r="I23" s="8"/>
    </row>
    <row r="24" spans="2:9" ht="15.75" thickBot="1" x14ac:dyDescent="0.3">
      <c r="B24" s="7"/>
      <c r="C24" s="46"/>
      <c r="D24" s="46"/>
      <c r="E24" s="46"/>
      <c r="F24" s="46"/>
      <c r="G24" s="37" t="s">
        <v>159</v>
      </c>
      <c r="H24" s="44"/>
      <c r="I24" s="8"/>
    </row>
    <row r="25" spans="2:9" ht="15.75" thickBot="1" x14ac:dyDescent="0.3">
      <c r="B25" s="7"/>
      <c r="C25" s="46"/>
      <c r="D25" s="46"/>
      <c r="E25" s="46"/>
      <c r="F25" s="46"/>
      <c r="G25" s="38" t="s">
        <v>41</v>
      </c>
      <c r="H25" s="44">
        <v>1</v>
      </c>
      <c r="I25" s="8"/>
    </row>
    <row r="26" spans="2:9" ht="15.75" thickBot="1" x14ac:dyDescent="0.3">
      <c r="B26" s="7"/>
      <c r="C26" s="49"/>
      <c r="D26" s="46"/>
      <c r="E26" s="46"/>
      <c r="F26" s="46"/>
      <c r="G26" s="37" t="s">
        <v>47</v>
      </c>
      <c r="H26" s="44"/>
      <c r="I26" s="8"/>
    </row>
    <row r="27" spans="2:9" ht="15.75" thickBot="1" x14ac:dyDescent="0.3">
      <c r="B27" s="7"/>
      <c r="C27" s="49"/>
      <c r="D27" s="46"/>
      <c r="E27" s="46"/>
      <c r="F27" s="46"/>
      <c r="G27" s="38" t="s">
        <v>41</v>
      </c>
      <c r="H27" s="44">
        <v>2</v>
      </c>
      <c r="I27" s="8"/>
    </row>
    <row r="28" spans="2:9" ht="15.75" thickBot="1" x14ac:dyDescent="0.3">
      <c r="B28" s="7"/>
      <c r="C28" s="49"/>
      <c r="D28" s="46"/>
      <c r="E28" s="46"/>
      <c r="F28" s="46"/>
      <c r="G28" s="37" t="s">
        <v>52</v>
      </c>
      <c r="H28" s="44"/>
      <c r="I28" s="8"/>
    </row>
    <row r="29" spans="2:9" ht="15.75" thickBot="1" x14ac:dyDescent="0.3">
      <c r="B29" s="7"/>
      <c r="C29" s="49"/>
      <c r="D29" s="46"/>
      <c r="E29" s="46"/>
      <c r="F29" s="46"/>
      <c r="G29" s="38" t="s">
        <v>41</v>
      </c>
      <c r="H29" s="44">
        <v>1</v>
      </c>
      <c r="I29" s="8"/>
    </row>
    <row r="30" spans="2:9" x14ac:dyDescent="0.25">
      <c r="B30" s="7"/>
      <c r="C30" s="49"/>
      <c r="D30" s="46"/>
      <c r="E30" s="46"/>
      <c r="F30" s="46"/>
      <c r="G30" s="51" t="s">
        <v>91</v>
      </c>
      <c r="H30" s="44">
        <v>1</v>
      </c>
      <c r="I30" s="8"/>
    </row>
    <row r="31" spans="2:9" ht="15.75" thickBot="1" x14ac:dyDescent="0.3">
      <c r="B31" s="7"/>
      <c r="C31" s="49"/>
      <c r="D31" s="46"/>
      <c r="E31" s="46"/>
      <c r="F31" s="46"/>
      <c r="G31" s="37" t="s">
        <v>49</v>
      </c>
      <c r="H31" s="44"/>
      <c r="I31" s="8"/>
    </row>
    <row r="32" spans="2:9" x14ac:dyDescent="0.25">
      <c r="B32" s="7"/>
      <c r="C32" s="49"/>
      <c r="D32" s="46"/>
      <c r="E32" s="46"/>
      <c r="F32" s="46"/>
      <c r="G32" s="51" t="s">
        <v>50</v>
      </c>
      <c r="H32" s="44">
        <v>52</v>
      </c>
      <c r="I32" s="8"/>
    </row>
    <row r="33" spans="2:9" ht="15.75" thickBot="1" x14ac:dyDescent="0.3">
      <c r="B33" s="7"/>
      <c r="C33" s="46"/>
      <c r="D33" s="46"/>
      <c r="E33" s="46"/>
      <c r="F33" s="46"/>
      <c r="G33" s="50" t="s">
        <v>55</v>
      </c>
      <c r="H33" s="44">
        <v>1</v>
      </c>
      <c r="I33" s="8"/>
    </row>
    <row r="34" spans="2:9" ht="15.75" thickBot="1" x14ac:dyDescent="0.3">
      <c r="B34" s="7"/>
      <c r="C34" s="46"/>
      <c r="D34" s="46"/>
      <c r="E34" s="46"/>
      <c r="F34" s="46"/>
      <c r="G34" s="13" t="s">
        <v>0</v>
      </c>
      <c r="H34" s="45">
        <v>65</v>
      </c>
      <c r="I34" s="8"/>
    </row>
    <row r="35" spans="2:9" ht="15.75" thickBot="1" x14ac:dyDescent="0.3">
      <c r="B35" s="9"/>
      <c r="C35" s="10"/>
      <c r="D35" s="10"/>
      <c r="E35" s="10"/>
      <c r="F35" s="10"/>
      <c r="G35" s="10"/>
      <c r="H35" s="10"/>
      <c r="I35" s="11"/>
    </row>
  </sheetData>
  <sheetProtection sheet="1" autoFilter="0"/>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75"/>
  <sheetViews>
    <sheetView showGridLines="0" zoomScale="85" zoomScaleNormal="85" workbookViewId="0">
      <pane ySplit="10" topLeftCell="A11" activePane="bottomLeft" state="frozen"/>
      <selection pane="bottomLeft" activeCell="B10" sqref="B10"/>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10" max="10" width="32.28515625" customWidth="1"/>
    <col min="11" max="11" width="15.5703125" customWidth="1"/>
    <col min="12" max="12" width="15.42578125" customWidth="1"/>
    <col min="13" max="13" width="18" customWidth="1"/>
    <col min="14" max="14" width="25.85546875" customWidth="1"/>
    <col min="15" max="15" width="19.140625" customWidth="1"/>
    <col min="16" max="16" width="15.140625" bestFit="1" customWidth="1"/>
    <col min="17" max="17" width="17.85546875" bestFit="1" customWidth="1"/>
    <col min="18" max="18" width="16.140625" customWidth="1"/>
    <col min="19" max="19" width="17.85546875" customWidth="1"/>
    <col min="24" max="24" width="17.85546875" bestFit="1" customWidth="1"/>
    <col min="27" max="28" width="16.85546875" bestFit="1" customWidth="1"/>
    <col min="30" max="30" width="17.28515625" bestFit="1" customWidth="1"/>
    <col min="31" max="31" width="17.85546875" bestFit="1" customWidth="1"/>
    <col min="32" max="32" width="14.85546875" customWidth="1"/>
  </cols>
  <sheetData>
    <row r="2" spans="2:32" ht="41.25" customHeight="1" x14ac:dyDescent="0.25">
      <c r="B2" s="32" t="s">
        <v>66</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2:32" x14ac:dyDescent="0.25">
      <c r="E3" s="3"/>
    </row>
    <row r="4" spans="2:32" x14ac:dyDescent="0.25">
      <c r="B4" s="29" t="s">
        <v>34</v>
      </c>
      <c r="C4" s="27" t="s">
        <v>35</v>
      </c>
      <c r="D4" s="28" t="s">
        <v>36</v>
      </c>
      <c r="E4" s="3"/>
    </row>
    <row r="5" spans="2:32" x14ac:dyDescent="0.25">
      <c r="B5" s="26"/>
      <c r="C5" s="30">
        <v>45566</v>
      </c>
      <c r="D5" s="31">
        <v>45596</v>
      </c>
      <c r="E5" s="3"/>
    </row>
    <row r="6" spans="2:32" x14ac:dyDescent="0.25">
      <c r="B6" s="24"/>
      <c r="E6" s="3"/>
    </row>
    <row r="7" spans="2:32" x14ac:dyDescent="0.25">
      <c r="B7" s="25" t="s">
        <v>1</v>
      </c>
      <c r="C7" s="3"/>
      <c r="E7" s="2"/>
    </row>
    <row r="8" spans="2:32" ht="15.75" thickBot="1" x14ac:dyDescent="0.3">
      <c r="B8" s="2" t="s">
        <v>33</v>
      </c>
      <c r="C8" s="2"/>
      <c r="D8" s="2"/>
      <c r="E8" s="2"/>
    </row>
    <row r="9" spans="2:32" ht="18.75" customHeight="1" x14ac:dyDescent="0.25">
      <c r="B9" s="15" t="s">
        <v>29</v>
      </c>
      <c r="C9" s="16"/>
      <c r="D9" s="16"/>
      <c r="E9" s="16"/>
      <c r="F9" s="21"/>
      <c r="G9" s="21"/>
      <c r="H9" s="21"/>
      <c r="I9" s="21"/>
      <c r="J9" s="22"/>
      <c r="K9" s="18" t="s">
        <v>43</v>
      </c>
      <c r="L9" s="19"/>
      <c r="M9" s="19"/>
      <c r="N9" s="19"/>
      <c r="O9" s="19"/>
      <c r="P9" s="19"/>
      <c r="Q9" s="19"/>
      <c r="R9" s="20"/>
      <c r="S9" s="20"/>
      <c r="T9" s="15" t="s">
        <v>28</v>
      </c>
      <c r="U9" s="16"/>
      <c r="V9" s="16"/>
      <c r="W9" s="16"/>
      <c r="X9" s="16"/>
      <c r="Y9" s="16"/>
      <c r="Z9" s="16"/>
      <c r="AA9" s="16"/>
      <c r="AB9" s="16"/>
      <c r="AC9" s="16"/>
      <c r="AD9" s="16"/>
      <c r="AE9" s="17"/>
      <c r="AF9" s="17"/>
    </row>
    <row r="10" spans="2:32" ht="56.25" customHeight="1" thickBot="1" x14ac:dyDescent="0.3">
      <c r="B10" s="33" t="s">
        <v>3</v>
      </c>
      <c r="C10" s="34" t="s">
        <v>4</v>
      </c>
      <c r="D10" s="34" t="s">
        <v>30</v>
      </c>
      <c r="E10" s="34" t="s">
        <v>31</v>
      </c>
      <c r="F10" s="34" t="s">
        <v>26</v>
      </c>
      <c r="G10" s="34" t="s">
        <v>27</v>
      </c>
      <c r="H10" s="34" t="s">
        <v>25</v>
      </c>
      <c r="I10" s="34" t="s">
        <v>24</v>
      </c>
      <c r="J10" s="35" t="s">
        <v>8</v>
      </c>
      <c r="K10" s="55" t="s">
        <v>5</v>
      </c>
      <c r="L10" s="56" t="s">
        <v>6</v>
      </c>
      <c r="M10" s="56" t="s">
        <v>7</v>
      </c>
      <c r="N10" s="56" t="s">
        <v>37</v>
      </c>
      <c r="O10" s="56" t="s">
        <v>9</v>
      </c>
      <c r="P10" s="56" t="s">
        <v>10</v>
      </c>
      <c r="Q10" s="56" t="s">
        <v>11</v>
      </c>
      <c r="R10" s="56" t="s">
        <v>12</v>
      </c>
      <c r="S10" s="57" t="s">
        <v>32</v>
      </c>
      <c r="T10" s="33" t="s">
        <v>13</v>
      </c>
      <c r="U10" s="34" t="s">
        <v>14</v>
      </c>
      <c r="V10" s="34" t="s">
        <v>15</v>
      </c>
      <c r="W10" s="41" t="s">
        <v>16</v>
      </c>
      <c r="X10" s="34" t="s">
        <v>17</v>
      </c>
      <c r="Y10" s="34" t="s">
        <v>18</v>
      </c>
      <c r="Z10" s="34" t="s">
        <v>19</v>
      </c>
      <c r="AA10" s="34" t="s">
        <v>38</v>
      </c>
      <c r="AB10" s="34" t="s">
        <v>20</v>
      </c>
      <c r="AC10" s="34" t="s">
        <v>21</v>
      </c>
      <c r="AD10" s="34" t="s">
        <v>22</v>
      </c>
      <c r="AE10" s="34" t="s">
        <v>23</v>
      </c>
      <c r="AF10" s="35" t="s">
        <v>42</v>
      </c>
    </row>
    <row r="11" spans="2:32" x14ac:dyDescent="0.25">
      <c r="B11">
        <v>2024</v>
      </c>
      <c r="C11">
        <v>240437</v>
      </c>
      <c r="D11" t="s">
        <v>45</v>
      </c>
      <c r="E11" s="58" t="s">
        <v>67</v>
      </c>
      <c r="F11" t="s">
        <v>64</v>
      </c>
      <c r="G11" t="s">
        <v>41</v>
      </c>
      <c r="H11" t="s">
        <v>68</v>
      </c>
      <c r="I11" t="s">
        <v>48</v>
      </c>
      <c r="J11" t="s">
        <v>69</v>
      </c>
      <c r="K11" t="s">
        <v>164</v>
      </c>
      <c r="L11" s="1">
        <v>45581</v>
      </c>
      <c r="O11" s="23">
        <v>112716000</v>
      </c>
      <c r="P11" s="23">
        <v>0</v>
      </c>
      <c r="Q11" s="23">
        <v>112716000</v>
      </c>
      <c r="R11" s="23">
        <v>0</v>
      </c>
      <c r="S11" s="23">
        <v>360</v>
      </c>
      <c r="T11" s="1">
        <v>45364</v>
      </c>
      <c r="U11" s="1">
        <v>45366</v>
      </c>
      <c r="V11">
        <v>360</v>
      </c>
      <c r="W11" s="1">
        <v>45731</v>
      </c>
      <c r="X11" s="23">
        <f>+Contratos[[#This Row],[VALOR CONTRATO PRINCIPAL]]</f>
        <v>112716000</v>
      </c>
      <c r="Y11" s="42">
        <f>$D$5-Contratos[[#This Row],[Fecha de Inicio]]</f>
        <v>230</v>
      </c>
      <c r="Z11">
        <f>ROUND(Contratos[[#This Row],[dias ejecutados]]/(Contratos[[#This Row],[Fecha Finalizacion Programada]]-Contratos[[#This Row],[Fecha de Inicio]])*100,2)</f>
        <v>63.01</v>
      </c>
      <c r="AA11" s="23">
        <v>7099606</v>
      </c>
      <c r="AB11" s="23">
        <f>+Contratos[[#This Row],[Vr. Total con Adiciones]]-Contratos[[#This Row],[Recursos totales Ejecutados o pagados]]</f>
        <v>105616394</v>
      </c>
      <c r="AC11">
        <v>0</v>
      </c>
      <c r="AD11" s="23">
        <v>0</v>
      </c>
      <c r="AE11" s="23">
        <f>+Contratos[[#This Row],[VALOR TOTAL]]</f>
        <v>112716000</v>
      </c>
      <c r="AF11">
        <f>+Contratos[[#This Row],[PLAZO TOTAL
(DÍAS)*]]</f>
        <v>360</v>
      </c>
    </row>
    <row r="12" spans="2:32" x14ac:dyDescent="0.25">
      <c r="B12">
        <v>2024</v>
      </c>
      <c r="C12">
        <v>240485</v>
      </c>
      <c r="D12" t="s">
        <v>45</v>
      </c>
      <c r="E12" s="58" t="s">
        <v>70</v>
      </c>
      <c r="F12" t="s">
        <v>49</v>
      </c>
      <c r="G12" t="s">
        <v>50</v>
      </c>
      <c r="H12" t="s">
        <v>71</v>
      </c>
      <c r="I12" t="s">
        <v>48</v>
      </c>
      <c r="J12" t="s">
        <v>72</v>
      </c>
      <c r="K12" s="42" t="s">
        <v>162</v>
      </c>
      <c r="L12" s="1">
        <v>45595</v>
      </c>
      <c r="N12" s="42"/>
      <c r="O12" s="23">
        <v>49200000</v>
      </c>
      <c r="P12" s="40">
        <v>16400000</v>
      </c>
      <c r="Q12" s="23">
        <v>65600000</v>
      </c>
      <c r="R12" s="42">
        <v>60</v>
      </c>
      <c r="S12" s="42">
        <v>240</v>
      </c>
      <c r="T12" s="1">
        <v>45393</v>
      </c>
      <c r="U12" s="1">
        <v>45398</v>
      </c>
      <c r="V12">
        <v>180</v>
      </c>
      <c r="W12" s="1">
        <v>45656</v>
      </c>
      <c r="X12" s="23">
        <f>+Contratos[[#This Row],[VALOR CONTRATO PRINCIPAL]]</f>
        <v>49200000</v>
      </c>
      <c r="Y12" s="42">
        <f>$D$5-Contratos[[#This Row],[Fecha de Inicio]]</f>
        <v>198</v>
      </c>
      <c r="Z12" s="42">
        <f>ROUND(Contratos[[#This Row],[dias ejecutados]]/(Contratos[[#This Row],[Fecha Finalizacion Programada]]-Contratos[[#This Row],[Fecha de Inicio]])*100,2)</f>
        <v>76.739999999999995</v>
      </c>
      <c r="AA12" s="23">
        <v>41546666</v>
      </c>
      <c r="AB12" s="40">
        <f>+Contratos[[#This Row],[Vr. Total con Adiciones]]-Contratos[[#This Row],[Recursos totales Ejecutados o pagados]]</f>
        <v>24053334</v>
      </c>
      <c r="AC12">
        <v>1</v>
      </c>
      <c r="AD12" s="23">
        <v>16400000</v>
      </c>
      <c r="AE12" s="23">
        <f>+Contratos[[#This Row],[VALOR TOTAL]]</f>
        <v>65600000</v>
      </c>
      <c r="AF12" s="42">
        <f>+Contratos[[#This Row],[PLAZO TOTAL
(DÍAS)*]]</f>
        <v>240</v>
      </c>
    </row>
    <row r="13" spans="2:32" x14ac:dyDescent="0.25">
      <c r="B13">
        <v>2022</v>
      </c>
      <c r="C13">
        <v>220415</v>
      </c>
      <c r="D13" t="s">
        <v>45</v>
      </c>
      <c r="E13" s="58" t="s">
        <v>73</v>
      </c>
      <c r="F13" t="s">
        <v>74</v>
      </c>
      <c r="G13" t="s">
        <v>75</v>
      </c>
      <c r="H13" t="s">
        <v>44</v>
      </c>
      <c r="I13" t="s">
        <v>48</v>
      </c>
      <c r="J13" t="s">
        <v>76</v>
      </c>
      <c r="K13" s="42" t="s">
        <v>165</v>
      </c>
      <c r="L13" s="1">
        <v>45575</v>
      </c>
      <c r="N13" s="42"/>
      <c r="O13" s="23">
        <v>0</v>
      </c>
      <c r="P13" s="40">
        <v>0</v>
      </c>
      <c r="Q13" s="23">
        <v>0</v>
      </c>
      <c r="R13" s="42">
        <v>360</v>
      </c>
      <c r="S13" s="42">
        <v>900</v>
      </c>
      <c r="T13" s="1">
        <v>44743</v>
      </c>
      <c r="U13" s="1">
        <v>44749</v>
      </c>
      <c r="V13">
        <v>540</v>
      </c>
      <c r="W13" s="1">
        <v>45940</v>
      </c>
      <c r="X13" s="23">
        <f>+Contratos[[#This Row],[VALOR CONTRATO PRINCIPAL]]</f>
        <v>0</v>
      </c>
      <c r="Y13" s="42">
        <f>$D$5-Contratos[[#This Row],[Fecha de Inicio]]</f>
        <v>847</v>
      </c>
      <c r="Z13" s="42">
        <f>ROUND(Contratos[[#This Row],[dias ejecutados]]/(Contratos[[#This Row],[Fecha Finalizacion Programada]]-Contratos[[#This Row],[Fecha de Inicio]])*100,2)</f>
        <v>71.12</v>
      </c>
      <c r="AA13" s="40">
        <v>0</v>
      </c>
      <c r="AB13" s="40">
        <f>+Contratos[[#This Row],[Vr. Total con Adiciones]]-Contratos[[#This Row],[Recursos totales Ejecutados o pagados]]</f>
        <v>0</v>
      </c>
      <c r="AC13">
        <v>1</v>
      </c>
      <c r="AD13" s="23">
        <v>0</v>
      </c>
      <c r="AE13" s="23">
        <f>+Contratos[[#This Row],[VALOR TOTAL]]</f>
        <v>0</v>
      </c>
      <c r="AF13" s="42">
        <f>+Contratos[[#This Row],[PLAZO TOTAL
(DÍAS)*]]</f>
        <v>900</v>
      </c>
    </row>
    <row r="14" spans="2:32" x14ac:dyDescent="0.25">
      <c r="B14">
        <v>2023</v>
      </c>
      <c r="C14">
        <v>230439</v>
      </c>
      <c r="D14" t="s">
        <v>45</v>
      </c>
      <c r="E14" s="58" t="s">
        <v>77</v>
      </c>
      <c r="F14" t="s">
        <v>47</v>
      </c>
      <c r="G14" t="s">
        <v>41</v>
      </c>
      <c r="H14" t="s">
        <v>68</v>
      </c>
      <c r="I14" t="s">
        <v>48</v>
      </c>
      <c r="J14" t="s">
        <v>78</v>
      </c>
      <c r="K14" s="42" t="s">
        <v>162</v>
      </c>
      <c r="L14" s="1">
        <v>45587</v>
      </c>
      <c r="N14" s="42"/>
      <c r="O14" s="23">
        <v>332520000</v>
      </c>
      <c r="P14" s="40">
        <v>19500000</v>
      </c>
      <c r="Q14" s="23">
        <v>518280000</v>
      </c>
      <c r="R14" s="42">
        <v>21</v>
      </c>
      <c r="S14" s="42">
        <v>561</v>
      </c>
      <c r="T14" s="1">
        <v>45029</v>
      </c>
      <c r="U14" s="1">
        <v>45038</v>
      </c>
      <c r="V14">
        <v>360</v>
      </c>
      <c r="W14" s="1">
        <v>45608</v>
      </c>
      <c r="X14" s="23">
        <f>+Contratos[[#This Row],[VALOR CONTRATO PRINCIPAL]]</f>
        <v>332520000</v>
      </c>
      <c r="Y14" s="42">
        <f>$D$5-Contratos[[#This Row],[Fecha de Inicio]]</f>
        <v>558</v>
      </c>
      <c r="Z14" s="42">
        <f>ROUND(Contratos[[#This Row],[dias ejecutados]]/(Contratos[[#This Row],[Fecha Finalizacion Programada]]-Contratos[[#This Row],[Fecha de Inicio]])*100,2)</f>
        <v>97.89</v>
      </c>
      <c r="AA14" s="23">
        <v>340833013</v>
      </c>
      <c r="AB14" s="40">
        <f>+Contratos[[#This Row],[Vr. Total con Adiciones]]-Contratos[[#This Row],[Recursos totales Ejecutados o pagados]]</f>
        <v>177446987</v>
      </c>
      <c r="AC14">
        <v>2</v>
      </c>
      <c r="AD14" s="23">
        <v>185760000</v>
      </c>
      <c r="AE14" s="23">
        <f>+Contratos[[#This Row],[VALOR TOTAL]]</f>
        <v>518280000</v>
      </c>
      <c r="AF14" s="42">
        <f>+Contratos[[#This Row],[PLAZO TOTAL
(DÍAS)*]]</f>
        <v>561</v>
      </c>
    </row>
    <row r="15" spans="2:32" x14ac:dyDescent="0.25">
      <c r="B15">
        <v>2024</v>
      </c>
      <c r="C15">
        <v>240457</v>
      </c>
      <c r="D15" t="s">
        <v>45</v>
      </c>
      <c r="E15" s="58" t="s">
        <v>79</v>
      </c>
      <c r="F15" t="s">
        <v>64</v>
      </c>
      <c r="G15" t="s">
        <v>41</v>
      </c>
      <c r="H15" t="s">
        <v>80</v>
      </c>
      <c r="I15" t="s">
        <v>48</v>
      </c>
      <c r="J15" t="s">
        <v>81</v>
      </c>
      <c r="K15" s="42" t="s">
        <v>162</v>
      </c>
      <c r="L15" s="1">
        <v>45589</v>
      </c>
      <c r="N15" s="42"/>
      <c r="O15" s="23">
        <v>38686741</v>
      </c>
      <c r="P15" s="40">
        <v>8208051</v>
      </c>
      <c r="Q15" s="23">
        <v>46894792</v>
      </c>
      <c r="R15" s="42">
        <v>45</v>
      </c>
      <c r="S15" s="42">
        <v>255</v>
      </c>
      <c r="T15" s="1">
        <v>45371</v>
      </c>
      <c r="U15" s="1">
        <v>45383</v>
      </c>
      <c r="V15">
        <v>210</v>
      </c>
      <c r="W15" s="1">
        <v>45642</v>
      </c>
      <c r="X15" s="23">
        <f>+Contratos[[#This Row],[VALOR CONTRATO PRINCIPAL]]</f>
        <v>38686741</v>
      </c>
      <c r="Y15" s="42">
        <f>$D$5-Contratos[[#This Row],[Fecha de Inicio]]</f>
        <v>213</v>
      </c>
      <c r="Z15" s="42">
        <f>ROUND(Contratos[[#This Row],[dias ejecutados]]/(Contratos[[#This Row],[Fecha Finalizacion Programada]]-Contratos[[#This Row],[Fecha de Inicio]])*100,2)</f>
        <v>82.24</v>
      </c>
      <c r="AA15" s="23">
        <v>10704880</v>
      </c>
      <c r="AB15" s="40">
        <f>+Contratos[[#This Row],[Vr. Total con Adiciones]]-Contratos[[#This Row],[Recursos totales Ejecutados o pagados]]</f>
        <v>36189912</v>
      </c>
      <c r="AC15">
        <v>1</v>
      </c>
      <c r="AD15" s="23">
        <v>8208051</v>
      </c>
      <c r="AE15" s="23">
        <f>+Contratos[[#This Row],[VALOR TOTAL]]</f>
        <v>46894792</v>
      </c>
      <c r="AF15" s="42">
        <f>+Contratos[[#This Row],[PLAZO TOTAL
(DÍAS)*]]</f>
        <v>255</v>
      </c>
    </row>
    <row r="16" spans="2:32" x14ac:dyDescent="0.25">
      <c r="B16">
        <v>2024</v>
      </c>
      <c r="C16">
        <v>240479</v>
      </c>
      <c r="D16" t="s">
        <v>45</v>
      </c>
      <c r="E16" s="58" t="s">
        <v>82</v>
      </c>
      <c r="F16" t="s">
        <v>53</v>
      </c>
      <c r="G16" t="s">
        <v>41</v>
      </c>
      <c r="H16" t="s">
        <v>68</v>
      </c>
      <c r="I16" t="s">
        <v>48</v>
      </c>
      <c r="J16" t="s">
        <v>83</v>
      </c>
      <c r="K16" s="42" t="s">
        <v>161</v>
      </c>
      <c r="L16" s="1">
        <v>45589</v>
      </c>
      <c r="N16" s="42"/>
      <c r="O16" s="23">
        <v>36620708</v>
      </c>
      <c r="P16" s="40">
        <v>18310354</v>
      </c>
      <c r="Q16" s="23">
        <v>54931062</v>
      </c>
      <c r="R16" s="59">
        <v>0</v>
      </c>
      <c r="S16" s="42">
        <v>270</v>
      </c>
      <c r="T16" s="1">
        <v>45394</v>
      </c>
      <c r="U16" s="1">
        <v>45406</v>
      </c>
      <c r="V16">
        <v>270</v>
      </c>
      <c r="W16" s="1">
        <v>45657</v>
      </c>
      <c r="X16" s="23">
        <f>+Contratos[[#This Row],[VALOR CONTRATO PRINCIPAL]]</f>
        <v>36620708</v>
      </c>
      <c r="Y16" s="42">
        <f>$D$5-Contratos[[#This Row],[Fecha de Inicio]]</f>
        <v>190</v>
      </c>
      <c r="Z16" s="42">
        <f>ROUND(Contratos[[#This Row],[dias ejecutados]]/(Contratos[[#This Row],[Fecha Finalizacion Programada]]-Contratos[[#This Row],[Fecha de Inicio]])*100,2)</f>
        <v>75.7</v>
      </c>
      <c r="AA16" s="23">
        <v>36620708</v>
      </c>
      <c r="AB16" s="40">
        <f>+Contratos[[#This Row],[Vr. Total con Adiciones]]-Contratos[[#This Row],[Recursos totales Ejecutados o pagados]]</f>
        <v>18310354</v>
      </c>
      <c r="AC16">
        <v>1</v>
      </c>
      <c r="AD16" s="23">
        <v>18310354</v>
      </c>
      <c r="AE16" s="23">
        <f>+Contratos[[#This Row],[VALOR TOTAL]]</f>
        <v>54931062</v>
      </c>
      <c r="AF16" s="42">
        <f>+Contratos[[#This Row],[PLAZO TOTAL
(DÍAS)*]]</f>
        <v>270</v>
      </c>
    </row>
    <row r="17" spans="2:32" x14ac:dyDescent="0.25">
      <c r="B17">
        <v>2023</v>
      </c>
      <c r="C17">
        <v>230637</v>
      </c>
      <c r="D17" t="s">
        <v>51</v>
      </c>
      <c r="E17" s="58" t="s">
        <v>84</v>
      </c>
      <c r="F17" t="s">
        <v>52</v>
      </c>
      <c r="G17" t="s">
        <v>41</v>
      </c>
      <c r="H17" t="s">
        <v>68</v>
      </c>
      <c r="I17" t="s">
        <v>48</v>
      </c>
      <c r="J17" t="s">
        <v>85</v>
      </c>
      <c r="K17" s="42" t="s">
        <v>162</v>
      </c>
      <c r="L17" s="1">
        <v>45573</v>
      </c>
      <c r="N17" s="42"/>
      <c r="O17" s="23">
        <v>184979053</v>
      </c>
      <c r="P17" s="40">
        <v>1532040</v>
      </c>
      <c r="Q17" s="23">
        <v>279000619</v>
      </c>
      <c r="R17" s="42">
        <v>30</v>
      </c>
      <c r="S17" s="42">
        <v>480</v>
      </c>
      <c r="T17" s="1">
        <v>45099</v>
      </c>
      <c r="U17" s="1">
        <v>45116</v>
      </c>
      <c r="V17">
        <v>360</v>
      </c>
      <c r="W17" s="1">
        <v>45605</v>
      </c>
      <c r="X17" s="23">
        <f>+Contratos[[#This Row],[VALOR CONTRATO PRINCIPAL]]</f>
        <v>184979053</v>
      </c>
      <c r="Y17" s="42">
        <f>$D$5-Contratos[[#This Row],[Fecha de Inicio]]</f>
        <v>480</v>
      </c>
      <c r="Z17" s="42">
        <f>ROUND(Contratos[[#This Row],[dias ejecutados]]/(Contratos[[#This Row],[Fecha Finalizacion Programada]]-Contratos[[#This Row],[Fecha de Inicio]])*100,2)</f>
        <v>98.16</v>
      </c>
      <c r="AA17" s="23">
        <v>270497873</v>
      </c>
      <c r="AB17" s="40">
        <f>+Contratos[[#This Row],[Vr. Total con Adiciones]]-Contratos[[#This Row],[Recursos totales Ejecutados o pagados]]</f>
        <v>8502746</v>
      </c>
      <c r="AC17">
        <v>4</v>
      </c>
      <c r="AD17" s="23">
        <v>94021566</v>
      </c>
      <c r="AE17" s="23">
        <f>+Contratos[[#This Row],[VALOR TOTAL]]</f>
        <v>279000619</v>
      </c>
      <c r="AF17" s="42">
        <f>+Contratos[[#This Row],[PLAZO TOTAL
(DÍAS)*]]</f>
        <v>480</v>
      </c>
    </row>
    <row r="18" spans="2:32" x14ac:dyDescent="0.25">
      <c r="B18">
        <v>2024</v>
      </c>
      <c r="C18">
        <v>240621</v>
      </c>
      <c r="D18" t="s">
        <v>45</v>
      </c>
      <c r="E18" s="58" t="s">
        <v>57</v>
      </c>
      <c r="F18" t="s">
        <v>49</v>
      </c>
      <c r="G18" t="s">
        <v>50</v>
      </c>
      <c r="H18" t="s">
        <v>58</v>
      </c>
      <c r="I18" t="s">
        <v>48</v>
      </c>
      <c r="J18" t="s">
        <v>59</v>
      </c>
      <c r="K18" t="s">
        <v>164</v>
      </c>
      <c r="L18" s="1">
        <v>45589</v>
      </c>
      <c r="N18" s="42"/>
      <c r="O18" s="23">
        <v>26400000</v>
      </c>
      <c r="P18" s="40">
        <v>0</v>
      </c>
      <c r="Q18" s="23">
        <v>26400000</v>
      </c>
      <c r="R18" s="23">
        <v>0</v>
      </c>
      <c r="S18" s="23">
        <v>180</v>
      </c>
      <c r="T18" s="1">
        <v>45477</v>
      </c>
      <c r="U18" s="1">
        <v>45482</v>
      </c>
      <c r="V18">
        <v>180</v>
      </c>
      <c r="W18" s="1">
        <v>45657</v>
      </c>
      <c r="X18" s="23">
        <f>+Contratos[[#This Row],[VALOR CONTRATO PRINCIPAL]]</f>
        <v>26400000</v>
      </c>
      <c r="Y18" s="42">
        <f>$D$5-Contratos[[#This Row],[Fecha de Inicio]]</f>
        <v>114</v>
      </c>
      <c r="Z18" s="42">
        <f>ROUND(Contratos[[#This Row],[dias ejecutados]]/(Contratos[[#This Row],[Fecha Finalizacion Programada]]-Contratos[[#This Row],[Fecha de Inicio]])*100,2)</f>
        <v>65.14</v>
      </c>
      <c r="AA18" s="23">
        <v>4400000</v>
      </c>
      <c r="AB18" s="40">
        <f>+Contratos[[#This Row],[Vr. Total con Adiciones]]-Contratos[[#This Row],[Recursos totales Ejecutados o pagados]]</f>
        <v>22000000</v>
      </c>
      <c r="AC18">
        <v>0</v>
      </c>
      <c r="AD18" s="23">
        <v>0</v>
      </c>
      <c r="AE18" s="23">
        <f>+Contratos[[#This Row],[VALOR TOTAL]]</f>
        <v>26400000</v>
      </c>
      <c r="AF18" s="42">
        <f>+Contratos[[#This Row],[PLAZO TOTAL
(DÍAS)*]]</f>
        <v>180</v>
      </c>
    </row>
    <row r="19" spans="2:32" x14ac:dyDescent="0.25">
      <c r="B19">
        <v>2024</v>
      </c>
      <c r="C19">
        <v>240625</v>
      </c>
      <c r="D19" t="s">
        <v>45</v>
      </c>
      <c r="E19" s="58" t="s">
        <v>86</v>
      </c>
      <c r="F19" t="s">
        <v>49</v>
      </c>
      <c r="G19" t="s">
        <v>50</v>
      </c>
      <c r="H19" t="s">
        <v>71</v>
      </c>
      <c r="I19" t="s">
        <v>48</v>
      </c>
      <c r="J19" t="s">
        <v>87</v>
      </c>
      <c r="K19" t="s">
        <v>164</v>
      </c>
      <c r="L19" s="1">
        <v>45590</v>
      </c>
      <c r="N19" s="42"/>
      <c r="O19" s="23">
        <v>56400000</v>
      </c>
      <c r="P19" s="40">
        <v>0</v>
      </c>
      <c r="Q19" s="23">
        <v>56400000</v>
      </c>
      <c r="R19" s="23">
        <v>0</v>
      </c>
      <c r="S19" s="23">
        <v>180</v>
      </c>
      <c r="T19" s="1">
        <v>45481</v>
      </c>
      <c r="U19" s="1">
        <v>45484</v>
      </c>
      <c r="V19">
        <v>180</v>
      </c>
      <c r="W19" s="1">
        <v>45657</v>
      </c>
      <c r="X19" s="23">
        <f>+Contratos[[#This Row],[VALOR CONTRATO PRINCIPAL]]</f>
        <v>56400000</v>
      </c>
      <c r="Y19" s="42">
        <f>$D$5-Contratos[[#This Row],[Fecha de Inicio]]</f>
        <v>112</v>
      </c>
      <c r="Z19" s="42">
        <f>ROUND(Contratos[[#This Row],[dias ejecutados]]/(Contratos[[#This Row],[Fecha Finalizacion Programada]]-Contratos[[#This Row],[Fecha de Inicio]])*100,2)</f>
        <v>64.739999999999995</v>
      </c>
      <c r="AA19" s="23">
        <v>25066666</v>
      </c>
      <c r="AB19" s="40">
        <f>+Contratos[[#This Row],[Vr. Total con Adiciones]]-Contratos[[#This Row],[Recursos totales Ejecutados o pagados]]</f>
        <v>31333334</v>
      </c>
      <c r="AC19">
        <v>0</v>
      </c>
      <c r="AD19" s="23">
        <v>0</v>
      </c>
      <c r="AE19" s="23">
        <f>+Contratos[[#This Row],[VALOR TOTAL]]</f>
        <v>56400000</v>
      </c>
      <c r="AF19" s="42">
        <f>+Contratos[[#This Row],[PLAZO TOTAL
(DÍAS)*]]</f>
        <v>180</v>
      </c>
    </row>
    <row r="20" spans="2:32" x14ac:dyDescent="0.25">
      <c r="B20">
        <v>2022</v>
      </c>
      <c r="C20">
        <v>220706</v>
      </c>
      <c r="D20" t="s">
        <v>45</v>
      </c>
      <c r="E20" s="58" t="s">
        <v>60</v>
      </c>
      <c r="F20" t="s">
        <v>61</v>
      </c>
      <c r="G20" t="s">
        <v>62</v>
      </c>
      <c r="H20" t="s">
        <v>44</v>
      </c>
      <c r="I20" t="s">
        <v>48</v>
      </c>
      <c r="J20" t="s">
        <v>63</v>
      </c>
      <c r="K20" s="42" t="s">
        <v>162</v>
      </c>
      <c r="L20" s="1">
        <v>45586</v>
      </c>
      <c r="N20" s="42"/>
      <c r="O20" s="23">
        <v>2378900437</v>
      </c>
      <c r="P20" s="40">
        <v>200000000</v>
      </c>
      <c r="Q20" s="23">
        <v>3893903437</v>
      </c>
      <c r="R20" s="42">
        <v>11</v>
      </c>
      <c r="S20" s="42">
        <v>727</v>
      </c>
      <c r="T20" s="1">
        <v>44839</v>
      </c>
      <c r="U20" s="1">
        <v>44869</v>
      </c>
      <c r="V20">
        <v>483</v>
      </c>
      <c r="W20" s="1">
        <v>45607</v>
      </c>
      <c r="X20" s="23">
        <f>+Contratos[[#This Row],[VALOR CONTRATO PRINCIPAL]]</f>
        <v>2378900437</v>
      </c>
      <c r="Y20" s="42">
        <f>$D$5-Contratos[[#This Row],[Fecha de Inicio]]</f>
        <v>727</v>
      </c>
      <c r="Z20" s="42">
        <f>ROUND(Contratos[[#This Row],[dias ejecutados]]/(Contratos[[#This Row],[Fecha Finalizacion Programada]]-Contratos[[#This Row],[Fecha de Inicio]])*100,2)</f>
        <v>98.51</v>
      </c>
      <c r="AA20" s="23">
        <v>3610612106</v>
      </c>
      <c r="AB20" s="40">
        <f>+Contratos[[#This Row],[Vr. Total con Adiciones]]-Contratos[[#This Row],[Recursos totales Ejecutados o pagados]]</f>
        <v>283291331</v>
      </c>
      <c r="AC20">
        <v>5</v>
      </c>
      <c r="AD20" s="23">
        <v>1515003000</v>
      </c>
      <c r="AE20" s="23">
        <f>+Contratos[[#This Row],[VALOR TOTAL]]</f>
        <v>3893903437</v>
      </c>
      <c r="AF20" s="42">
        <f>+Contratos[[#This Row],[PLAZO TOTAL
(DÍAS)*]]</f>
        <v>727</v>
      </c>
    </row>
    <row r="21" spans="2:32" x14ac:dyDescent="0.25">
      <c r="B21">
        <v>2024</v>
      </c>
      <c r="C21">
        <v>240637</v>
      </c>
      <c r="D21" t="s">
        <v>45</v>
      </c>
      <c r="E21" s="58" t="s">
        <v>88</v>
      </c>
      <c r="F21" t="s">
        <v>49</v>
      </c>
      <c r="G21" t="s">
        <v>50</v>
      </c>
      <c r="H21" t="s">
        <v>71</v>
      </c>
      <c r="I21" t="s">
        <v>48</v>
      </c>
      <c r="J21" t="s">
        <v>89</v>
      </c>
      <c r="K21" t="s">
        <v>164</v>
      </c>
      <c r="L21" s="1">
        <v>45590</v>
      </c>
      <c r="N21" s="42"/>
      <c r="O21" s="23">
        <v>56400000</v>
      </c>
      <c r="P21" s="40">
        <v>0</v>
      </c>
      <c r="Q21" s="23">
        <v>56400000</v>
      </c>
      <c r="R21" s="23">
        <v>0</v>
      </c>
      <c r="S21" s="23">
        <v>180</v>
      </c>
      <c r="T21" s="1">
        <v>45491</v>
      </c>
      <c r="U21" s="1">
        <v>45492</v>
      </c>
      <c r="V21">
        <v>180</v>
      </c>
      <c r="W21" s="1">
        <v>45657</v>
      </c>
      <c r="X21" s="23">
        <f>+Contratos[[#This Row],[VALOR CONTRATO PRINCIPAL]]</f>
        <v>56400000</v>
      </c>
      <c r="Y21" s="42">
        <f>$D$5-Contratos[[#This Row],[Fecha de Inicio]]</f>
        <v>104</v>
      </c>
      <c r="Z21" s="42">
        <f>ROUND(Contratos[[#This Row],[dias ejecutados]]/(Contratos[[#This Row],[Fecha Finalizacion Programada]]-Contratos[[#This Row],[Fecha de Inicio]])*100,2)</f>
        <v>63.03</v>
      </c>
      <c r="AA21" s="23">
        <v>22873333</v>
      </c>
      <c r="AB21" s="40">
        <f>+Contratos[[#This Row],[Vr. Total con Adiciones]]-Contratos[[#This Row],[Recursos totales Ejecutados o pagados]]</f>
        <v>33526667</v>
      </c>
      <c r="AC21">
        <v>0</v>
      </c>
      <c r="AD21" s="23">
        <v>0</v>
      </c>
      <c r="AE21" s="23">
        <f>+Contratos[[#This Row],[VALOR TOTAL]]</f>
        <v>56400000</v>
      </c>
      <c r="AF21" s="42">
        <f>+Contratos[[#This Row],[PLAZO TOTAL
(DÍAS)*]]</f>
        <v>180</v>
      </c>
    </row>
    <row r="22" spans="2:32" x14ac:dyDescent="0.25">
      <c r="B22">
        <v>2024</v>
      </c>
      <c r="C22">
        <v>240634</v>
      </c>
      <c r="D22" t="s">
        <v>45</v>
      </c>
      <c r="E22" s="58" t="s">
        <v>90</v>
      </c>
      <c r="F22" t="s">
        <v>64</v>
      </c>
      <c r="G22" t="s">
        <v>91</v>
      </c>
      <c r="H22" t="s">
        <v>92</v>
      </c>
      <c r="I22" t="s">
        <v>48</v>
      </c>
      <c r="J22" t="s">
        <v>93</v>
      </c>
      <c r="K22" s="42" t="s">
        <v>165</v>
      </c>
      <c r="L22" s="1">
        <v>45580</v>
      </c>
      <c r="N22" s="42"/>
      <c r="O22" s="23">
        <v>36288000</v>
      </c>
      <c r="P22" s="40">
        <v>0</v>
      </c>
      <c r="Q22" s="23">
        <v>36288000</v>
      </c>
      <c r="R22" s="42">
        <v>10</v>
      </c>
      <c r="S22" s="42">
        <v>70</v>
      </c>
      <c r="T22" s="1">
        <v>45489</v>
      </c>
      <c r="U22" s="1">
        <v>45519</v>
      </c>
      <c r="V22">
        <v>60</v>
      </c>
      <c r="W22" s="1">
        <v>45590</v>
      </c>
      <c r="X22" s="23">
        <f>+Contratos[[#This Row],[VALOR CONTRATO PRINCIPAL]]</f>
        <v>36288000</v>
      </c>
      <c r="Y22" s="42">
        <v>70</v>
      </c>
      <c r="Z22" s="42">
        <v>100</v>
      </c>
      <c r="AA22" s="23">
        <v>0</v>
      </c>
      <c r="AB22" s="40">
        <f>+Contratos[[#This Row],[Vr. Total con Adiciones]]-Contratos[[#This Row],[Recursos totales Ejecutados o pagados]]</f>
        <v>36288000</v>
      </c>
      <c r="AC22">
        <v>1</v>
      </c>
      <c r="AD22" s="23">
        <v>0</v>
      </c>
      <c r="AE22" s="23">
        <f>+Contratos[[#This Row],[VALOR TOTAL]]</f>
        <v>36288000</v>
      </c>
      <c r="AF22" s="42">
        <f>+Contratos[[#This Row],[PLAZO TOTAL
(DÍAS)*]]</f>
        <v>70</v>
      </c>
    </row>
    <row r="23" spans="2:32" x14ac:dyDescent="0.25">
      <c r="B23">
        <v>2022</v>
      </c>
      <c r="C23">
        <v>220777</v>
      </c>
      <c r="D23" t="s">
        <v>45</v>
      </c>
      <c r="E23" s="58" t="s">
        <v>94</v>
      </c>
      <c r="F23" t="s">
        <v>74</v>
      </c>
      <c r="G23" t="s">
        <v>95</v>
      </c>
      <c r="H23" t="s">
        <v>44</v>
      </c>
      <c r="I23" t="s">
        <v>48</v>
      </c>
      <c r="J23" t="s">
        <v>96</v>
      </c>
      <c r="K23" s="42" t="s">
        <v>162</v>
      </c>
      <c r="L23" s="1">
        <v>45574</v>
      </c>
      <c r="N23" s="42"/>
      <c r="O23" s="23">
        <v>303602582</v>
      </c>
      <c r="P23" s="40">
        <v>24220792</v>
      </c>
      <c r="Q23" s="23">
        <v>569623758</v>
      </c>
      <c r="R23" s="42">
        <v>30</v>
      </c>
      <c r="S23" s="42">
        <v>748</v>
      </c>
      <c r="T23" s="1">
        <v>44854</v>
      </c>
      <c r="U23" s="1">
        <v>44869</v>
      </c>
      <c r="V23">
        <v>441</v>
      </c>
      <c r="W23" s="1">
        <v>45626</v>
      </c>
      <c r="X23" s="23">
        <f>+Contratos[[#This Row],[VALOR CONTRATO PRINCIPAL]]</f>
        <v>303602582</v>
      </c>
      <c r="Y23" s="42">
        <f>$D$5-Contratos[[#This Row],[Fecha de Inicio]]</f>
        <v>727</v>
      </c>
      <c r="Z23" s="42">
        <f>ROUND(Contratos[[#This Row],[dias ejecutados]]/(Contratos[[#This Row],[Fecha Finalizacion Programada]]-Contratos[[#This Row],[Fecha de Inicio]])*100,2)</f>
        <v>96.04</v>
      </c>
      <c r="AA23" s="23">
        <v>521182168</v>
      </c>
      <c r="AB23" s="40">
        <f>+Contratos[[#This Row],[Vr. Total con Adiciones]]-Contratos[[#This Row],[Recursos totales Ejecutados o pagados]]</f>
        <v>48441590</v>
      </c>
      <c r="AC23">
        <v>4</v>
      </c>
      <c r="AD23" s="23">
        <v>266021176</v>
      </c>
      <c r="AE23" s="23">
        <f>+Contratos[[#This Row],[VALOR TOTAL]]</f>
        <v>569623758</v>
      </c>
      <c r="AF23" s="42">
        <f>+Contratos[[#This Row],[PLAZO TOTAL
(DÍAS)*]]</f>
        <v>748</v>
      </c>
    </row>
    <row r="24" spans="2:32" x14ac:dyDescent="0.25">
      <c r="B24">
        <v>2024</v>
      </c>
      <c r="C24">
        <v>240678</v>
      </c>
      <c r="D24" t="s">
        <v>45</v>
      </c>
      <c r="E24" s="58" t="s">
        <v>97</v>
      </c>
      <c r="F24" t="s">
        <v>49</v>
      </c>
      <c r="G24" t="s">
        <v>50</v>
      </c>
      <c r="H24" t="s">
        <v>98</v>
      </c>
      <c r="I24" t="s">
        <v>48</v>
      </c>
      <c r="J24" t="s">
        <v>99</v>
      </c>
      <c r="K24" t="s">
        <v>164</v>
      </c>
      <c r="L24" s="1">
        <v>45580</v>
      </c>
      <c r="N24" s="42"/>
      <c r="O24" s="23">
        <v>44000000</v>
      </c>
      <c r="P24" s="40">
        <v>0</v>
      </c>
      <c r="Q24" s="23">
        <v>44000000</v>
      </c>
      <c r="R24" s="23">
        <v>0</v>
      </c>
      <c r="S24" s="23">
        <v>150</v>
      </c>
      <c r="T24" s="1">
        <v>45509</v>
      </c>
      <c r="U24" s="1">
        <v>45512</v>
      </c>
      <c r="V24">
        <v>150</v>
      </c>
      <c r="W24" s="1">
        <v>45657</v>
      </c>
      <c r="X24" s="23">
        <f>+Contratos[[#This Row],[VALOR CONTRATO PRINCIPAL]]</f>
        <v>44000000</v>
      </c>
      <c r="Y24" s="42">
        <f>$D$5-Contratos[[#This Row],[Fecha de Inicio]]</f>
        <v>84</v>
      </c>
      <c r="Z24" s="42">
        <f>ROUND(Contratos[[#This Row],[dias ejecutados]]/(Contratos[[#This Row],[Fecha Finalizacion Programada]]-Contratos[[#This Row],[Fecha de Inicio]])*100,2)</f>
        <v>57.93</v>
      </c>
      <c r="AA24" s="23">
        <v>24346667</v>
      </c>
      <c r="AB24" s="40">
        <f>+Contratos[[#This Row],[Vr. Total con Adiciones]]-Contratos[[#This Row],[Recursos totales Ejecutados o pagados]]</f>
        <v>19653333</v>
      </c>
      <c r="AC24">
        <v>0</v>
      </c>
      <c r="AD24" s="23">
        <v>0</v>
      </c>
      <c r="AE24" s="23">
        <f>+Contratos[[#This Row],[VALOR TOTAL]]</f>
        <v>44000000</v>
      </c>
      <c r="AF24" s="42">
        <f>+Contratos[[#This Row],[PLAZO TOTAL
(DÍAS)*]]</f>
        <v>150</v>
      </c>
    </row>
    <row r="25" spans="2:32" x14ac:dyDescent="0.25">
      <c r="B25">
        <v>2024</v>
      </c>
      <c r="C25">
        <v>240679</v>
      </c>
      <c r="D25" t="s">
        <v>45</v>
      </c>
      <c r="E25" s="58" t="s">
        <v>97</v>
      </c>
      <c r="F25" t="s">
        <v>49</v>
      </c>
      <c r="G25" t="s">
        <v>50</v>
      </c>
      <c r="H25" t="s">
        <v>98</v>
      </c>
      <c r="I25" t="s">
        <v>48</v>
      </c>
      <c r="J25" t="s">
        <v>99</v>
      </c>
      <c r="K25" t="s">
        <v>164</v>
      </c>
      <c r="L25" s="1">
        <v>45580</v>
      </c>
      <c r="N25" s="42"/>
      <c r="O25" s="23">
        <v>44000000</v>
      </c>
      <c r="P25" s="40">
        <v>0</v>
      </c>
      <c r="Q25" s="23">
        <v>44000000</v>
      </c>
      <c r="R25" s="23">
        <v>0</v>
      </c>
      <c r="S25" s="23">
        <v>150</v>
      </c>
      <c r="T25" s="1">
        <v>45509</v>
      </c>
      <c r="U25" s="1">
        <v>45509</v>
      </c>
      <c r="V25">
        <v>150</v>
      </c>
      <c r="W25" s="1">
        <v>45657</v>
      </c>
      <c r="X25" s="23">
        <f>+Contratos[[#This Row],[VALOR CONTRATO PRINCIPAL]]</f>
        <v>44000000</v>
      </c>
      <c r="Y25" s="42">
        <f>$D$5-Contratos[[#This Row],[Fecha de Inicio]]</f>
        <v>87</v>
      </c>
      <c r="Z25" s="42">
        <f>ROUND(Contratos[[#This Row],[dias ejecutados]]/(Contratos[[#This Row],[Fecha Finalizacion Programada]]-Contratos[[#This Row],[Fecha de Inicio]])*100,2)</f>
        <v>58.78</v>
      </c>
      <c r="AA25" s="23">
        <v>25226667</v>
      </c>
      <c r="AB25" s="40">
        <f>+Contratos[[#This Row],[Vr. Total con Adiciones]]-Contratos[[#This Row],[Recursos totales Ejecutados o pagados]]</f>
        <v>18773333</v>
      </c>
      <c r="AC25">
        <v>0</v>
      </c>
      <c r="AD25" s="23">
        <v>0</v>
      </c>
      <c r="AE25" s="23">
        <f>+Contratos[[#This Row],[VALOR TOTAL]]</f>
        <v>44000000</v>
      </c>
      <c r="AF25" s="42">
        <f>+Contratos[[#This Row],[PLAZO TOTAL
(DÍAS)*]]</f>
        <v>150</v>
      </c>
    </row>
    <row r="26" spans="2:32" x14ac:dyDescent="0.25">
      <c r="B26">
        <v>2024</v>
      </c>
      <c r="C26">
        <v>240680</v>
      </c>
      <c r="D26" t="s">
        <v>45</v>
      </c>
      <c r="E26" s="58" t="s">
        <v>97</v>
      </c>
      <c r="F26" t="s">
        <v>49</v>
      </c>
      <c r="G26" t="s">
        <v>50</v>
      </c>
      <c r="H26" t="s">
        <v>98</v>
      </c>
      <c r="I26" t="s">
        <v>48</v>
      </c>
      <c r="J26" t="s">
        <v>99</v>
      </c>
      <c r="K26" t="s">
        <v>164</v>
      </c>
      <c r="L26" s="1">
        <v>45580</v>
      </c>
      <c r="N26" s="42"/>
      <c r="O26" s="23">
        <v>44000000</v>
      </c>
      <c r="P26" s="40">
        <v>0</v>
      </c>
      <c r="Q26" s="23">
        <v>44000000</v>
      </c>
      <c r="R26" s="23">
        <v>0</v>
      </c>
      <c r="S26" s="23">
        <v>150</v>
      </c>
      <c r="T26" s="1">
        <v>45509</v>
      </c>
      <c r="U26" s="1">
        <v>45512</v>
      </c>
      <c r="V26">
        <v>150</v>
      </c>
      <c r="W26" s="1">
        <v>45657</v>
      </c>
      <c r="X26" s="23">
        <f>+Contratos[[#This Row],[VALOR CONTRATO PRINCIPAL]]</f>
        <v>44000000</v>
      </c>
      <c r="Y26" s="42">
        <f>$D$5-Contratos[[#This Row],[Fecha de Inicio]]</f>
        <v>84</v>
      </c>
      <c r="Z26" s="42">
        <f>ROUND(Contratos[[#This Row],[dias ejecutados]]/(Contratos[[#This Row],[Fecha Finalizacion Programada]]-Contratos[[#This Row],[Fecha de Inicio]])*100,2)</f>
        <v>57.93</v>
      </c>
      <c r="AA26" s="23">
        <v>24346667</v>
      </c>
      <c r="AB26" s="40">
        <f>+Contratos[[#This Row],[Vr. Total con Adiciones]]-Contratos[[#This Row],[Recursos totales Ejecutados o pagados]]</f>
        <v>19653333</v>
      </c>
      <c r="AC26">
        <v>0</v>
      </c>
      <c r="AD26" s="23">
        <v>0</v>
      </c>
      <c r="AE26" s="23">
        <f>+Contratos[[#This Row],[VALOR TOTAL]]</f>
        <v>44000000</v>
      </c>
      <c r="AF26" s="42">
        <f>+Contratos[[#This Row],[PLAZO TOTAL
(DÍAS)*]]</f>
        <v>150</v>
      </c>
    </row>
    <row r="27" spans="2:32" x14ac:dyDescent="0.25">
      <c r="B27">
        <v>2024</v>
      </c>
      <c r="C27">
        <v>240681</v>
      </c>
      <c r="D27" t="s">
        <v>45</v>
      </c>
      <c r="E27" s="58" t="s">
        <v>97</v>
      </c>
      <c r="F27" t="s">
        <v>49</v>
      </c>
      <c r="G27" t="s">
        <v>50</v>
      </c>
      <c r="H27" t="s">
        <v>98</v>
      </c>
      <c r="I27" t="s">
        <v>48</v>
      </c>
      <c r="J27" t="s">
        <v>99</v>
      </c>
      <c r="K27" t="s">
        <v>164</v>
      </c>
      <c r="L27" s="1">
        <v>45580</v>
      </c>
      <c r="N27" s="42"/>
      <c r="O27" s="23">
        <v>44000000</v>
      </c>
      <c r="P27" s="40">
        <v>0</v>
      </c>
      <c r="Q27" s="23">
        <v>44000000</v>
      </c>
      <c r="R27" s="23">
        <v>0</v>
      </c>
      <c r="S27" s="23">
        <v>150</v>
      </c>
      <c r="T27" s="1">
        <v>45509</v>
      </c>
      <c r="U27" s="1">
        <v>45512</v>
      </c>
      <c r="V27">
        <v>150</v>
      </c>
      <c r="W27" s="1">
        <v>45657</v>
      </c>
      <c r="X27" s="23">
        <f>+Contratos[[#This Row],[VALOR CONTRATO PRINCIPAL]]</f>
        <v>44000000</v>
      </c>
      <c r="Y27" s="42">
        <f>$D$5-Contratos[[#This Row],[Fecha de Inicio]]</f>
        <v>84</v>
      </c>
      <c r="Z27" s="42">
        <f>ROUND(Contratos[[#This Row],[dias ejecutados]]/(Contratos[[#This Row],[Fecha Finalizacion Programada]]-Contratos[[#This Row],[Fecha de Inicio]])*100,2)</f>
        <v>57.93</v>
      </c>
      <c r="AA27" s="23">
        <v>24346667</v>
      </c>
      <c r="AB27" s="40">
        <f>+Contratos[[#This Row],[Vr. Total con Adiciones]]-Contratos[[#This Row],[Recursos totales Ejecutados o pagados]]</f>
        <v>19653333</v>
      </c>
      <c r="AC27">
        <v>0</v>
      </c>
      <c r="AD27" s="23">
        <v>0</v>
      </c>
      <c r="AE27" s="23">
        <f>+Contratos[[#This Row],[VALOR TOTAL]]</f>
        <v>44000000</v>
      </c>
      <c r="AF27" s="42">
        <f>+Contratos[[#This Row],[PLAZO TOTAL
(DÍAS)*]]</f>
        <v>150</v>
      </c>
    </row>
    <row r="28" spans="2:32" x14ac:dyDescent="0.25">
      <c r="B28">
        <v>2024</v>
      </c>
      <c r="C28">
        <v>240683</v>
      </c>
      <c r="D28" t="s">
        <v>45</v>
      </c>
      <c r="E28" s="58" t="s">
        <v>97</v>
      </c>
      <c r="F28" t="s">
        <v>49</v>
      </c>
      <c r="G28" t="s">
        <v>50</v>
      </c>
      <c r="H28" t="s">
        <v>98</v>
      </c>
      <c r="I28" t="s">
        <v>48</v>
      </c>
      <c r="J28" t="s">
        <v>99</v>
      </c>
      <c r="K28" t="s">
        <v>164</v>
      </c>
      <c r="L28" s="1">
        <v>45580</v>
      </c>
      <c r="N28" s="42"/>
      <c r="O28" s="23">
        <v>44000000</v>
      </c>
      <c r="P28" s="40">
        <v>0</v>
      </c>
      <c r="Q28" s="23">
        <v>44000000</v>
      </c>
      <c r="R28" s="23">
        <v>0</v>
      </c>
      <c r="S28" s="23">
        <v>150</v>
      </c>
      <c r="T28" s="1">
        <v>45509</v>
      </c>
      <c r="U28" s="1">
        <v>45512</v>
      </c>
      <c r="V28">
        <v>150</v>
      </c>
      <c r="W28" s="1">
        <v>45657</v>
      </c>
      <c r="X28" s="23">
        <f>+Contratos[[#This Row],[VALOR CONTRATO PRINCIPAL]]</f>
        <v>44000000</v>
      </c>
      <c r="Y28" s="42">
        <f>$D$5-Contratos[[#This Row],[Fecha de Inicio]]</f>
        <v>84</v>
      </c>
      <c r="Z28" s="42">
        <f>ROUND(Contratos[[#This Row],[dias ejecutados]]/(Contratos[[#This Row],[Fecha Finalizacion Programada]]-Contratos[[#This Row],[Fecha de Inicio]])*100,2)</f>
        <v>57.93</v>
      </c>
      <c r="AA28" s="23">
        <v>24346667</v>
      </c>
      <c r="AB28" s="40">
        <f>+Contratos[[#This Row],[Vr. Total con Adiciones]]-Contratos[[#This Row],[Recursos totales Ejecutados o pagados]]</f>
        <v>19653333</v>
      </c>
      <c r="AC28">
        <v>0</v>
      </c>
      <c r="AD28" s="23">
        <v>0</v>
      </c>
      <c r="AE28" s="23">
        <f>+Contratos[[#This Row],[VALOR TOTAL]]</f>
        <v>44000000</v>
      </c>
      <c r="AF28" s="42">
        <f>+Contratos[[#This Row],[PLAZO TOTAL
(DÍAS)*]]</f>
        <v>150</v>
      </c>
    </row>
    <row r="29" spans="2:32" x14ac:dyDescent="0.25">
      <c r="B29">
        <v>2024</v>
      </c>
      <c r="C29">
        <v>240677</v>
      </c>
      <c r="D29" t="s">
        <v>45</v>
      </c>
      <c r="E29" s="58" t="s">
        <v>97</v>
      </c>
      <c r="F29" t="s">
        <v>49</v>
      </c>
      <c r="G29" t="s">
        <v>50</v>
      </c>
      <c r="H29" t="s">
        <v>98</v>
      </c>
      <c r="I29" t="s">
        <v>48</v>
      </c>
      <c r="J29" t="s">
        <v>99</v>
      </c>
      <c r="K29" t="s">
        <v>164</v>
      </c>
      <c r="L29" s="1">
        <v>45580</v>
      </c>
      <c r="N29" s="42"/>
      <c r="O29" s="23">
        <v>44000000</v>
      </c>
      <c r="P29" s="40">
        <v>0</v>
      </c>
      <c r="Q29" s="23">
        <v>44000000</v>
      </c>
      <c r="R29" s="23">
        <v>0</v>
      </c>
      <c r="S29" s="23">
        <v>150</v>
      </c>
      <c r="T29" s="1">
        <v>45509</v>
      </c>
      <c r="U29" s="1">
        <v>45512</v>
      </c>
      <c r="V29">
        <v>150</v>
      </c>
      <c r="W29" s="1">
        <v>45657</v>
      </c>
      <c r="X29" s="23">
        <f>+Contratos[[#This Row],[VALOR CONTRATO PRINCIPAL]]</f>
        <v>44000000</v>
      </c>
      <c r="Y29" s="42">
        <f>$D$5-Contratos[[#This Row],[Fecha de Inicio]]</f>
        <v>84</v>
      </c>
      <c r="Z29" s="42">
        <f>ROUND(Contratos[[#This Row],[dias ejecutados]]/(Contratos[[#This Row],[Fecha Finalizacion Programada]]-Contratos[[#This Row],[Fecha de Inicio]])*100,2)</f>
        <v>57.93</v>
      </c>
      <c r="AA29" s="23">
        <v>24346667</v>
      </c>
      <c r="AB29" s="40">
        <f>+Contratos[[#This Row],[Vr. Total con Adiciones]]-Contratos[[#This Row],[Recursos totales Ejecutados o pagados]]</f>
        <v>19653333</v>
      </c>
      <c r="AC29">
        <v>0</v>
      </c>
      <c r="AD29" s="23">
        <v>0</v>
      </c>
      <c r="AE29" s="23">
        <f>+Contratos[[#This Row],[VALOR TOTAL]]</f>
        <v>44000000</v>
      </c>
      <c r="AF29" s="42">
        <f>+Contratos[[#This Row],[PLAZO TOTAL
(DÍAS)*]]</f>
        <v>150</v>
      </c>
    </row>
    <row r="30" spans="2:32" x14ac:dyDescent="0.25">
      <c r="B30">
        <v>2024</v>
      </c>
      <c r="C30">
        <v>240671</v>
      </c>
      <c r="D30" t="s">
        <v>45</v>
      </c>
      <c r="E30" s="58" t="s">
        <v>100</v>
      </c>
      <c r="F30" t="s">
        <v>49</v>
      </c>
      <c r="G30" t="s">
        <v>50</v>
      </c>
      <c r="H30" t="s">
        <v>98</v>
      </c>
      <c r="I30" t="s">
        <v>48</v>
      </c>
      <c r="J30" t="s">
        <v>101</v>
      </c>
      <c r="K30" t="s">
        <v>164</v>
      </c>
      <c r="L30" s="1">
        <v>45580</v>
      </c>
      <c r="N30" s="42"/>
      <c r="O30" s="23">
        <v>22000000</v>
      </c>
      <c r="P30" s="40">
        <v>0</v>
      </c>
      <c r="Q30" s="23">
        <v>22000000</v>
      </c>
      <c r="R30" s="23">
        <v>0</v>
      </c>
      <c r="S30" s="23">
        <v>150</v>
      </c>
      <c r="T30" s="1">
        <v>45504</v>
      </c>
      <c r="U30" s="1">
        <v>45509</v>
      </c>
      <c r="V30">
        <v>150</v>
      </c>
      <c r="W30" s="1">
        <v>45657</v>
      </c>
      <c r="X30" s="23">
        <f>+Contratos[[#This Row],[VALOR CONTRATO PRINCIPAL]]</f>
        <v>22000000</v>
      </c>
      <c r="Y30" s="42">
        <f>$D$5-Contratos[[#This Row],[Fecha de Inicio]]</f>
        <v>87</v>
      </c>
      <c r="Z30" s="42">
        <f>ROUND(Contratos[[#This Row],[dias ejecutados]]/(Contratos[[#This Row],[Fecha Finalizacion Programada]]-Contratos[[#This Row],[Fecha de Inicio]])*100,2)</f>
        <v>58.78</v>
      </c>
      <c r="AA30" s="23">
        <v>12613333</v>
      </c>
      <c r="AB30" s="40">
        <f>+Contratos[[#This Row],[Vr. Total con Adiciones]]-Contratos[[#This Row],[Recursos totales Ejecutados o pagados]]</f>
        <v>9386667</v>
      </c>
      <c r="AC30">
        <v>0</v>
      </c>
      <c r="AD30" s="23">
        <v>0</v>
      </c>
      <c r="AE30" s="23">
        <f>+Contratos[[#This Row],[VALOR TOTAL]]</f>
        <v>22000000</v>
      </c>
      <c r="AF30" s="42">
        <f>+Contratos[[#This Row],[PLAZO TOTAL
(DÍAS)*]]</f>
        <v>150</v>
      </c>
    </row>
    <row r="31" spans="2:32" x14ac:dyDescent="0.25">
      <c r="B31">
        <v>2024</v>
      </c>
      <c r="C31">
        <v>240696</v>
      </c>
      <c r="D31" t="s">
        <v>45</v>
      </c>
      <c r="E31" s="58" t="s">
        <v>102</v>
      </c>
      <c r="F31" t="s">
        <v>49</v>
      </c>
      <c r="G31" t="s">
        <v>50</v>
      </c>
      <c r="H31" t="s">
        <v>103</v>
      </c>
      <c r="I31" t="s">
        <v>48</v>
      </c>
      <c r="J31" t="s">
        <v>104</v>
      </c>
      <c r="K31" t="s">
        <v>164</v>
      </c>
      <c r="L31" s="1">
        <v>45582</v>
      </c>
      <c r="N31" s="42"/>
      <c r="O31" s="23">
        <v>47666667</v>
      </c>
      <c r="P31" s="40">
        <v>0</v>
      </c>
      <c r="Q31" s="23">
        <v>47666667</v>
      </c>
      <c r="R31" s="23">
        <v>0</v>
      </c>
      <c r="S31" s="23">
        <v>143</v>
      </c>
      <c r="T31" s="1">
        <v>45512</v>
      </c>
      <c r="U31" s="1">
        <v>45516</v>
      </c>
      <c r="V31">
        <v>143</v>
      </c>
      <c r="W31" s="1">
        <v>45657</v>
      </c>
      <c r="X31" s="23">
        <f>+Contratos[[#This Row],[VALOR CONTRATO PRINCIPAL]]</f>
        <v>47666667</v>
      </c>
      <c r="Y31" s="42">
        <f>$D$5-Contratos[[#This Row],[Fecha de Inicio]]</f>
        <v>80</v>
      </c>
      <c r="Z31" s="42">
        <f>ROUND(Contratos[[#This Row],[dias ejecutados]]/(Contratos[[#This Row],[Fecha Finalizacion Programada]]-Contratos[[#This Row],[Fecha de Inicio]])*100,2)</f>
        <v>56.74</v>
      </c>
      <c r="AA31" s="23">
        <v>16333333</v>
      </c>
      <c r="AB31" s="40">
        <f>+Contratos[[#This Row],[Vr. Total con Adiciones]]-Contratos[[#This Row],[Recursos totales Ejecutados o pagados]]</f>
        <v>31333334</v>
      </c>
      <c r="AC31">
        <v>0</v>
      </c>
      <c r="AD31" s="23">
        <v>0</v>
      </c>
      <c r="AE31" s="23">
        <f>+Contratos[[#This Row],[VALOR TOTAL]]</f>
        <v>47666667</v>
      </c>
      <c r="AF31" s="42">
        <f>+Contratos[[#This Row],[PLAZO TOTAL
(DÍAS)*]]</f>
        <v>143</v>
      </c>
    </row>
    <row r="32" spans="2:32" x14ac:dyDescent="0.25">
      <c r="B32">
        <v>2024</v>
      </c>
      <c r="C32">
        <v>240690</v>
      </c>
      <c r="D32" t="s">
        <v>45</v>
      </c>
      <c r="E32" s="58" t="s">
        <v>102</v>
      </c>
      <c r="F32" t="s">
        <v>49</v>
      </c>
      <c r="G32" t="s">
        <v>50</v>
      </c>
      <c r="H32" t="s">
        <v>103</v>
      </c>
      <c r="I32" t="s">
        <v>48</v>
      </c>
      <c r="J32" t="s">
        <v>104</v>
      </c>
      <c r="K32" t="s">
        <v>164</v>
      </c>
      <c r="L32" s="1">
        <v>45581</v>
      </c>
      <c r="N32" s="42"/>
      <c r="O32" s="23">
        <v>47666667</v>
      </c>
      <c r="P32" s="40">
        <v>0</v>
      </c>
      <c r="Q32" s="23">
        <v>47666667</v>
      </c>
      <c r="R32" s="23">
        <v>0</v>
      </c>
      <c r="S32" s="23">
        <v>143</v>
      </c>
      <c r="T32" s="1">
        <v>45510</v>
      </c>
      <c r="U32" s="1">
        <v>45513</v>
      </c>
      <c r="V32">
        <v>143</v>
      </c>
      <c r="W32" s="1">
        <v>45657</v>
      </c>
      <c r="X32" s="23">
        <f>+Contratos[[#This Row],[VALOR CONTRATO PRINCIPAL]]</f>
        <v>47666667</v>
      </c>
      <c r="Y32" s="42">
        <f>$D$5-Contratos[[#This Row],[Fecha de Inicio]]</f>
        <v>83</v>
      </c>
      <c r="Z32" s="42">
        <f>ROUND(Contratos[[#This Row],[dias ejecutados]]/(Contratos[[#This Row],[Fecha Finalizacion Programada]]-Contratos[[#This Row],[Fecha de Inicio]])*100,2)</f>
        <v>57.64</v>
      </c>
      <c r="AA32" s="23">
        <v>17333333</v>
      </c>
      <c r="AB32" s="40">
        <f>+Contratos[[#This Row],[Vr. Total con Adiciones]]-Contratos[[#This Row],[Recursos totales Ejecutados o pagados]]</f>
        <v>30333334</v>
      </c>
      <c r="AC32">
        <v>0</v>
      </c>
      <c r="AD32" s="23">
        <v>0</v>
      </c>
      <c r="AE32" s="23">
        <f>+Contratos[[#This Row],[VALOR TOTAL]]</f>
        <v>47666667</v>
      </c>
      <c r="AF32" s="42">
        <f>+Contratos[[#This Row],[PLAZO TOTAL
(DÍAS)*]]</f>
        <v>143</v>
      </c>
    </row>
    <row r="33" spans="2:32" x14ac:dyDescent="0.25">
      <c r="B33">
        <v>2024</v>
      </c>
      <c r="C33">
        <v>240687</v>
      </c>
      <c r="D33" t="s">
        <v>45</v>
      </c>
      <c r="E33" s="58" t="s">
        <v>102</v>
      </c>
      <c r="F33" t="s">
        <v>49</v>
      </c>
      <c r="G33" t="s">
        <v>50</v>
      </c>
      <c r="H33" t="s">
        <v>103</v>
      </c>
      <c r="I33" t="s">
        <v>48</v>
      </c>
      <c r="J33" t="s">
        <v>104</v>
      </c>
      <c r="K33" t="s">
        <v>164</v>
      </c>
      <c r="L33" s="1">
        <v>45581</v>
      </c>
      <c r="N33" s="42"/>
      <c r="O33" s="23">
        <v>47666667</v>
      </c>
      <c r="P33" s="40">
        <v>0</v>
      </c>
      <c r="Q33" s="23">
        <v>47666667</v>
      </c>
      <c r="R33" s="23">
        <v>0</v>
      </c>
      <c r="S33" s="23">
        <v>143</v>
      </c>
      <c r="T33" s="1">
        <v>45510</v>
      </c>
      <c r="U33" s="1">
        <v>45516</v>
      </c>
      <c r="V33">
        <v>143</v>
      </c>
      <c r="W33" s="1">
        <v>45657</v>
      </c>
      <c r="X33" s="23">
        <f>+Contratos[[#This Row],[VALOR CONTRATO PRINCIPAL]]</f>
        <v>47666667</v>
      </c>
      <c r="Y33" s="42">
        <f>$D$5-Contratos[[#This Row],[Fecha de Inicio]]</f>
        <v>80</v>
      </c>
      <c r="Z33" s="42">
        <f>ROUND(Contratos[[#This Row],[dias ejecutados]]/(Contratos[[#This Row],[Fecha Finalizacion Programada]]-Contratos[[#This Row],[Fecha de Inicio]])*100,2)</f>
        <v>56.74</v>
      </c>
      <c r="AA33" s="23">
        <v>16333333</v>
      </c>
      <c r="AB33" s="40">
        <f>+Contratos[[#This Row],[Vr. Total con Adiciones]]-Contratos[[#This Row],[Recursos totales Ejecutados o pagados]]</f>
        <v>31333334</v>
      </c>
      <c r="AC33">
        <v>0</v>
      </c>
      <c r="AD33" s="23">
        <v>0</v>
      </c>
      <c r="AE33" s="23">
        <f>+Contratos[[#This Row],[VALOR TOTAL]]</f>
        <v>47666667</v>
      </c>
      <c r="AF33" s="42">
        <f>+Contratos[[#This Row],[PLAZO TOTAL
(DÍAS)*]]</f>
        <v>143</v>
      </c>
    </row>
    <row r="34" spans="2:32" x14ac:dyDescent="0.25">
      <c r="B34">
        <v>2024</v>
      </c>
      <c r="C34">
        <v>240697</v>
      </c>
      <c r="D34" t="s">
        <v>45</v>
      </c>
      <c r="E34" s="58" t="s">
        <v>102</v>
      </c>
      <c r="F34" t="s">
        <v>49</v>
      </c>
      <c r="G34" t="s">
        <v>50</v>
      </c>
      <c r="H34" t="s">
        <v>103</v>
      </c>
      <c r="I34" t="s">
        <v>48</v>
      </c>
      <c r="J34" t="s">
        <v>104</v>
      </c>
      <c r="K34" t="s">
        <v>164</v>
      </c>
      <c r="L34" s="1">
        <v>45582</v>
      </c>
      <c r="N34" s="42"/>
      <c r="O34" s="23">
        <v>47666667</v>
      </c>
      <c r="P34" s="40">
        <v>0</v>
      </c>
      <c r="Q34" s="23">
        <v>47666667</v>
      </c>
      <c r="R34" s="23">
        <v>0</v>
      </c>
      <c r="S34" s="23">
        <v>143</v>
      </c>
      <c r="T34" s="1">
        <v>45512</v>
      </c>
      <c r="U34" s="1">
        <v>45516</v>
      </c>
      <c r="V34">
        <v>143</v>
      </c>
      <c r="W34" s="1">
        <v>45657</v>
      </c>
      <c r="X34" s="23">
        <f>+Contratos[[#This Row],[VALOR CONTRATO PRINCIPAL]]</f>
        <v>47666667</v>
      </c>
      <c r="Y34" s="42">
        <f>$D$5-Contratos[[#This Row],[Fecha de Inicio]]</f>
        <v>80</v>
      </c>
      <c r="Z34" s="42">
        <f>ROUND(Contratos[[#This Row],[dias ejecutados]]/(Contratos[[#This Row],[Fecha Finalizacion Programada]]-Contratos[[#This Row],[Fecha de Inicio]])*100,2)</f>
        <v>56.74</v>
      </c>
      <c r="AA34" s="23">
        <v>16333333</v>
      </c>
      <c r="AB34" s="40">
        <f>+Contratos[[#This Row],[Vr. Total con Adiciones]]-Contratos[[#This Row],[Recursos totales Ejecutados o pagados]]</f>
        <v>31333334</v>
      </c>
      <c r="AC34">
        <v>0</v>
      </c>
      <c r="AD34" s="23">
        <v>0</v>
      </c>
      <c r="AE34" s="23">
        <f>+Contratos[[#This Row],[VALOR TOTAL]]</f>
        <v>47666667</v>
      </c>
      <c r="AF34" s="42">
        <f>+Contratos[[#This Row],[PLAZO TOTAL
(DÍAS)*]]</f>
        <v>143</v>
      </c>
    </row>
    <row r="35" spans="2:32" x14ac:dyDescent="0.25">
      <c r="B35">
        <v>2024</v>
      </c>
      <c r="C35">
        <v>240688</v>
      </c>
      <c r="D35" t="s">
        <v>45</v>
      </c>
      <c r="E35" s="58" t="s">
        <v>102</v>
      </c>
      <c r="F35" t="s">
        <v>49</v>
      </c>
      <c r="G35" t="s">
        <v>50</v>
      </c>
      <c r="H35" t="s">
        <v>103</v>
      </c>
      <c r="I35" t="s">
        <v>48</v>
      </c>
      <c r="J35" t="s">
        <v>104</v>
      </c>
      <c r="K35" t="s">
        <v>164</v>
      </c>
      <c r="L35" s="1">
        <v>45582</v>
      </c>
      <c r="N35" s="42"/>
      <c r="O35" s="23">
        <v>47666667</v>
      </c>
      <c r="P35" s="40">
        <v>0</v>
      </c>
      <c r="Q35" s="23">
        <v>47666667</v>
      </c>
      <c r="R35" s="23">
        <v>0</v>
      </c>
      <c r="S35" s="23">
        <v>143</v>
      </c>
      <c r="T35" s="1">
        <v>45510</v>
      </c>
      <c r="U35" s="1">
        <v>45513</v>
      </c>
      <c r="V35">
        <v>143</v>
      </c>
      <c r="W35" s="1">
        <v>45657</v>
      </c>
      <c r="X35" s="23">
        <f>+Contratos[[#This Row],[VALOR CONTRATO PRINCIPAL]]</f>
        <v>47666667</v>
      </c>
      <c r="Y35" s="42">
        <f>$D$5-Contratos[[#This Row],[Fecha de Inicio]]</f>
        <v>83</v>
      </c>
      <c r="Z35" s="42">
        <f>ROUND(Contratos[[#This Row],[dias ejecutados]]/(Contratos[[#This Row],[Fecha Finalizacion Programada]]-Contratos[[#This Row],[Fecha de Inicio]])*100,2)</f>
        <v>57.64</v>
      </c>
      <c r="AA35" s="23">
        <v>17333333</v>
      </c>
      <c r="AB35" s="40">
        <f>+Contratos[[#This Row],[Vr. Total con Adiciones]]-Contratos[[#This Row],[Recursos totales Ejecutados o pagados]]</f>
        <v>30333334</v>
      </c>
      <c r="AC35">
        <v>0</v>
      </c>
      <c r="AD35" s="23">
        <v>0</v>
      </c>
      <c r="AE35" s="23">
        <f>+Contratos[[#This Row],[VALOR TOTAL]]</f>
        <v>47666667</v>
      </c>
      <c r="AF35" s="42">
        <f>+Contratos[[#This Row],[PLAZO TOTAL
(DÍAS)*]]</f>
        <v>143</v>
      </c>
    </row>
    <row r="36" spans="2:32" x14ac:dyDescent="0.25">
      <c r="B36">
        <v>2024</v>
      </c>
      <c r="C36">
        <v>240706</v>
      </c>
      <c r="D36" t="s">
        <v>45</v>
      </c>
      <c r="E36" s="58" t="s">
        <v>105</v>
      </c>
      <c r="F36" t="s">
        <v>49</v>
      </c>
      <c r="G36" t="s">
        <v>50</v>
      </c>
      <c r="H36" t="s">
        <v>106</v>
      </c>
      <c r="I36" t="s">
        <v>48</v>
      </c>
      <c r="J36" t="s">
        <v>107</v>
      </c>
      <c r="K36" t="s">
        <v>164</v>
      </c>
      <c r="L36" s="1">
        <v>45589</v>
      </c>
      <c r="N36" s="42"/>
      <c r="O36" s="23">
        <v>32666667</v>
      </c>
      <c r="P36" s="40">
        <v>0</v>
      </c>
      <c r="Q36" s="23">
        <v>32666667</v>
      </c>
      <c r="R36" s="23">
        <v>0</v>
      </c>
      <c r="S36" s="23">
        <v>140</v>
      </c>
      <c r="T36" s="1">
        <v>45518</v>
      </c>
      <c r="U36" s="1">
        <v>45520</v>
      </c>
      <c r="V36">
        <v>140</v>
      </c>
      <c r="W36" s="1">
        <v>45657</v>
      </c>
      <c r="X36" s="23">
        <f>+Contratos[[#This Row],[VALOR CONTRATO PRINCIPAL]]</f>
        <v>32666667</v>
      </c>
      <c r="Y36" s="42">
        <f>$D$5-Contratos[[#This Row],[Fecha de Inicio]]</f>
        <v>76</v>
      </c>
      <c r="Z36" s="42">
        <f>ROUND(Contratos[[#This Row],[dias ejecutados]]/(Contratos[[#This Row],[Fecha Finalizacion Programada]]-Contratos[[#This Row],[Fecha de Inicio]])*100,2)</f>
        <v>55.47</v>
      </c>
      <c r="AA36" s="23">
        <v>17500000</v>
      </c>
      <c r="AB36" s="40">
        <f>+Contratos[[#This Row],[Vr. Total con Adiciones]]-Contratos[[#This Row],[Recursos totales Ejecutados o pagados]]</f>
        <v>15166667</v>
      </c>
      <c r="AC36">
        <v>0</v>
      </c>
      <c r="AD36" s="23">
        <v>0</v>
      </c>
      <c r="AE36" s="23">
        <f>+Contratos[[#This Row],[VALOR TOTAL]]</f>
        <v>32666667</v>
      </c>
      <c r="AF36" s="42">
        <f>+Contratos[[#This Row],[PLAZO TOTAL
(DÍAS)*]]</f>
        <v>140</v>
      </c>
    </row>
    <row r="37" spans="2:32" x14ac:dyDescent="0.25">
      <c r="B37">
        <v>2024</v>
      </c>
      <c r="C37">
        <v>240684</v>
      </c>
      <c r="D37" t="s">
        <v>45</v>
      </c>
      <c r="E37" s="58" t="s">
        <v>108</v>
      </c>
      <c r="F37" t="s">
        <v>49</v>
      </c>
      <c r="G37" t="s">
        <v>50</v>
      </c>
      <c r="H37" t="s">
        <v>98</v>
      </c>
      <c r="I37" t="s">
        <v>48</v>
      </c>
      <c r="J37" t="s">
        <v>109</v>
      </c>
      <c r="K37" t="s">
        <v>164</v>
      </c>
      <c r="L37" s="1">
        <v>45580</v>
      </c>
      <c r="N37" s="42"/>
      <c r="O37" s="23">
        <v>34500000</v>
      </c>
      <c r="P37" s="40">
        <v>0</v>
      </c>
      <c r="Q37" s="23">
        <v>34500000</v>
      </c>
      <c r="R37" s="23">
        <v>0</v>
      </c>
      <c r="S37" s="23">
        <v>150</v>
      </c>
      <c r="T37" s="1">
        <v>45509</v>
      </c>
      <c r="U37" s="1">
        <v>45512</v>
      </c>
      <c r="V37">
        <v>150</v>
      </c>
      <c r="W37" s="1">
        <v>45657</v>
      </c>
      <c r="X37" s="23">
        <f>+Contratos[[#This Row],[VALOR CONTRATO PRINCIPAL]]</f>
        <v>34500000</v>
      </c>
      <c r="Y37" s="42">
        <f>$D$5-Contratos[[#This Row],[Fecha de Inicio]]</f>
        <v>84</v>
      </c>
      <c r="Z37" s="42">
        <f>ROUND(Contratos[[#This Row],[dias ejecutados]]/(Contratos[[#This Row],[Fecha Finalizacion Programada]]-Contratos[[#This Row],[Fecha de Inicio]])*100,2)</f>
        <v>57.93</v>
      </c>
      <c r="AA37" s="23">
        <v>19090000</v>
      </c>
      <c r="AB37" s="40">
        <f>+Contratos[[#This Row],[Vr. Total con Adiciones]]-Contratos[[#This Row],[Recursos totales Ejecutados o pagados]]</f>
        <v>15410000</v>
      </c>
      <c r="AC37">
        <v>0</v>
      </c>
      <c r="AD37" s="23">
        <v>0</v>
      </c>
      <c r="AE37" s="23">
        <f>+Contratos[[#This Row],[VALOR TOTAL]]</f>
        <v>34500000</v>
      </c>
      <c r="AF37" s="42">
        <f>+Contratos[[#This Row],[PLAZO TOTAL
(DÍAS)*]]</f>
        <v>150</v>
      </c>
    </row>
    <row r="38" spans="2:32" x14ac:dyDescent="0.25">
      <c r="B38">
        <v>2024</v>
      </c>
      <c r="C38">
        <v>240685</v>
      </c>
      <c r="D38" t="s">
        <v>45</v>
      </c>
      <c r="E38" s="58" t="s">
        <v>108</v>
      </c>
      <c r="F38" t="s">
        <v>49</v>
      </c>
      <c r="G38" t="s">
        <v>50</v>
      </c>
      <c r="H38" t="s">
        <v>98</v>
      </c>
      <c r="I38" t="s">
        <v>48</v>
      </c>
      <c r="J38" t="s">
        <v>109</v>
      </c>
      <c r="K38" t="s">
        <v>164</v>
      </c>
      <c r="L38" s="1">
        <v>45580</v>
      </c>
      <c r="N38" s="42"/>
      <c r="O38" s="23">
        <v>34500000</v>
      </c>
      <c r="P38" s="40">
        <v>0</v>
      </c>
      <c r="Q38" s="23">
        <v>34500000</v>
      </c>
      <c r="R38" s="23">
        <v>0</v>
      </c>
      <c r="S38" s="23">
        <v>150</v>
      </c>
      <c r="T38" s="1">
        <v>45509</v>
      </c>
      <c r="U38" s="1">
        <v>45512</v>
      </c>
      <c r="V38">
        <v>150</v>
      </c>
      <c r="W38" s="1">
        <v>45657</v>
      </c>
      <c r="X38" s="23">
        <f>+Contratos[[#This Row],[VALOR CONTRATO PRINCIPAL]]</f>
        <v>34500000</v>
      </c>
      <c r="Y38" s="42">
        <f>$D$5-Contratos[[#This Row],[Fecha de Inicio]]</f>
        <v>84</v>
      </c>
      <c r="Z38" s="42">
        <f>ROUND(Contratos[[#This Row],[dias ejecutados]]/(Contratos[[#This Row],[Fecha Finalizacion Programada]]-Contratos[[#This Row],[Fecha de Inicio]])*100,2)</f>
        <v>57.93</v>
      </c>
      <c r="AA38" s="23">
        <v>19090000</v>
      </c>
      <c r="AB38" s="40">
        <f>+Contratos[[#This Row],[Vr. Total con Adiciones]]-Contratos[[#This Row],[Recursos totales Ejecutados o pagados]]</f>
        <v>15410000</v>
      </c>
      <c r="AC38">
        <v>0</v>
      </c>
      <c r="AD38" s="23">
        <v>0</v>
      </c>
      <c r="AE38" s="23">
        <f>+Contratos[[#This Row],[VALOR TOTAL]]</f>
        <v>34500000</v>
      </c>
      <c r="AF38" s="42">
        <f>+Contratos[[#This Row],[PLAZO TOTAL
(DÍAS)*]]</f>
        <v>150</v>
      </c>
    </row>
    <row r="39" spans="2:32" x14ac:dyDescent="0.25">
      <c r="B39">
        <v>2024</v>
      </c>
      <c r="C39">
        <v>240694</v>
      </c>
      <c r="D39" t="s">
        <v>45</v>
      </c>
      <c r="E39" s="58" t="s">
        <v>110</v>
      </c>
      <c r="F39" t="s">
        <v>49</v>
      </c>
      <c r="G39" t="s">
        <v>50</v>
      </c>
      <c r="H39" t="s">
        <v>98</v>
      </c>
      <c r="I39" t="s">
        <v>48</v>
      </c>
      <c r="J39" t="s">
        <v>109</v>
      </c>
      <c r="K39" t="s">
        <v>164</v>
      </c>
      <c r="L39" s="1">
        <v>45580</v>
      </c>
      <c r="N39" s="42"/>
      <c r="O39" s="23">
        <v>44000000</v>
      </c>
      <c r="P39" s="40">
        <v>0</v>
      </c>
      <c r="Q39" s="23">
        <v>44000000</v>
      </c>
      <c r="R39" s="23">
        <v>0</v>
      </c>
      <c r="S39" s="23">
        <v>150</v>
      </c>
      <c r="T39" s="1">
        <v>45512</v>
      </c>
      <c r="U39" s="1">
        <v>45516</v>
      </c>
      <c r="V39">
        <v>150</v>
      </c>
      <c r="W39" s="1">
        <v>45657</v>
      </c>
      <c r="X39" s="23">
        <f>+Contratos[[#This Row],[VALOR CONTRATO PRINCIPAL]]</f>
        <v>44000000</v>
      </c>
      <c r="Y39" s="42">
        <f>$D$5-Contratos[[#This Row],[Fecha de Inicio]]</f>
        <v>80</v>
      </c>
      <c r="Z39" s="42">
        <f>ROUND(Contratos[[#This Row],[dias ejecutados]]/(Contratos[[#This Row],[Fecha Finalizacion Programada]]-Contratos[[#This Row],[Fecha de Inicio]])*100,2)</f>
        <v>56.74</v>
      </c>
      <c r="AA39" s="23">
        <v>23173333</v>
      </c>
      <c r="AB39" s="40">
        <f>+Contratos[[#This Row],[Vr. Total con Adiciones]]-Contratos[[#This Row],[Recursos totales Ejecutados o pagados]]</f>
        <v>20826667</v>
      </c>
      <c r="AC39">
        <v>0</v>
      </c>
      <c r="AD39" s="23">
        <v>0</v>
      </c>
      <c r="AE39" s="23">
        <f>+Contratos[[#This Row],[VALOR TOTAL]]</f>
        <v>44000000</v>
      </c>
      <c r="AF39" s="42">
        <f>+Contratos[[#This Row],[PLAZO TOTAL
(DÍAS)*]]</f>
        <v>150</v>
      </c>
    </row>
    <row r="40" spans="2:32" x14ac:dyDescent="0.25">
      <c r="B40">
        <v>2024</v>
      </c>
      <c r="C40">
        <v>240693</v>
      </c>
      <c r="D40" t="s">
        <v>45</v>
      </c>
      <c r="E40" s="58" t="s">
        <v>111</v>
      </c>
      <c r="F40" t="s">
        <v>49</v>
      </c>
      <c r="G40" t="s">
        <v>50</v>
      </c>
      <c r="H40" t="s">
        <v>98</v>
      </c>
      <c r="I40" t="s">
        <v>48</v>
      </c>
      <c r="J40" t="s">
        <v>112</v>
      </c>
      <c r="K40" t="s">
        <v>164</v>
      </c>
      <c r="L40" s="1">
        <v>45580</v>
      </c>
      <c r="N40" s="42"/>
      <c r="O40" s="23">
        <v>22000000</v>
      </c>
      <c r="P40" s="40">
        <v>0</v>
      </c>
      <c r="Q40" s="23">
        <v>22000000</v>
      </c>
      <c r="R40" s="23">
        <v>0</v>
      </c>
      <c r="S40" s="23">
        <v>150</v>
      </c>
      <c r="T40" s="1">
        <v>45512</v>
      </c>
      <c r="U40" s="1">
        <v>45513</v>
      </c>
      <c r="V40">
        <v>150</v>
      </c>
      <c r="W40" s="1">
        <v>45657</v>
      </c>
      <c r="X40" s="23">
        <f>+Contratos[[#This Row],[VALOR CONTRATO PRINCIPAL]]</f>
        <v>22000000</v>
      </c>
      <c r="Y40" s="42">
        <f>$D$5-Contratos[[#This Row],[Fecha de Inicio]]</f>
        <v>83</v>
      </c>
      <c r="Z40" s="42">
        <f>ROUND(Contratos[[#This Row],[dias ejecutados]]/(Contratos[[#This Row],[Fecha Finalizacion Programada]]-Contratos[[#This Row],[Fecha de Inicio]])*100,2)</f>
        <v>57.64</v>
      </c>
      <c r="AA40" s="23">
        <v>12026667</v>
      </c>
      <c r="AB40" s="40">
        <f>+Contratos[[#This Row],[Vr. Total con Adiciones]]-Contratos[[#This Row],[Recursos totales Ejecutados o pagados]]</f>
        <v>9973333</v>
      </c>
      <c r="AC40">
        <v>0</v>
      </c>
      <c r="AD40" s="23">
        <v>0</v>
      </c>
      <c r="AE40" s="23">
        <f>+Contratos[[#This Row],[VALOR TOTAL]]</f>
        <v>22000000</v>
      </c>
      <c r="AF40" s="42">
        <f>+Contratos[[#This Row],[PLAZO TOTAL
(DÍAS)*]]</f>
        <v>150</v>
      </c>
    </row>
    <row r="41" spans="2:32" x14ac:dyDescent="0.25">
      <c r="B41">
        <v>2024</v>
      </c>
      <c r="C41">
        <v>240762</v>
      </c>
      <c r="D41" t="s">
        <v>45</v>
      </c>
      <c r="E41" s="58" t="s">
        <v>113</v>
      </c>
      <c r="F41" t="s">
        <v>49</v>
      </c>
      <c r="G41" t="s">
        <v>50</v>
      </c>
      <c r="H41" t="s">
        <v>114</v>
      </c>
      <c r="I41" t="s">
        <v>48</v>
      </c>
      <c r="J41" t="s">
        <v>115</v>
      </c>
      <c r="K41" t="s">
        <v>164</v>
      </c>
      <c r="L41" s="1">
        <v>45576</v>
      </c>
      <c r="N41" s="42"/>
      <c r="O41" s="23">
        <v>19800000</v>
      </c>
      <c r="P41" s="40">
        <v>0</v>
      </c>
      <c r="Q41" s="23">
        <v>19800000</v>
      </c>
      <c r="R41" s="23">
        <v>0</v>
      </c>
      <c r="S41" s="23">
        <v>135</v>
      </c>
      <c r="T41" s="1">
        <v>45531</v>
      </c>
      <c r="U41" s="1">
        <v>45537</v>
      </c>
      <c r="V41">
        <v>135</v>
      </c>
      <c r="W41" s="1">
        <v>45657</v>
      </c>
      <c r="X41" s="23">
        <f>+Contratos[[#This Row],[VALOR CONTRATO PRINCIPAL]]</f>
        <v>19800000</v>
      </c>
      <c r="Y41" s="42">
        <f>$D$5-Contratos[[#This Row],[Fecha de Inicio]]</f>
        <v>59</v>
      </c>
      <c r="Z41" s="42">
        <f>ROUND(Contratos[[#This Row],[dias ejecutados]]/(Contratos[[#This Row],[Fecha Finalizacion Programada]]-Contratos[[#This Row],[Fecha de Inicio]])*100,2)</f>
        <v>49.17</v>
      </c>
      <c r="AA41" s="23">
        <v>8653333</v>
      </c>
      <c r="AB41" s="40">
        <f>+Contratos[[#This Row],[Vr. Total con Adiciones]]-Contratos[[#This Row],[Recursos totales Ejecutados o pagados]]</f>
        <v>11146667</v>
      </c>
      <c r="AC41">
        <v>0</v>
      </c>
      <c r="AD41" s="23">
        <v>0</v>
      </c>
      <c r="AE41" s="23">
        <f>+Contratos[[#This Row],[VALOR TOTAL]]</f>
        <v>19800000</v>
      </c>
      <c r="AF41" s="42">
        <f>+Contratos[[#This Row],[PLAZO TOTAL
(DÍAS)*]]</f>
        <v>135</v>
      </c>
    </row>
    <row r="42" spans="2:32" x14ac:dyDescent="0.25">
      <c r="B42">
        <v>2024</v>
      </c>
      <c r="C42">
        <v>240763</v>
      </c>
      <c r="D42" t="s">
        <v>45</v>
      </c>
      <c r="E42" s="58" t="s">
        <v>113</v>
      </c>
      <c r="F42" t="s">
        <v>49</v>
      </c>
      <c r="G42" t="s">
        <v>50</v>
      </c>
      <c r="H42" t="s">
        <v>114</v>
      </c>
      <c r="I42" t="s">
        <v>48</v>
      </c>
      <c r="J42" t="s">
        <v>115</v>
      </c>
      <c r="K42" t="s">
        <v>164</v>
      </c>
      <c r="L42" s="1">
        <v>45576</v>
      </c>
      <c r="N42" s="42"/>
      <c r="O42" s="23">
        <v>19800000</v>
      </c>
      <c r="P42" s="40">
        <v>0</v>
      </c>
      <c r="Q42" s="23">
        <v>19800000</v>
      </c>
      <c r="R42" s="23">
        <v>0</v>
      </c>
      <c r="S42" s="23">
        <v>135</v>
      </c>
      <c r="T42" s="1">
        <v>45531</v>
      </c>
      <c r="U42" s="1">
        <v>45537</v>
      </c>
      <c r="V42">
        <v>135</v>
      </c>
      <c r="W42" s="1">
        <v>45657</v>
      </c>
      <c r="X42" s="23">
        <f>+Contratos[[#This Row],[VALOR CONTRATO PRINCIPAL]]</f>
        <v>19800000</v>
      </c>
      <c r="Y42" s="42">
        <f>$D$5-Contratos[[#This Row],[Fecha de Inicio]]</f>
        <v>59</v>
      </c>
      <c r="Z42" s="42">
        <f>ROUND(Contratos[[#This Row],[dias ejecutados]]/(Contratos[[#This Row],[Fecha Finalizacion Programada]]-Contratos[[#This Row],[Fecha de Inicio]])*100,2)</f>
        <v>49.17</v>
      </c>
      <c r="AA42" s="23">
        <v>8653333</v>
      </c>
      <c r="AB42" s="40">
        <f>+Contratos[[#This Row],[Vr. Total con Adiciones]]-Contratos[[#This Row],[Recursos totales Ejecutados o pagados]]</f>
        <v>11146667</v>
      </c>
      <c r="AC42">
        <v>0</v>
      </c>
      <c r="AD42" s="23">
        <v>0</v>
      </c>
      <c r="AE42" s="23">
        <f>+Contratos[[#This Row],[VALOR TOTAL]]</f>
        <v>19800000</v>
      </c>
      <c r="AF42" s="42">
        <f>+Contratos[[#This Row],[PLAZO TOTAL
(DÍAS)*]]</f>
        <v>135</v>
      </c>
    </row>
    <row r="43" spans="2:32" x14ac:dyDescent="0.25">
      <c r="B43">
        <v>2024</v>
      </c>
      <c r="C43">
        <v>240764</v>
      </c>
      <c r="D43" t="s">
        <v>45</v>
      </c>
      <c r="E43" s="58" t="s">
        <v>113</v>
      </c>
      <c r="F43" t="s">
        <v>49</v>
      </c>
      <c r="G43" t="s">
        <v>50</v>
      </c>
      <c r="H43" t="s">
        <v>114</v>
      </c>
      <c r="I43" t="s">
        <v>48</v>
      </c>
      <c r="J43" t="s">
        <v>115</v>
      </c>
      <c r="K43" t="s">
        <v>164</v>
      </c>
      <c r="L43" s="1">
        <v>45576</v>
      </c>
      <c r="N43" s="42"/>
      <c r="O43" s="23">
        <v>19800000</v>
      </c>
      <c r="P43" s="40">
        <v>0</v>
      </c>
      <c r="Q43" s="23">
        <v>19800000</v>
      </c>
      <c r="R43" s="23">
        <v>0</v>
      </c>
      <c r="S43" s="23">
        <v>135</v>
      </c>
      <c r="T43" s="1">
        <v>45531</v>
      </c>
      <c r="U43" s="1">
        <v>45537</v>
      </c>
      <c r="V43">
        <v>135</v>
      </c>
      <c r="W43" s="1">
        <v>45657</v>
      </c>
      <c r="X43" s="23">
        <f>+Contratos[[#This Row],[VALOR CONTRATO PRINCIPAL]]</f>
        <v>19800000</v>
      </c>
      <c r="Y43" s="42">
        <f>$D$5-Contratos[[#This Row],[Fecha de Inicio]]</f>
        <v>59</v>
      </c>
      <c r="Z43" s="42">
        <f>ROUND(Contratos[[#This Row],[dias ejecutados]]/(Contratos[[#This Row],[Fecha Finalizacion Programada]]-Contratos[[#This Row],[Fecha de Inicio]])*100,2)</f>
        <v>49.17</v>
      </c>
      <c r="AA43" s="23">
        <v>8653333</v>
      </c>
      <c r="AB43" s="40">
        <f>+Contratos[[#This Row],[Vr. Total con Adiciones]]-Contratos[[#This Row],[Recursos totales Ejecutados o pagados]]</f>
        <v>11146667</v>
      </c>
      <c r="AC43">
        <v>0</v>
      </c>
      <c r="AD43" s="23">
        <v>0</v>
      </c>
      <c r="AE43" s="23">
        <f>+Contratos[[#This Row],[VALOR TOTAL]]</f>
        <v>19800000</v>
      </c>
      <c r="AF43" s="42">
        <f>+Contratos[[#This Row],[PLAZO TOTAL
(DÍAS)*]]</f>
        <v>135</v>
      </c>
    </row>
    <row r="44" spans="2:32" x14ac:dyDescent="0.25">
      <c r="B44">
        <v>2024</v>
      </c>
      <c r="C44">
        <v>240700</v>
      </c>
      <c r="D44" t="s">
        <v>45</v>
      </c>
      <c r="E44" s="58" t="s">
        <v>116</v>
      </c>
      <c r="F44" t="s">
        <v>49</v>
      </c>
      <c r="G44" t="s">
        <v>50</v>
      </c>
      <c r="H44" t="s">
        <v>117</v>
      </c>
      <c r="I44" t="s">
        <v>48</v>
      </c>
      <c r="J44" t="s">
        <v>118</v>
      </c>
      <c r="K44" t="s">
        <v>164</v>
      </c>
      <c r="L44" s="1">
        <v>45566</v>
      </c>
      <c r="N44" s="42"/>
      <c r="O44" s="23">
        <v>38813333</v>
      </c>
      <c r="P44" s="40">
        <v>0</v>
      </c>
      <c r="Q44" s="23">
        <v>38813333</v>
      </c>
      <c r="R44" s="23">
        <v>0</v>
      </c>
      <c r="S44" s="23">
        <v>142</v>
      </c>
      <c r="T44" s="1">
        <v>45517</v>
      </c>
      <c r="U44" s="1">
        <v>45518</v>
      </c>
      <c r="V44">
        <v>142</v>
      </c>
      <c r="W44" s="1">
        <v>45657</v>
      </c>
      <c r="X44" s="23">
        <f>+Contratos[[#This Row],[VALOR CONTRATO PRINCIPAL]]</f>
        <v>38813333</v>
      </c>
      <c r="Y44" s="42">
        <f>$D$5-Contratos[[#This Row],[Fecha de Inicio]]</f>
        <v>78</v>
      </c>
      <c r="Z44" s="42">
        <f>ROUND(Contratos[[#This Row],[dias ejecutados]]/(Contratos[[#This Row],[Fecha Finalizacion Programada]]-Contratos[[#This Row],[Fecha de Inicio]])*100,2)</f>
        <v>56.12</v>
      </c>
      <c r="AA44" s="23">
        <v>21046667</v>
      </c>
      <c r="AB44" s="40">
        <f>+Contratos[[#This Row],[Vr. Total con Adiciones]]-Contratos[[#This Row],[Recursos totales Ejecutados o pagados]]</f>
        <v>17766666</v>
      </c>
      <c r="AC44">
        <v>0</v>
      </c>
      <c r="AD44" s="23">
        <v>0</v>
      </c>
      <c r="AE44" s="23">
        <f>+Contratos[[#This Row],[VALOR TOTAL]]</f>
        <v>38813333</v>
      </c>
      <c r="AF44" s="42">
        <f>+Contratos[[#This Row],[PLAZO TOTAL
(DÍAS)*]]</f>
        <v>142</v>
      </c>
    </row>
    <row r="45" spans="2:32" x14ac:dyDescent="0.25">
      <c r="B45">
        <v>2024</v>
      </c>
      <c r="C45">
        <v>240722</v>
      </c>
      <c r="D45" t="s">
        <v>45</v>
      </c>
      <c r="E45" s="58" t="s">
        <v>119</v>
      </c>
      <c r="F45" t="s">
        <v>49</v>
      </c>
      <c r="G45" t="s">
        <v>50</v>
      </c>
      <c r="H45" t="s">
        <v>120</v>
      </c>
      <c r="I45" t="s">
        <v>48</v>
      </c>
      <c r="J45" t="s">
        <v>121</v>
      </c>
      <c r="K45" t="s">
        <v>164</v>
      </c>
      <c r="L45" s="1">
        <v>45589</v>
      </c>
      <c r="N45" s="42"/>
      <c r="O45" s="23">
        <v>19800000</v>
      </c>
      <c r="P45" s="40">
        <v>0</v>
      </c>
      <c r="Q45" s="23">
        <v>19800000</v>
      </c>
      <c r="R45" s="23">
        <v>0</v>
      </c>
      <c r="S45" s="23">
        <v>135</v>
      </c>
      <c r="T45" s="1">
        <v>45520</v>
      </c>
      <c r="U45" s="1">
        <v>45525</v>
      </c>
      <c r="V45">
        <v>135</v>
      </c>
      <c r="W45" s="1">
        <v>45657</v>
      </c>
      <c r="X45" s="23">
        <f>+Contratos[[#This Row],[VALOR CONTRATO PRINCIPAL]]</f>
        <v>19800000</v>
      </c>
      <c r="Y45" s="42">
        <f>$D$5-Contratos[[#This Row],[Fecha de Inicio]]</f>
        <v>71</v>
      </c>
      <c r="Z45" s="42">
        <f>ROUND(Contratos[[#This Row],[dias ejecutados]]/(Contratos[[#This Row],[Fecha Finalizacion Programada]]-Contratos[[#This Row],[Fecha de Inicio]])*100,2)</f>
        <v>53.79</v>
      </c>
      <c r="AA45" s="23">
        <v>10266667</v>
      </c>
      <c r="AB45" s="40">
        <f>+Contratos[[#This Row],[Vr. Total con Adiciones]]-Contratos[[#This Row],[Recursos totales Ejecutados o pagados]]</f>
        <v>9533333</v>
      </c>
      <c r="AC45">
        <v>0</v>
      </c>
      <c r="AD45" s="23">
        <v>0</v>
      </c>
      <c r="AE45" s="23">
        <f>+Contratos[[#This Row],[VALOR TOTAL]]</f>
        <v>19800000</v>
      </c>
      <c r="AF45" s="42">
        <f>+Contratos[[#This Row],[PLAZO TOTAL
(DÍAS)*]]</f>
        <v>135</v>
      </c>
    </row>
    <row r="46" spans="2:32" x14ac:dyDescent="0.25">
      <c r="B46">
        <v>2024</v>
      </c>
      <c r="C46">
        <v>240707</v>
      </c>
      <c r="D46" t="s">
        <v>45</v>
      </c>
      <c r="E46" s="58" t="s">
        <v>122</v>
      </c>
      <c r="F46" t="s">
        <v>49</v>
      </c>
      <c r="G46" t="s">
        <v>50</v>
      </c>
      <c r="H46" t="s">
        <v>123</v>
      </c>
      <c r="I46" t="s">
        <v>48</v>
      </c>
      <c r="J46" t="s">
        <v>124</v>
      </c>
      <c r="K46" t="s">
        <v>164</v>
      </c>
      <c r="L46" s="1">
        <v>45566</v>
      </c>
      <c r="N46" s="42"/>
      <c r="O46" s="23">
        <v>34706667</v>
      </c>
      <c r="P46" s="40">
        <v>0</v>
      </c>
      <c r="Q46" s="23">
        <v>34706667</v>
      </c>
      <c r="R46" s="23">
        <v>0</v>
      </c>
      <c r="S46" s="23">
        <v>137</v>
      </c>
      <c r="T46" s="1">
        <v>45519</v>
      </c>
      <c r="U46" s="1">
        <v>45520</v>
      </c>
      <c r="V46">
        <v>137</v>
      </c>
      <c r="W46" s="1">
        <v>45657</v>
      </c>
      <c r="X46" s="23">
        <f>+Contratos[[#This Row],[VALOR CONTRATO PRINCIPAL]]</f>
        <v>34706667</v>
      </c>
      <c r="Y46" s="42">
        <f>$D$5-Contratos[[#This Row],[Fecha de Inicio]]</f>
        <v>76</v>
      </c>
      <c r="Z46" s="42">
        <f>ROUND(Contratos[[#This Row],[dias ejecutados]]/(Contratos[[#This Row],[Fecha Finalizacion Programada]]-Contratos[[#This Row],[Fecha de Inicio]])*100,2)</f>
        <v>55.47</v>
      </c>
      <c r="AA46" s="23">
        <v>3800000</v>
      </c>
      <c r="AB46" s="40">
        <f>+Contratos[[#This Row],[Vr. Total con Adiciones]]-Contratos[[#This Row],[Recursos totales Ejecutados o pagados]]</f>
        <v>30906667</v>
      </c>
      <c r="AC46">
        <v>0</v>
      </c>
      <c r="AD46" s="23">
        <v>0</v>
      </c>
      <c r="AE46" s="23">
        <f>+Contratos[[#This Row],[VALOR TOTAL]]</f>
        <v>34706667</v>
      </c>
      <c r="AF46" s="42">
        <f>+Contratos[[#This Row],[PLAZO TOTAL
(DÍAS)*]]</f>
        <v>137</v>
      </c>
    </row>
    <row r="47" spans="2:32" x14ac:dyDescent="0.25">
      <c r="B47">
        <v>2024</v>
      </c>
      <c r="C47">
        <v>240723</v>
      </c>
      <c r="D47" t="s">
        <v>45</v>
      </c>
      <c r="E47" s="58" t="s">
        <v>119</v>
      </c>
      <c r="F47" t="s">
        <v>49</v>
      </c>
      <c r="G47" t="s">
        <v>50</v>
      </c>
      <c r="H47" t="s">
        <v>120</v>
      </c>
      <c r="I47" t="s">
        <v>48</v>
      </c>
      <c r="J47" t="s">
        <v>121</v>
      </c>
      <c r="K47" t="s">
        <v>164</v>
      </c>
      <c r="L47" s="1">
        <v>45587</v>
      </c>
      <c r="N47" s="42"/>
      <c r="O47" s="23">
        <v>19800000</v>
      </c>
      <c r="P47" s="40">
        <v>0</v>
      </c>
      <c r="Q47" s="23">
        <v>19800000</v>
      </c>
      <c r="R47" s="23">
        <v>0</v>
      </c>
      <c r="S47" s="23">
        <v>135</v>
      </c>
      <c r="T47" s="1">
        <v>45520</v>
      </c>
      <c r="U47" s="1">
        <v>45525</v>
      </c>
      <c r="V47">
        <v>135</v>
      </c>
      <c r="W47" s="1">
        <v>45657</v>
      </c>
      <c r="X47" s="23">
        <f>+Contratos[[#This Row],[VALOR CONTRATO PRINCIPAL]]</f>
        <v>19800000</v>
      </c>
      <c r="Y47" s="42">
        <f>$D$5-Contratos[[#This Row],[Fecha de Inicio]]</f>
        <v>71</v>
      </c>
      <c r="Z47" s="42">
        <f>ROUND(Contratos[[#This Row],[dias ejecutados]]/(Contratos[[#This Row],[Fecha Finalizacion Programada]]-Contratos[[#This Row],[Fecha de Inicio]])*100,2)</f>
        <v>53.79</v>
      </c>
      <c r="AA47" s="23">
        <v>10266667</v>
      </c>
      <c r="AB47" s="40">
        <f>+Contratos[[#This Row],[Vr. Total con Adiciones]]-Contratos[[#This Row],[Recursos totales Ejecutados o pagados]]</f>
        <v>9533333</v>
      </c>
      <c r="AC47">
        <v>0</v>
      </c>
      <c r="AD47" s="23">
        <v>0</v>
      </c>
      <c r="AE47" s="23">
        <f>+Contratos[[#This Row],[VALOR TOTAL]]</f>
        <v>19800000</v>
      </c>
      <c r="AF47" s="42">
        <f>+Contratos[[#This Row],[PLAZO TOTAL
(DÍAS)*]]</f>
        <v>135</v>
      </c>
    </row>
    <row r="48" spans="2:32" x14ac:dyDescent="0.25">
      <c r="B48">
        <v>2024</v>
      </c>
      <c r="C48">
        <v>240724</v>
      </c>
      <c r="D48" t="s">
        <v>45</v>
      </c>
      <c r="E48" s="58" t="s">
        <v>119</v>
      </c>
      <c r="F48" t="s">
        <v>49</v>
      </c>
      <c r="G48" t="s">
        <v>50</v>
      </c>
      <c r="H48" t="s">
        <v>120</v>
      </c>
      <c r="I48" t="s">
        <v>48</v>
      </c>
      <c r="J48" t="s">
        <v>121</v>
      </c>
      <c r="K48" t="s">
        <v>164</v>
      </c>
      <c r="L48" s="1">
        <v>45588</v>
      </c>
      <c r="N48" s="42"/>
      <c r="O48" s="23">
        <v>19800000</v>
      </c>
      <c r="P48" s="40">
        <v>0</v>
      </c>
      <c r="Q48" s="23">
        <v>19800000</v>
      </c>
      <c r="R48" s="23">
        <v>0</v>
      </c>
      <c r="S48" s="23">
        <v>135</v>
      </c>
      <c r="T48" s="1">
        <v>45520</v>
      </c>
      <c r="U48" s="1">
        <v>45525</v>
      </c>
      <c r="V48">
        <v>135</v>
      </c>
      <c r="W48" s="1">
        <v>45657</v>
      </c>
      <c r="X48" s="23">
        <f>+Contratos[[#This Row],[VALOR CONTRATO PRINCIPAL]]</f>
        <v>19800000</v>
      </c>
      <c r="Y48" s="42">
        <f>$D$5-Contratos[[#This Row],[Fecha de Inicio]]</f>
        <v>71</v>
      </c>
      <c r="Z48" s="42">
        <f>ROUND(Contratos[[#This Row],[dias ejecutados]]/(Contratos[[#This Row],[Fecha Finalizacion Programada]]-Contratos[[#This Row],[Fecha de Inicio]])*100,2)</f>
        <v>53.79</v>
      </c>
      <c r="AA48" s="23">
        <v>10266667</v>
      </c>
      <c r="AB48" s="40">
        <f>+Contratos[[#This Row],[Vr. Total con Adiciones]]-Contratos[[#This Row],[Recursos totales Ejecutados o pagados]]</f>
        <v>9533333</v>
      </c>
      <c r="AC48">
        <v>0</v>
      </c>
      <c r="AD48" s="23">
        <v>0</v>
      </c>
      <c r="AE48" s="23">
        <f>+Contratos[[#This Row],[VALOR TOTAL]]</f>
        <v>19800000</v>
      </c>
      <c r="AF48" s="42">
        <f>+Contratos[[#This Row],[PLAZO TOTAL
(DÍAS)*]]</f>
        <v>135</v>
      </c>
    </row>
    <row r="49" spans="2:32" x14ac:dyDescent="0.25">
      <c r="B49">
        <v>2024</v>
      </c>
      <c r="C49">
        <v>240720</v>
      </c>
      <c r="D49" t="s">
        <v>45</v>
      </c>
      <c r="E49" s="58" t="s">
        <v>125</v>
      </c>
      <c r="F49" t="s">
        <v>49</v>
      </c>
      <c r="G49" t="s">
        <v>50</v>
      </c>
      <c r="H49" t="s">
        <v>114</v>
      </c>
      <c r="I49" t="s">
        <v>48</v>
      </c>
      <c r="J49" t="s">
        <v>126</v>
      </c>
      <c r="K49" t="s">
        <v>164</v>
      </c>
      <c r="L49" s="1">
        <v>45583</v>
      </c>
      <c r="N49" s="42"/>
      <c r="O49" s="23">
        <v>19800000</v>
      </c>
      <c r="P49" s="40">
        <v>0</v>
      </c>
      <c r="Q49" s="23">
        <v>19800000</v>
      </c>
      <c r="R49" s="23">
        <v>0</v>
      </c>
      <c r="S49" s="23">
        <v>135</v>
      </c>
      <c r="T49" s="1">
        <v>45524</v>
      </c>
      <c r="U49" s="1">
        <v>45530</v>
      </c>
      <c r="V49">
        <v>135</v>
      </c>
      <c r="W49" s="1">
        <v>45657</v>
      </c>
      <c r="X49" s="23">
        <f>+Contratos[[#This Row],[VALOR CONTRATO PRINCIPAL]]</f>
        <v>19800000</v>
      </c>
      <c r="Y49" s="42">
        <f>$D$5-Contratos[[#This Row],[Fecha de Inicio]]</f>
        <v>66</v>
      </c>
      <c r="Z49" s="42">
        <f>ROUND(Contratos[[#This Row],[dias ejecutados]]/(Contratos[[#This Row],[Fecha Finalizacion Programada]]-Contratos[[#This Row],[Fecha de Inicio]])*100,2)</f>
        <v>51.97</v>
      </c>
      <c r="AA49" s="23">
        <v>9533333</v>
      </c>
      <c r="AB49" s="40">
        <f>+Contratos[[#This Row],[Vr. Total con Adiciones]]-Contratos[[#This Row],[Recursos totales Ejecutados o pagados]]</f>
        <v>10266667</v>
      </c>
      <c r="AC49">
        <v>0</v>
      </c>
      <c r="AD49" s="23">
        <v>0</v>
      </c>
      <c r="AE49" s="23">
        <f>+Contratos[[#This Row],[VALOR TOTAL]]</f>
        <v>19800000</v>
      </c>
      <c r="AF49" s="42">
        <f>+Contratos[[#This Row],[PLAZO TOTAL
(DÍAS)*]]</f>
        <v>135</v>
      </c>
    </row>
    <row r="50" spans="2:32" x14ac:dyDescent="0.25">
      <c r="B50">
        <v>2024</v>
      </c>
      <c r="C50">
        <v>240740</v>
      </c>
      <c r="D50" t="s">
        <v>45</v>
      </c>
      <c r="E50" s="58" t="s">
        <v>125</v>
      </c>
      <c r="F50" t="s">
        <v>49</v>
      </c>
      <c r="G50" t="s">
        <v>50</v>
      </c>
      <c r="H50" t="s">
        <v>114</v>
      </c>
      <c r="I50" t="s">
        <v>48</v>
      </c>
      <c r="J50" t="s">
        <v>126</v>
      </c>
      <c r="K50" t="s">
        <v>164</v>
      </c>
      <c r="L50" s="1">
        <v>45583</v>
      </c>
      <c r="N50" s="42"/>
      <c r="O50" s="23">
        <v>19800000</v>
      </c>
      <c r="P50" s="40">
        <v>0</v>
      </c>
      <c r="Q50" s="23">
        <v>19800000</v>
      </c>
      <c r="R50" s="23">
        <v>0</v>
      </c>
      <c r="S50" s="23">
        <v>135</v>
      </c>
      <c r="T50" s="1">
        <v>45526</v>
      </c>
      <c r="U50" s="1">
        <v>45530</v>
      </c>
      <c r="V50">
        <v>135</v>
      </c>
      <c r="W50" s="1">
        <v>45657</v>
      </c>
      <c r="X50" s="23">
        <f>+Contratos[[#This Row],[VALOR CONTRATO PRINCIPAL]]</f>
        <v>19800000</v>
      </c>
      <c r="Y50" s="42">
        <f>$D$5-Contratos[[#This Row],[Fecha de Inicio]]</f>
        <v>66</v>
      </c>
      <c r="Z50" s="42">
        <f>ROUND(Contratos[[#This Row],[dias ejecutados]]/(Contratos[[#This Row],[Fecha Finalizacion Programada]]-Contratos[[#This Row],[Fecha de Inicio]])*100,2)</f>
        <v>51.97</v>
      </c>
      <c r="AA50" s="23">
        <v>9533333</v>
      </c>
      <c r="AB50" s="40">
        <f>+Contratos[[#This Row],[Vr. Total con Adiciones]]-Contratos[[#This Row],[Recursos totales Ejecutados o pagados]]</f>
        <v>10266667</v>
      </c>
      <c r="AC50">
        <v>0</v>
      </c>
      <c r="AD50" s="23">
        <v>0</v>
      </c>
      <c r="AE50" s="23">
        <f>+Contratos[[#This Row],[VALOR TOTAL]]</f>
        <v>19800000</v>
      </c>
      <c r="AF50" s="42">
        <f>+Contratos[[#This Row],[PLAZO TOTAL
(DÍAS)*]]</f>
        <v>135</v>
      </c>
    </row>
    <row r="51" spans="2:32" x14ac:dyDescent="0.25">
      <c r="B51">
        <v>2024</v>
      </c>
      <c r="C51">
        <v>240725</v>
      </c>
      <c r="D51" t="s">
        <v>45</v>
      </c>
      <c r="E51" s="58" t="s">
        <v>119</v>
      </c>
      <c r="F51" t="s">
        <v>49</v>
      </c>
      <c r="G51" t="s">
        <v>50</v>
      </c>
      <c r="H51" t="s">
        <v>120</v>
      </c>
      <c r="I51" t="s">
        <v>48</v>
      </c>
      <c r="J51" t="s">
        <v>121</v>
      </c>
      <c r="K51" t="s">
        <v>164</v>
      </c>
      <c r="L51" s="1">
        <v>45593</v>
      </c>
      <c r="N51" s="42"/>
      <c r="O51" s="23">
        <v>19800000</v>
      </c>
      <c r="P51" s="40">
        <v>0</v>
      </c>
      <c r="Q51" s="23">
        <v>19800000</v>
      </c>
      <c r="R51" s="23">
        <v>0</v>
      </c>
      <c r="S51" s="23">
        <v>135</v>
      </c>
      <c r="T51" s="1">
        <v>45520</v>
      </c>
      <c r="U51" s="1">
        <v>45525</v>
      </c>
      <c r="V51">
        <v>135</v>
      </c>
      <c r="W51" s="1">
        <v>45657</v>
      </c>
      <c r="X51" s="23">
        <f>+Contratos[[#This Row],[VALOR CONTRATO PRINCIPAL]]</f>
        <v>19800000</v>
      </c>
      <c r="Y51" s="42">
        <f>$D$5-Contratos[[#This Row],[Fecha de Inicio]]</f>
        <v>71</v>
      </c>
      <c r="Z51" s="42">
        <f>ROUND(Contratos[[#This Row],[dias ejecutados]]/(Contratos[[#This Row],[Fecha Finalizacion Programada]]-Contratos[[#This Row],[Fecha de Inicio]])*100,2)</f>
        <v>53.79</v>
      </c>
      <c r="AA51" s="23">
        <v>10266667</v>
      </c>
      <c r="AB51" s="40">
        <f>+Contratos[[#This Row],[Vr. Total con Adiciones]]-Contratos[[#This Row],[Recursos totales Ejecutados o pagados]]</f>
        <v>9533333</v>
      </c>
      <c r="AC51">
        <v>0</v>
      </c>
      <c r="AD51" s="23">
        <v>0</v>
      </c>
      <c r="AE51" s="23">
        <f>+Contratos[[#This Row],[VALOR TOTAL]]</f>
        <v>19800000</v>
      </c>
      <c r="AF51" s="42">
        <f>+Contratos[[#This Row],[PLAZO TOTAL
(DÍAS)*]]</f>
        <v>135</v>
      </c>
    </row>
    <row r="52" spans="2:32" x14ac:dyDescent="0.25">
      <c r="B52">
        <v>2024</v>
      </c>
      <c r="C52">
        <v>240726</v>
      </c>
      <c r="D52" t="s">
        <v>45</v>
      </c>
      <c r="E52" s="58" t="s">
        <v>119</v>
      </c>
      <c r="F52" t="s">
        <v>49</v>
      </c>
      <c r="G52" t="s">
        <v>50</v>
      </c>
      <c r="H52" t="s">
        <v>120</v>
      </c>
      <c r="I52" t="s">
        <v>48</v>
      </c>
      <c r="J52" t="s">
        <v>121</v>
      </c>
      <c r="K52" t="s">
        <v>164</v>
      </c>
      <c r="L52" s="1">
        <v>45593</v>
      </c>
      <c r="N52" s="42"/>
      <c r="O52" s="23">
        <v>19800000</v>
      </c>
      <c r="P52" s="40">
        <v>0</v>
      </c>
      <c r="Q52" s="23">
        <v>19800000</v>
      </c>
      <c r="R52" s="23">
        <v>0</v>
      </c>
      <c r="S52" s="23">
        <v>135</v>
      </c>
      <c r="T52" s="1">
        <v>45520</v>
      </c>
      <c r="U52" s="1">
        <v>45525</v>
      </c>
      <c r="V52">
        <v>135</v>
      </c>
      <c r="W52" s="1">
        <v>45657</v>
      </c>
      <c r="X52" s="23">
        <f>+Contratos[[#This Row],[VALOR CONTRATO PRINCIPAL]]</f>
        <v>19800000</v>
      </c>
      <c r="Y52" s="42">
        <f>$D$5-Contratos[[#This Row],[Fecha de Inicio]]</f>
        <v>71</v>
      </c>
      <c r="Z52" s="42">
        <f>ROUND(Contratos[[#This Row],[dias ejecutados]]/(Contratos[[#This Row],[Fecha Finalizacion Programada]]-Contratos[[#This Row],[Fecha de Inicio]])*100,2)</f>
        <v>53.79</v>
      </c>
      <c r="AA52" s="23">
        <v>10266667</v>
      </c>
      <c r="AB52" s="40">
        <f>+Contratos[[#This Row],[Vr. Total con Adiciones]]-Contratos[[#This Row],[Recursos totales Ejecutados o pagados]]</f>
        <v>9533333</v>
      </c>
      <c r="AC52">
        <v>0</v>
      </c>
      <c r="AD52" s="23">
        <v>0</v>
      </c>
      <c r="AE52" s="23">
        <f>+Contratos[[#This Row],[VALOR TOTAL]]</f>
        <v>19800000</v>
      </c>
      <c r="AF52" s="42">
        <f>+Contratos[[#This Row],[PLAZO TOTAL
(DÍAS)*]]</f>
        <v>135</v>
      </c>
    </row>
    <row r="53" spans="2:32" x14ac:dyDescent="0.25">
      <c r="B53">
        <v>2024</v>
      </c>
      <c r="C53">
        <v>240727</v>
      </c>
      <c r="D53" t="s">
        <v>45</v>
      </c>
      <c r="E53" s="58" t="s">
        <v>119</v>
      </c>
      <c r="F53" t="s">
        <v>49</v>
      </c>
      <c r="G53" t="s">
        <v>50</v>
      </c>
      <c r="H53" t="s">
        <v>120</v>
      </c>
      <c r="I53" t="s">
        <v>48</v>
      </c>
      <c r="J53" t="s">
        <v>121</v>
      </c>
      <c r="K53" t="s">
        <v>164</v>
      </c>
      <c r="L53" s="1">
        <v>45586</v>
      </c>
      <c r="N53" s="42"/>
      <c r="O53" s="23">
        <v>19800000</v>
      </c>
      <c r="P53" s="40">
        <v>0</v>
      </c>
      <c r="Q53" s="23">
        <v>19800000</v>
      </c>
      <c r="R53" s="23">
        <v>0</v>
      </c>
      <c r="S53" s="23">
        <v>135</v>
      </c>
      <c r="T53" s="1">
        <v>45520</v>
      </c>
      <c r="U53" s="1">
        <v>45525</v>
      </c>
      <c r="V53">
        <v>135</v>
      </c>
      <c r="W53" s="1">
        <v>45657</v>
      </c>
      <c r="X53" s="23">
        <f>+Contratos[[#This Row],[VALOR CONTRATO PRINCIPAL]]</f>
        <v>19800000</v>
      </c>
      <c r="Y53" s="42">
        <f>$D$5-Contratos[[#This Row],[Fecha de Inicio]]</f>
        <v>71</v>
      </c>
      <c r="Z53" s="42">
        <f>ROUND(Contratos[[#This Row],[dias ejecutados]]/(Contratos[[#This Row],[Fecha Finalizacion Programada]]-Contratos[[#This Row],[Fecha de Inicio]])*100,2)</f>
        <v>53.79</v>
      </c>
      <c r="AA53" s="23">
        <v>10266667</v>
      </c>
      <c r="AB53" s="40">
        <f>+Contratos[[#This Row],[Vr. Total con Adiciones]]-Contratos[[#This Row],[Recursos totales Ejecutados o pagados]]</f>
        <v>9533333</v>
      </c>
      <c r="AC53">
        <v>0</v>
      </c>
      <c r="AD53" s="23">
        <v>0</v>
      </c>
      <c r="AE53" s="23">
        <f>+Contratos[[#This Row],[VALOR TOTAL]]</f>
        <v>19800000</v>
      </c>
      <c r="AF53" s="42">
        <f>+Contratos[[#This Row],[PLAZO TOTAL
(DÍAS)*]]</f>
        <v>135</v>
      </c>
    </row>
    <row r="54" spans="2:32" x14ac:dyDescent="0.25">
      <c r="B54">
        <v>2024</v>
      </c>
      <c r="C54">
        <v>240716</v>
      </c>
      <c r="D54" t="s">
        <v>45</v>
      </c>
      <c r="E54" s="58" t="s">
        <v>127</v>
      </c>
      <c r="F54" t="s">
        <v>49</v>
      </c>
      <c r="G54" t="s">
        <v>50</v>
      </c>
      <c r="H54" t="s">
        <v>128</v>
      </c>
      <c r="I54" t="s">
        <v>48</v>
      </c>
      <c r="J54" t="s">
        <v>129</v>
      </c>
      <c r="K54" t="s">
        <v>164</v>
      </c>
      <c r="L54" s="1">
        <v>45576</v>
      </c>
      <c r="N54" s="42"/>
      <c r="O54" s="23">
        <v>19653333</v>
      </c>
      <c r="P54" s="40">
        <v>0</v>
      </c>
      <c r="Q54" s="23">
        <v>19653333</v>
      </c>
      <c r="R54" s="23">
        <v>0</v>
      </c>
      <c r="S54" s="23">
        <v>134</v>
      </c>
      <c r="T54" s="1">
        <v>45520</v>
      </c>
      <c r="U54" s="1">
        <v>45526</v>
      </c>
      <c r="V54">
        <v>134</v>
      </c>
      <c r="W54" s="1">
        <v>45657</v>
      </c>
      <c r="X54" s="23">
        <f>+Contratos[[#This Row],[VALOR CONTRATO PRINCIPAL]]</f>
        <v>19653333</v>
      </c>
      <c r="Y54" s="42">
        <f>$D$5-Contratos[[#This Row],[Fecha de Inicio]]</f>
        <v>70</v>
      </c>
      <c r="Z54" s="42">
        <f>ROUND(Contratos[[#This Row],[dias ejecutados]]/(Contratos[[#This Row],[Fecha Finalizacion Programada]]-Contratos[[#This Row],[Fecha de Inicio]])*100,2)</f>
        <v>53.44</v>
      </c>
      <c r="AA54" s="23">
        <v>10120000</v>
      </c>
      <c r="AB54" s="40">
        <f>+Contratos[[#This Row],[Vr. Total con Adiciones]]-Contratos[[#This Row],[Recursos totales Ejecutados o pagados]]</f>
        <v>9533333</v>
      </c>
      <c r="AC54">
        <v>0</v>
      </c>
      <c r="AD54" s="23">
        <v>0</v>
      </c>
      <c r="AE54" s="23">
        <f>+Contratos[[#This Row],[VALOR TOTAL]]</f>
        <v>19653333</v>
      </c>
      <c r="AF54" s="42">
        <f>+Contratos[[#This Row],[PLAZO TOTAL
(DÍAS)*]]</f>
        <v>134</v>
      </c>
    </row>
    <row r="55" spans="2:32" x14ac:dyDescent="0.25">
      <c r="B55">
        <v>2024</v>
      </c>
      <c r="C55">
        <v>240717</v>
      </c>
      <c r="D55" t="s">
        <v>45</v>
      </c>
      <c r="E55" s="58" t="s">
        <v>127</v>
      </c>
      <c r="F55" t="s">
        <v>49</v>
      </c>
      <c r="G55" t="s">
        <v>50</v>
      </c>
      <c r="H55" t="s">
        <v>128</v>
      </c>
      <c r="I55" t="s">
        <v>48</v>
      </c>
      <c r="J55" t="s">
        <v>129</v>
      </c>
      <c r="K55" t="s">
        <v>164</v>
      </c>
      <c r="L55" s="1">
        <v>45575</v>
      </c>
      <c r="N55" s="42"/>
      <c r="O55" s="23">
        <v>19653333</v>
      </c>
      <c r="P55" s="40">
        <v>0</v>
      </c>
      <c r="Q55" s="23">
        <v>19653333</v>
      </c>
      <c r="R55" s="23">
        <v>0</v>
      </c>
      <c r="S55" s="23">
        <v>134</v>
      </c>
      <c r="T55" s="1">
        <v>45520</v>
      </c>
      <c r="U55" s="1">
        <v>45526</v>
      </c>
      <c r="V55">
        <v>134</v>
      </c>
      <c r="W55" s="1">
        <v>45657</v>
      </c>
      <c r="X55" s="23">
        <f>+Contratos[[#This Row],[VALOR CONTRATO PRINCIPAL]]</f>
        <v>19653333</v>
      </c>
      <c r="Y55" s="42">
        <f>$D$5-Contratos[[#This Row],[Fecha de Inicio]]</f>
        <v>70</v>
      </c>
      <c r="Z55" s="42">
        <f>ROUND(Contratos[[#This Row],[dias ejecutados]]/(Contratos[[#This Row],[Fecha Finalizacion Programada]]-Contratos[[#This Row],[Fecha de Inicio]])*100,2)</f>
        <v>53.44</v>
      </c>
      <c r="AA55" s="23">
        <v>10120000</v>
      </c>
      <c r="AB55" s="40">
        <f>+Contratos[[#This Row],[Vr. Total con Adiciones]]-Contratos[[#This Row],[Recursos totales Ejecutados o pagados]]</f>
        <v>9533333</v>
      </c>
      <c r="AC55">
        <v>0</v>
      </c>
      <c r="AD55" s="23">
        <v>0</v>
      </c>
      <c r="AE55" s="23">
        <f>+Contratos[[#This Row],[VALOR TOTAL]]</f>
        <v>19653333</v>
      </c>
      <c r="AF55" s="42">
        <f>+Contratos[[#This Row],[PLAZO TOTAL
(DÍAS)*]]</f>
        <v>134</v>
      </c>
    </row>
    <row r="56" spans="2:32" x14ac:dyDescent="0.25">
      <c r="B56">
        <v>2024</v>
      </c>
      <c r="C56">
        <v>240721</v>
      </c>
      <c r="D56" t="s">
        <v>45</v>
      </c>
      <c r="E56" s="58" t="s">
        <v>130</v>
      </c>
      <c r="F56" t="s">
        <v>49</v>
      </c>
      <c r="G56" t="s">
        <v>55</v>
      </c>
      <c r="H56" t="s">
        <v>114</v>
      </c>
      <c r="I56" t="s">
        <v>48</v>
      </c>
      <c r="J56" t="s">
        <v>131</v>
      </c>
      <c r="K56" t="s">
        <v>164</v>
      </c>
      <c r="L56" s="1">
        <v>45582</v>
      </c>
      <c r="N56" s="42"/>
      <c r="O56" s="23">
        <v>14600000</v>
      </c>
      <c r="P56" s="40">
        <v>0</v>
      </c>
      <c r="Q56" s="23">
        <v>14600000</v>
      </c>
      <c r="R56" s="23">
        <v>0</v>
      </c>
      <c r="S56" s="23">
        <v>146</v>
      </c>
      <c r="T56" s="1">
        <v>45520</v>
      </c>
      <c r="U56" s="1">
        <v>45525</v>
      </c>
      <c r="V56">
        <v>146</v>
      </c>
      <c r="W56" s="1">
        <v>45657</v>
      </c>
      <c r="X56" s="23">
        <f>+Contratos[[#This Row],[VALOR CONTRATO PRINCIPAL]]</f>
        <v>14600000</v>
      </c>
      <c r="Y56" s="42">
        <f>$D$5-Contratos[[#This Row],[Fecha de Inicio]]</f>
        <v>71</v>
      </c>
      <c r="Z56" s="42">
        <f>ROUND(Contratos[[#This Row],[dias ejecutados]]/(Contratos[[#This Row],[Fecha Finalizacion Programada]]-Contratos[[#This Row],[Fecha de Inicio]])*100,2)</f>
        <v>53.79</v>
      </c>
      <c r="AA56" s="23">
        <v>7000000</v>
      </c>
      <c r="AB56" s="40">
        <f>+Contratos[[#This Row],[Vr. Total con Adiciones]]-Contratos[[#This Row],[Recursos totales Ejecutados o pagados]]</f>
        <v>7600000</v>
      </c>
      <c r="AC56">
        <v>0</v>
      </c>
      <c r="AD56" s="23">
        <v>0</v>
      </c>
      <c r="AE56" s="23">
        <f>+Contratos[[#This Row],[VALOR TOTAL]]</f>
        <v>14600000</v>
      </c>
      <c r="AF56" s="42">
        <f>+Contratos[[#This Row],[PLAZO TOTAL
(DÍAS)*]]</f>
        <v>146</v>
      </c>
    </row>
    <row r="57" spans="2:32" x14ac:dyDescent="0.25">
      <c r="B57">
        <v>2024</v>
      </c>
      <c r="C57">
        <v>240728</v>
      </c>
      <c r="D57" t="s">
        <v>45</v>
      </c>
      <c r="E57" s="58" t="s">
        <v>119</v>
      </c>
      <c r="F57" t="s">
        <v>49</v>
      </c>
      <c r="G57" t="s">
        <v>50</v>
      </c>
      <c r="H57" t="s">
        <v>120</v>
      </c>
      <c r="I57" t="s">
        <v>48</v>
      </c>
      <c r="J57" t="s">
        <v>121</v>
      </c>
      <c r="K57" t="s">
        <v>164</v>
      </c>
      <c r="L57" s="1">
        <v>45583</v>
      </c>
      <c r="N57" s="42"/>
      <c r="O57" s="23">
        <v>19800000</v>
      </c>
      <c r="P57" s="40">
        <v>0</v>
      </c>
      <c r="Q57" s="23">
        <v>19800000</v>
      </c>
      <c r="R57" s="23">
        <v>0</v>
      </c>
      <c r="S57" s="23">
        <v>135</v>
      </c>
      <c r="T57" s="1">
        <v>45520</v>
      </c>
      <c r="U57" s="1">
        <v>45525</v>
      </c>
      <c r="V57">
        <v>135</v>
      </c>
      <c r="W57" s="1">
        <v>45657</v>
      </c>
      <c r="X57" s="23">
        <f>+Contratos[[#This Row],[VALOR CONTRATO PRINCIPAL]]</f>
        <v>19800000</v>
      </c>
      <c r="Y57" s="42">
        <f>$D$5-Contratos[[#This Row],[Fecha de Inicio]]</f>
        <v>71</v>
      </c>
      <c r="Z57" s="42">
        <f>ROUND(Contratos[[#This Row],[dias ejecutados]]/(Contratos[[#This Row],[Fecha Finalizacion Programada]]-Contratos[[#This Row],[Fecha de Inicio]])*100,2)</f>
        <v>53.79</v>
      </c>
      <c r="AA57" s="23">
        <v>10266667</v>
      </c>
      <c r="AB57" s="40">
        <f>+Contratos[[#This Row],[Vr. Total con Adiciones]]-Contratos[[#This Row],[Recursos totales Ejecutados o pagados]]</f>
        <v>9533333</v>
      </c>
      <c r="AC57">
        <v>0</v>
      </c>
      <c r="AD57" s="23">
        <v>0</v>
      </c>
      <c r="AE57" s="23">
        <f>+Contratos[[#This Row],[VALOR TOTAL]]</f>
        <v>19800000</v>
      </c>
      <c r="AF57" s="42">
        <f>+Contratos[[#This Row],[PLAZO TOTAL
(DÍAS)*]]</f>
        <v>135</v>
      </c>
    </row>
    <row r="58" spans="2:32" x14ac:dyDescent="0.25">
      <c r="B58">
        <v>2024</v>
      </c>
      <c r="C58">
        <v>240729</v>
      </c>
      <c r="D58" t="s">
        <v>45</v>
      </c>
      <c r="E58" s="58" t="s">
        <v>119</v>
      </c>
      <c r="F58" t="s">
        <v>49</v>
      </c>
      <c r="G58" t="s">
        <v>50</v>
      </c>
      <c r="H58" t="s">
        <v>120</v>
      </c>
      <c r="I58" t="s">
        <v>48</v>
      </c>
      <c r="J58" t="s">
        <v>121</v>
      </c>
      <c r="K58" t="s">
        <v>164</v>
      </c>
      <c r="L58" s="1">
        <v>45589</v>
      </c>
      <c r="N58" s="42"/>
      <c r="O58" s="23">
        <v>19800000</v>
      </c>
      <c r="P58" s="40">
        <v>0</v>
      </c>
      <c r="Q58" s="23">
        <v>19800000</v>
      </c>
      <c r="R58" s="23">
        <v>0</v>
      </c>
      <c r="S58" s="23">
        <v>135</v>
      </c>
      <c r="T58" s="1">
        <v>45524</v>
      </c>
      <c r="U58" s="1">
        <v>45525</v>
      </c>
      <c r="V58">
        <v>135</v>
      </c>
      <c r="W58" s="1">
        <v>45657</v>
      </c>
      <c r="X58" s="23">
        <f>+Contratos[[#This Row],[VALOR CONTRATO PRINCIPAL]]</f>
        <v>19800000</v>
      </c>
      <c r="Y58" s="42">
        <f>$D$5-Contratos[[#This Row],[Fecha de Inicio]]</f>
        <v>71</v>
      </c>
      <c r="Z58" s="42">
        <f>ROUND(Contratos[[#This Row],[dias ejecutados]]/(Contratos[[#This Row],[Fecha Finalizacion Programada]]-Contratos[[#This Row],[Fecha de Inicio]])*100,2)</f>
        <v>53.79</v>
      </c>
      <c r="AA58" s="23">
        <v>10266667</v>
      </c>
      <c r="AB58" s="40">
        <f>+Contratos[[#This Row],[Vr. Total con Adiciones]]-Contratos[[#This Row],[Recursos totales Ejecutados o pagados]]</f>
        <v>9533333</v>
      </c>
      <c r="AC58">
        <v>0</v>
      </c>
      <c r="AD58" s="23">
        <v>0</v>
      </c>
      <c r="AE58" s="23">
        <f>+Contratos[[#This Row],[VALOR TOTAL]]</f>
        <v>19800000</v>
      </c>
      <c r="AF58" s="42">
        <f>+Contratos[[#This Row],[PLAZO TOTAL
(DÍAS)*]]</f>
        <v>135</v>
      </c>
    </row>
    <row r="59" spans="2:32" x14ac:dyDescent="0.25">
      <c r="B59">
        <v>2024</v>
      </c>
      <c r="C59">
        <v>240730</v>
      </c>
      <c r="D59" t="s">
        <v>45</v>
      </c>
      <c r="E59" s="58" t="s">
        <v>119</v>
      </c>
      <c r="F59" t="s">
        <v>49</v>
      </c>
      <c r="G59" t="s">
        <v>50</v>
      </c>
      <c r="H59" t="s">
        <v>120</v>
      </c>
      <c r="I59" t="s">
        <v>48</v>
      </c>
      <c r="J59" t="s">
        <v>121</v>
      </c>
      <c r="K59" t="s">
        <v>164</v>
      </c>
      <c r="L59" s="1">
        <v>45589</v>
      </c>
      <c r="N59" s="42"/>
      <c r="O59" s="23">
        <v>19800000</v>
      </c>
      <c r="P59" s="40">
        <v>0</v>
      </c>
      <c r="Q59" s="23">
        <v>19800000</v>
      </c>
      <c r="R59" s="23">
        <v>0</v>
      </c>
      <c r="S59" s="23">
        <v>135</v>
      </c>
      <c r="T59" s="1">
        <v>45524</v>
      </c>
      <c r="U59" s="1">
        <v>45525</v>
      </c>
      <c r="V59">
        <v>135</v>
      </c>
      <c r="W59" s="1">
        <v>45657</v>
      </c>
      <c r="X59" s="23">
        <f>+Contratos[[#This Row],[VALOR CONTRATO PRINCIPAL]]</f>
        <v>19800000</v>
      </c>
      <c r="Y59" s="42">
        <f>$D$5-Contratos[[#This Row],[Fecha de Inicio]]</f>
        <v>71</v>
      </c>
      <c r="Z59" s="42">
        <f>ROUND(Contratos[[#This Row],[dias ejecutados]]/(Contratos[[#This Row],[Fecha Finalizacion Programada]]-Contratos[[#This Row],[Fecha de Inicio]])*100,2)</f>
        <v>53.79</v>
      </c>
      <c r="AA59" s="23">
        <v>10266667</v>
      </c>
      <c r="AB59" s="40">
        <f>+Contratos[[#This Row],[Vr. Total con Adiciones]]-Contratos[[#This Row],[Recursos totales Ejecutados o pagados]]</f>
        <v>9533333</v>
      </c>
      <c r="AC59">
        <v>0</v>
      </c>
      <c r="AD59" s="23">
        <v>0</v>
      </c>
      <c r="AE59" s="23">
        <f>+Contratos[[#This Row],[VALOR TOTAL]]</f>
        <v>19800000</v>
      </c>
      <c r="AF59" s="42">
        <f>+Contratos[[#This Row],[PLAZO TOTAL
(DÍAS)*]]</f>
        <v>135</v>
      </c>
    </row>
    <row r="60" spans="2:32" x14ac:dyDescent="0.25">
      <c r="B60">
        <v>2024</v>
      </c>
      <c r="C60">
        <v>240731</v>
      </c>
      <c r="D60" t="s">
        <v>45</v>
      </c>
      <c r="E60" s="58" t="s">
        <v>119</v>
      </c>
      <c r="F60" t="s">
        <v>49</v>
      </c>
      <c r="G60" t="s">
        <v>50</v>
      </c>
      <c r="H60" t="s">
        <v>120</v>
      </c>
      <c r="I60" t="s">
        <v>48</v>
      </c>
      <c r="J60" t="s">
        <v>121</v>
      </c>
      <c r="K60" t="s">
        <v>164</v>
      </c>
      <c r="L60" s="1">
        <v>45589</v>
      </c>
      <c r="N60" s="42"/>
      <c r="O60" s="23">
        <v>19800000</v>
      </c>
      <c r="P60" s="40">
        <v>0</v>
      </c>
      <c r="Q60" s="23">
        <v>19800000</v>
      </c>
      <c r="R60" s="23">
        <v>0</v>
      </c>
      <c r="S60" s="23">
        <v>135</v>
      </c>
      <c r="T60" s="1">
        <v>45524</v>
      </c>
      <c r="U60" s="1">
        <v>45525</v>
      </c>
      <c r="V60">
        <v>135</v>
      </c>
      <c r="W60" s="1">
        <v>45657</v>
      </c>
      <c r="X60" s="23">
        <f>+Contratos[[#This Row],[VALOR CONTRATO PRINCIPAL]]</f>
        <v>19800000</v>
      </c>
      <c r="Y60" s="42">
        <f>$D$5-Contratos[[#This Row],[Fecha de Inicio]]</f>
        <v>71</v>
      </c>
      <c r="Z60" s="42">
        <f>ROUND(Contratos[[#This Row],[dias ejecutados]]/(Contratos[[#This Row],[Fecha Finalizacion Programada]]-Contratos[[#This Row],[Fecha de Inicio]])*100,2)</f>
        <v>53.79</v>
      </c>
      <c r="AA60" s="23">
        <v>10266667</v>
      </c>
      <c r="AB60" s="40">
        <f>+Contratos[[#This Row],[Vr. Total con Adiciones]]-Contratos[[#This Row],[Recursos totales Ejecutados o pagados]]</f>
        <v>9533333</v>
      </c>
      <c r="AC60">
        <v>0</v>
      </c>
      <c r="AD60" s="23">
        <v>0</v>
      </c>
      <c r="AE60" s="23">
        <f>+Contratos[[#This Row],[VALOR TOTAL]]</f>
        <v>19800000</v>
      </c>
      <c r="AF60" s="42">
        <f>+Contratos[[#This Row],[PLAZO TOTAL
(DÍAS)*]]</f>
        <v>135</v>
      </c>
    </row>
    <row r="61" spans="2:32" x14ac:dyDescent="0.25">
      <c r="B61">
        <v>2024</v>
      </c>
      <c r="C61">
        <v>240742</v>
      </c>
      <c r="D61" t="s">
        <v>45</v>
      </c>
      <c r="E61" s="58" t="s">
        <v>132</v>
      </c>
      <c r="F61" t="s">
        <v>49</v>
      </c>
      <c r="G61" t="s">
        <v>50</v>
      </c>
      <c r="H61" t="s">
        <v>123</v>
      </c>
      <c r="I61" t="s">
        <v>48</v>
      </c>
      <c r="J61" t="s">
        <v>133</v>
      </c>
      <c r="K61" t="s">
        <v>164</v>
      </c>
      <c r="L61" s="1">
        <v>45566</v>
      </c>
      <c r="N61" s="42"/>
      <c r="O61" s="23">
        <v>36226667</v>
      </c>
      <c r="P61" s="40">
        <v>0</v>
      </c>
      <c r="Q61" s="23">
        <v>36226667</v>
      </c>
      <c r="R61" s="23">
        <v>0</v>
      </c>
      <c r="S61" s="23">
        <v>143</v>
      </c>
      <c r="T61" s="1">
        <v>45530</v>
      </c>
      <c r="U61" s="1">
        <v>45534</v>
      </c>
      <c r="V61">
        <v>143</v>
      </c>
      <c r="W61" s="1">
        <v>45657</v>
      </c>
      <c r="X61" s="23">
        <f>+Contratos[[#This Row],[VALOR CONTRATO PRINCIPAL]]</f>
        <v>36226667</v>
      </c>
      <c r="Y61" s="42">
        <f>$D$5-Contratos[[#This Row],[Fecha de Inicio]]</f>
        <v>62</v>
      </c>
      <c r="Z61" s="42">
        <f>ROUND(Contratos[[#This Row],[dias ejecutados]]/(Contratos[[#This Row],[Fecha Finalizacion Programada]]-Contratos[[#This Row],[Fecha de Inicio]])*100,2)</f>
        <v>50.41</v>
      </c>
      <c r="AA61" s="23">
        <v>253333</v>
      </c>
      <c r="AB61" s="40">
        <f>+Contratos[[#This Row],[Vr. Total con Adiciones]]-Contratos[[#This Row],[Recursos totales Ejecutados o pagados]]</f>
        <v>35973334</v>
      </c>
      <c r="AC61">
        <v>0</v>
      </c>
      <c r="AD61" s="23">
        <v>0</v>
      </c>
      <c r="AE61" s="23">
        <f>+Contratos[[#This Row],[VALOR TOTAL]]</f>
        <v>36226667</v>
      </c>
      <c r="AF61" s="42">
        <f>+Contratos[[#This Row],[PLAZO TOTAL
(DÍAS)*]]</f>
        <v>143</v>
      </c>
    </row>
    <row r="62" spans="2:32" x14ac:dyDescent="0.25">
      <c r="B62">
        <v>2024</v>
      </c>
      <c r="C62">
        <v>240718</v>
      </c>
      <c r="D62" t="s">
        <v>45</v>
      </c>
      <c r="E62" s="58" t="s">
        <v>134</v>
      </c>
      <c r="F62" t="s">
        <v>49</v>
      </c>
      <c r="G62" t="s">
        <v>50</v>
      </c>
      <c r="H62" t="s">
        <v>54</v>
      </c>
      <c r="I62" t="s">
        <v>48</v>
      </c>
      <c r="J62" t="s">
        <v>135</v>
      </c>
      <c r="K62" t="s">
        <v>164</v>
      </c>
      <c r="L62" s="1">
        <v>45587</v>
      </c>
      <c r="N62" s="42"/>
      <c r="O62" s="23">
        <v>21233333</v>
      </c>
      <c r="P62" s="40">
        <v>0</v>
      </c>
      <c r="Q62" s="23">
        <v>21233333</v>
      </c>
      <c r="R62" s="23">
        <v>0</v>
      </c>
      <c r="S62" s="23">
        <v>130</v>
      </c>
      <c r="T62" s="1">
        <v>45524</v>
      </c>
      <c r="U62" s="1">
        <v>45526</v>
      </c>
      <c r="V62">
        <v>130</v>
      </c>
      <c r="W62" s="1">
        <v>45657</v>
      </c>
      <c r="X62" s="23">
        <f>+Contratos[[#This Row],[VALOR CONTRATO PRINCIPAL]]</f>
        <v>21233333</v>
      </c>
      <c r="Y62" s="42">
        <f>$D$5-Contratos[[#This Row],[Fecha de Inicio]]</f>
        <v>70</v>
      </c>
      <c r="Z62" s="42">
        <f>ROUND(Contratos[[#This Row],[dias ejecutados]]/(Contratos[[#This Row],[Fecha Finalizacion Programada]]-Contratos[[#This Row],[Fecha de Inicio]])*100,2)</f>
        <v>53.44</v>
      </c>
      <c r="AA62" s="23">
        <v>11433333</v>
      </c>
      <c r="AB62" s="40">
        <f>+Contratos[[#This Row],[Vr. Total con Adiciones]]-Contratos[[#This Row],[Recursos totales Ejecutados o pagados]]</f>
        <v>9800000</v>
      </c>
      <c r="AC62">
        <v>0</v>
      </c>
      <c r="AD62" s="23">
        <v>0</v>
      </c>
      <c r="AE62" s="23">
        <f>+Contratos[[#This Row],[VALOR TOTAL]]</f>
        <v>21233333</v>
      </c>
      <c r="AF62" s="42">
        <f>+Contratos[[#This Row],[PLAZO TOTAL
(DÍAS)*]]</f>
        <v>130</v>
      </c>
    </row>
    <row r="63" spans="2:32" x14ac:dyDescent="0.25">
      <c r="B63">
        <v>2024</v>
      </c>
      <c r="C63">
        <v>240741</v>
      </c>
      <c r="D63" t="s">
        <v>45</v>
      </c>
      <c r="E63" s="58" t="s">
        <v>136</v>
      </c>
      <c r="F63" t="s">
        <v>49</v>
      </c>
      <c r="G63" t="s">
        <v>50</v>
      </c>
      <c r="H63" t="s">
        <v>137</v>
      </c>
      <c r="I63" t="s">
        <v>48</v>
      </c>
      <c r="J63" t="s">
        <v>138</v>
      </c>
      <c r="K63" t="s">
        <v>164</v>
      </c>
      <c r="L63" s="1">
        <v>45590</v>
      </c>
      <c r="N63" s="42"/>
      <c r="O63" s="23">
        <v>40186666</v>
      </c>
      <c r="P63" s="40">
        <v>0</v>
      </c>
      <c r="Q63" s="23">
        <v>40186666</v>
      </c>
      <c r="R63" s="23">
        <v>0</v>
      </c>
      <c r="S63" s="23">
        <v>137</v>
      </c>
      <c r="T63" s="1">
        <v>45526</v>
      </c>
      <c r="U63" s="1">
        <v>45531</v>
      </c>
      <c r="V63">
        <v>137</v>
      </c>
      <c r="W63" s="1">
        <v>45657</v>
      </c>
      <c r="X63" s="23">
        <f>+Contratos[[#This Row],[VALOR CONTRATO PRINCIPAL]]</f>
        <v>40186666</v>
      </c>
      <c r="Y63" s="42">
        <f>$D$5-Contratos[[#This Row],[Fecha de Inicio]]</f>
        <v>65</v>
      </c>
      <c r="Z63" s="42">
        <f>ROUND(Contratos[[#This Row],[dias ejecutados]]/(Contratos[[#This Row],[Fecha Finalizacion Programada]]-Contratos[[#This Row],[Fecha de Inicio]])*100,2)</f>
        <v>51.59</v>
      </c>
      <c r="AA63" s="23">
        <v>9973333</v>
      </c>
      <c r="AB63" s="40">
        <f>+Contratos[[#This Row],[Vr. Total con Adiciones]]-Contratos[[#This Row],[Recursos totales Ejecutados o pagados]]</f>
        <v>30213333</v>
      </c>
      <c r="AC63">
        <v>0</v>
      </c>
      <c r="AD63" s="23">
        <v>0</v>
      </c>
      <c r="AE63" s="23">
        <f>+Contratos[[#This Row],[VALOR TOTAL]]</f>
        <v>40186666</v>
      </c>
      <c r="AF63" s="42">
        <f>+Contratos[[#This Row],[PLAZO TOTAL
(DÍAS)*]]</f>
        <v>137</v>
      </c>
    </row>
    <row r="64" spans="2:32" x14ac:dyDescent="0.25">
      <c r="B64">
        <v>2024</v>
      </c>
      <c r="C64">
        <v>240735</v>
      </c>
      <c r="D64" t="s">
        <v>45</v>
      </c>
      <c r="E64" s="58" t="s">
        <v>136</v>
      </c>
      <c r="F64" t="s">
        <v>49</v>
      </c>
      <c r="G64" t="s">
        <v>50</v>
      </c>
      <c r="H64" t="s">
        <v>137</v>
      </c>
      <c r="I64" t="s">
        <v>48</v>
      </c>
      <c r="J64" t="s">
        <v>138</v>
      </c>
      <c r="K64" t="s">
        <v>164</v>
      </c>
      <c r="L64" s="1">
        <v>45593</v>
      </c>
      <c r="N64" s="42"/>
      <c r="O64" s="23">
        <v>40186666</v>
      </c>
      <c r="P64" s="40">
        <v>0</v>
      </c>
      <c r="Q64" s="23">
        <v>40186666</v>
      </c>
      <c r="R64" s="23">
        <v>0</v>
      </c>
      <c r="S64" s="23">
        <v>137</v>
      </c>
      <c r="T64" s="1">
        <v>45525</v>
      </c>
      <c r="U64" s="1">
        <v>45531</v>
      </c>
      <c r="V64">
        <v>137</v>
      </c>
      <c r="W64" s="1">
        <v>45657</v>
      </c>
      <c r="X64" s="23">
        <f>+Contratos[[#This Row],[VALOR CONTRATO PRINCIPAL]]</f>
        <v>40186666</v>
      </c>
      <c r="Y64" s="42">
        <f>$D$5-Contratos[[#This Row],[Fecha de Inicio]]</f>
        <v>65</v>
      </c>
      <c r="Z64" s="42">
        <f>ROUND(Contratos[[#This Row],[dias ejecutados]]/(Contratos[[#This Row],[Fecha Finalizacion Programada]]-Contratos[[#This Row],[Fecha de Inicio]])*100,2)</f>
        <v>51.59</v>
      </c>
      <c r="AA64" s="23">
        <v>9973333</v>
      </c>
      <c r="AB64" s="40">
        <f>+Contratos[[#This Row],[Vr. Total con Adiciones]]-Contratos[[#This Row],[Recursos totales Ejecutados o pagados]]</f>
        <v>30213333</v>
      </c>
      <c r="AC64">
        <v>0</v>
      </c>
      <c r="AD64" s="23">
        <v>0</v>
      </c>
      <c r="AE64" s="23">
        <f>+Contratos[[#This Row],[VALOR TOTAL]]</f>
        <v>40186666</v>
      </c>
      <c r="AF64" s="42">
        <f>+Contratos[[#This Row],[PLAZO TOTAL
(DÍAS)*]]</f>
        <v>137</v>
      </c>
    </row>
    <row r="65" spans="2:32" x14ac:dyDescent="0.25">
      <c r="B65">
        <v>2024</v>
      </c>
      <c r="C65">
        <v>240736</v>
      </c>
      <c r="D65" t="s">
        <v>45</v>
      </c>
      <c r="E65" s="58" t="s">
        <v>136</v>
      </c>
      <c r="F65" t="s">
        <v>49</v>
      </c>
      <c r="G65" t="s">
        <v>50</v>
      </c>
      <c r="H65" t="s">
        <v>137</v>
      </c>
      <c r="I65" t="s">
        <v>48</v>
      </c>
      <c r="J65" t="s">
        <v>138</v>
      </c>
      <c r="K65" t="s">
        <v>164</v>
      </c>
      <c r="L65" s="1">
        <v>45587</v>
      </c>
      <c r="N65" s="42"/>
      <c r="O65" s="23">
        <v>40186666</v>
      </c>
      <c r="P65" s="40">
        <v>0</v>
      </c>
      <c r="Q65" s="23">
        <v>40186666</v>
      </c>
      <c r="R65" s="23">
        <v>0</v>
      </c>
      <c r="S65" s="23">
        <v>137</v>
      </c>
      <c r="T65" s="1">
        <v>45525</v>
      </c>
      <c r="U65" s="1">
        <v>45533</v>
      </c>
      <c r="V65">
        <v>137</v>
      </c>
      <c r="W65" s="1">
        <v>45657</v>
      </c>
      <c r="X65" s="23">
        <f>+Contratos[[#This Row],[VALOR CONTRATO PRINCIPAL]]</f>
        <v>40186666</v>
      </c>
      <c r="Y65" s="42">
        <f>$D$5-Contratos[[#This Row],[Fecha de Inicio]]</f>
        <v>63</v>
      </c>
      <c r="Z65" s="42">
        <f>ROUND(Contratos[[#This Row],[dias ejecutados]]/(Contratos[[#This Row],[Fecha Finalizacion Programada]]-Contratos[[#This Row],[Fecha de Inicio]])*100,2)</f>
        <v>50.81</v>
      </c>
      <c r="AA65" s="23">
        <v>9386667</v>
      </c>
      <c r="AB65" s="40">
        <f>+Contratos[[#This Row],[Vr. Total con Adiciones]]-Contratos[[#This Row],[Recursos totales Ejecutados o pagados]]</f>
        <v>30799999</v>
      </c>
      <c r="AC65">
        <v>0</v>
      </c>
      <c r="AD65" s="23">
        <v>0</v>
      </c>
      <c r="AE65" s="23">
        <f>+Contratos[[#This Row],[VALOR TOTAL]]</f>
        <v>40186666</v>
      </c>
      <c r="AF65" s="42">
        <f>+Contratos[[#This Row],[PLAZO TOTAL
(DÍAS)*]]</f>
        <v>137</v>
      </c>
    </row>
    <row r="66" spans="2:32" x14ac:dyDescent="0.25">
      <c r="B66">
        <v>2024</v>
      </c>
      <c r="C66">
        <v>240785</v>
      </c>
      <c r="D66" t="s">
        <v>45</v>
      </c>
      <c r="E66" s="58" t="s">
        <v>139</v>
      </c>
      <c r="F66" t="s">
        <v>49</v>
      </c>
      <c r="G66" t="s">
        <v>50</v>
      </c>
      <c r="H66" t="s">
        <v>80</v>
      </c>
      <c r="I66" t="s">
        <v>48</v>
      </c>
      <c r="J66" t="s">
        <v>140</v>
      </c>
      <c r="K66" t="s">
        <v>164</v>
      </c>
      <c r="L66" s="1">
        <v>45583</v>
      </c>
      <c r="N66" s="42"/>
      <c r="O66" s="23">
        <v>41673333</v>
      </c>
      <c r="P66" s="40">
        <v>0</v>
      </c>
      <c r="Q66" s="23">
        <v>41673333</v>
      </c>
      <c r="R66" s="23">
        <v>0</v>
      </c>
      <c r="S66" s="23">
        <v>133</v>
      </c>
      <c r="T66" s="1">
        <v>45539</v>
      </c>
      <c r="U66" s="1">
        <v>45540</v>
      </c>
      <c r="V66">
        <v>133</v>
      </c>
      <c r="W66" s="1">
        <v>45657</v>
      </c>
      <c r="X66" s="23">
        <f>+Contratos[[#This Row],[VALOR CONTRATO PRINCIPAL]]</f>
        <v>41673333</v>
      </c>
      <c r="Y66" s="42">
        <f>$D$5-Contratos[[#This Row],[Fecha de Inicio]]</f>
        <v>56</v>
      </c>
      <c r="Z66" s="42">
        <f>ROUND(Contratos[[#This Row],[dias ejecutados]]/(Contratos[[#This Row],[Fecha Finalizacion Programada]]-Contratos[[#This Row],[Fecha de Inicio]])*100,2)</f>
        <v>47.86</v>
      </c>
      <c r="AA66" s="23">
        <v>17546667</v>
      </c>
      <c r="AB66" s="40">
        <f>+Contratos[[#This Row],[Vr. Total con Adiciones]]-Contratos[[#This Row],[Recursos totales Ejecutados o pagados]]</f>
        <v>24126666</v>
      </c>
      <c r="AC66">
        <v>0</v>
      </c>
      <c r="AD66" s="23">
        <v>0</v>
      </c>
      <c r="AE66" s="23">
        <f>+Contratos[[#This Row],[VALOR TOTAL]]</f>
        <v>41673333</v>
      </c>
      <c r="AF66" s="42">
        <f>+Contratos[[#This Row],[PLAZO TOTAL
(DÍAS)*]]</f>
        <v>133</v>
      </c>
    </row>
    <row r="67" spans="2:32" x14ac:dyDescent="0.25">
      <c r="B67">
        <v>2024</v>
      </c>
      <c r="C67">
        <v>240792</v>
      </c>
      <c r="D67" t="s">
        <v>45</v>
      </c>
      <c r="E67" s="58" t="s">
        <v>141</v>
      </c>
      <c r="F67" t="s">
        <v>49</v>
      </c>
      <c r="G67" t="s">
        <v>50</v>
      </c>
      <c r="H67" t="s">
        <v>65</v>
      </c>
      <c r="I67" t="s">
        <v>48</v>
      </c>
      <c r="J67" t="s">
        <v>142</v>
      </c>
      <c r="K67" t="s">
        <v>164</v>
      </c>
      <c r="L67" s="1">
        <v>45566</v>
      </c>
      <c r="N67" s="42"/>
      <c r="O67" s="23">
        <v>32526666</v>
      </c>
      <c r="P67" s="40">
        <v>0</v>
      </c>
      <c r="Q67" s="23">
        <v>32526666</v>
      </c>
      <c r="R67" s="23">
        <v>0</v>
      </c>
      <c r="S67" s="23">
        <v>119</v>
      </c>
      <c r="T67" s="1">
        <v>45541</v>
      </c>
      <c r="U67" s="1">
        <v>45546</v>
      </c>
      <c r="V67">
        <v>119</v>
      </c>
      <c r="W67" s="1">
        <v>45657</v>
      </c>
      <c r="X67" s="23">
        <f>+Contratos[[#This Row],[VALOR CONTRATO PRINCIPAL]]</f>
        <v>32526666</v>
      </c>
      <c r="Y67" s="42">
        <f>$D$5-Contratos[[#This Row],[Fecha de Inicio]]</f>
        <v>50</v>
      </c>
      <c r="Z67" s="42">
        <f>ROUND(Contratos[[#This Row],[dias ejecutados]]/(Contratos[[#This Row],[Fecha Finalizacion Programada]]-Contratos[[#This Row],[Fecha de Inicio]])*100,2)</f>
        <v>45.05</v>
      </c>
      <c r="AA67" s="23">
        <v>13666666</v>
      </c>
      <c r="AB67" s="40">
        <f>+Contratos[[#This Row],[Vr. Total con Adiciones]]-Contratos[[#This Row],[Recursos totales Ejecutados o pagados]]</f>
        <v>18860000</v>
      </c>
      <c r="AC67">
        <v>0</v>
      </c>
      <c r="AD67" s="23">
        <v>0</v>
      </c>
      <c r="AE67" s="23">
        <f>+Contratos[[#This Row],[VALOR TOTAL]]</f>
        <v>32526666</v>
      </c>
      <c r="AF67" s="42">
        <f>+Contratos[[#This Row],[PLAZO TOTAL
(DÍAS)*]]</f>
        <v>119</v>
      </c>
    </row>
    <row r="68" spans="2:32" x14ac:dyDescent="0.25">
      <c r="B68">
        <v>2024</v>
      </c>
      <c r="C68">
        <v>240782</v>
      </c>
      <c r="D68" t="s">
        <v>45</v>
      </c>
      <c r="E68" s="58" t="s">
        <v>143</v>
      </c>
      <c r="F68" t="s">
        <v>49</v>
      </c>
      <c r="G68" t="s">
        <v>50</v>
      </c>
      <c r="H68" t="s">
        <v>144</v>
      </c>
      <c r="I68" t="s">
        <v>48</v>
      </c>
      <c r="J68" t="s">
        <v>145</v>
      </c>
      <c r="K68" t="s">
        <v>164</v>
      </c>
      <c r="L68" s="1">
        <v>45566</v>
      </c>
      <c r="N68" s="42"/>
      <c r="O68" s="23">
        <v>32426666</v>
      </c>
      <c r="P68" s="40">
        <v>0</v>
      </c>
      <c r="Q68" s="23">
        <v>32426666</v>
      </c>
      <c r="R68" s="23">
        <v>0</v>
      </c>
      <c r="S68" s="23">
        <v>128</v>
      </c>
      <c r="T68" s="1">
        <v>45538</v>
      </c>
      <c r="U68" s="1">
        <v>45540</v>
      </c>
      <c r="V68">
        <v>128</v>
      </c>
      <c r="W68" s="1">
        <v>45657</v>
      </c>
      <c r="X68" s="23">
        <f>+Contratos[[#This Row],[VALOR CONTRATO PRINCIPAL]]</f>
        <v>32426666</v>
      </c>
      <c r="Y68" s="42">
        <f>$D$5-Contratos[[#This Row],[Fecha de Inicio]]</f>
        <v>56</v>
      </c>
      <c r="Z68" s="42">
        <f>ROUND(Contratos[[#This Row],[dias ejecutados]]/(Contratos[[#This Row],[Fecha Finalizacion Programada]]-Contratos[[#This Row],[Fecha de Inicio]])*100,2)</f>
        <v>47.86</v>
      </c>
      <c r="AA68" s="23">
        <v>14186667</v>
      </c>
      <c r="AB68" s="40">
        <f>+Contratos[[#This Row],[Vr. Total con Adiciones]]-Contratos[[#This Row],[Recursos totales Ejecutados o pagados]]</f>
        <v>18239999</v>
      </c>
      <c r="AC68">
        <v>0</v>
      </c>
      <c r="AD68" s="23">
        <v>0</v>
      </c>
      <c r="AE68" s="23">
        <f>+Contratos[[#This Row],[VALOR TOTAL]]</f>
        <v>32426666</v>
      </c>
      <c r="AF68" s="42">
        <f>+Contratos[[#This Row],[PLAZO TOTAL
(DÍAS)*]]</f>
        <v>128</v>
      </c>
    </row>
    <row r="69" spans="2:32" x14ac:dyDescent="0.25">
      <c r="B69">
        <v>2024</v>
      </c>
      <c r="C69">
        <v>240794</v>
      </c>
      <c r="D69" t="s">
        <v>45</v>
      </c>
      <c r="E69" s="58" t="s">
        <v>146</v>
      </c>
      <c r="F69" t="s">
        <v>49</v>
      </c>
      <c r="G69" t="s">
        <v>50</v>
      </c>
      <c r="H69" t="s">
        <v>147</v>
      </c>
      <c r="I69" t="s">
        <v>48</v>
      </c>
      <c r="J69" t="s">
        <v>148</v>
      </c>
      <c r="K69" t="s">
        <v>164</v>
      </c>
      <c r="L69" s="1">
        <v>45583</v>
      </c>
      <c r="N69" s="42"/>
      <c r="O69" s="23">
        <v>15986666</v>
      </c>
      <c r="P69" s="40">
        <v>0</v>
      </c>
      <c r="Q69" s="23">
        <v>15986666</v>
      </c>
      <c r="R69" s="23">
        <v>0</v>
      </c>
      <c r="S69" s="23">
        <v>109</v>
      </c>
      <c r="T69" s="1">
        <v>45541</v>
      </c>
      <c r="U69" s="1">
        <v>45548</v>
      </c>
      <c r="V69">
        <v>109</v>
      </c>
      <c r="W69" s="1">
        <v>45657</v>
      </c>
      <c r="X69" s="23">
        <f>+Contratos[[#This Row],[VALOR CONTRATO PRINCIPAL]]</f>
        <v>15986666</v>
      </c>
      <c r="Y69" s="42">
        <f>$D$5-Contratos[[#This Row],[Fecha de Inicio]]</f>
        <v>48</v>
      </c>
      <c r="Z69" s="42">
        <f>ROUND(Contratos[[#This Row],[dias ejecutados]]/(Contratos[[#This Row],[Fecha Finalizacion Programada]]-Contratos[[#This Row],[Fecha de Inicio]])*100,2)</f>
        <v>44.04</v>
      </c>
      <c r="AA69" s="23">
        <v>7040000</v>
      </c>
      <c r="AB69" s="40">
        <f>+Contratos[[#This Row],[Vr. Total con Adiciones]]-Contratos[[#This Row],[Recursos totales Ejecutados o pagados]]</f>
        <v>8946666</v>
      </c>
      <c r="AC69">
        <v>0</v>
      </c>
      <c r="AD69" s="23">
        <v>0</v>
      </c>
      <c r="AE69" s="23">
        <f>+Contratos[[#This Row],[VALOR TOTAL]]</f>
        <v>15986666</v>
      </c>
      <c r="AF69" s="42">
        <f>+Contratos[[#This Row],[PLAZO TOTAL
(DÍAS)*]]</f>
        <v>109</v>
      </c>
    </row>
    <row r="70" spans="2:32" x14ac:dyDescent="0.25">
      <c r="B70">
        <v>2024</v>
      </c>
      <c r="C70">
        <v>240795</v>
      </c>
      <c r="D70" t="s">
        <v>45</v>
      </c>
      <c r="E70" s="58" t="s">
        <v>146</v>
      </c>
      <c r="F70" t="s">
        <v>49</v>
      </c>
      <c r="G70" t="s">
        <v>50</v>
      </c>
      <c r="H70" t="s">
        <v>147</v>
      </c>
      <c r="I70" t="s">
        <v>48</v>
      </c>
      <c r="J70" t="s">
        <v>148</v>
      </c>
      <c r="K70" t="s">
        <v>164</v>
      </c>
      <c r="L70" s="1">
        <v>45583</v>
      </c>
      <c r="N70" s="42"/>
      <c r="O70" s="23">
        <v>15986666</v>
      </c>
      <c r="P70" s="40">
        <v>0</v>
      </c>
      <c r="Q70" s="23">
        <v>15986666</v>
      </c>
      <c r="R70" s="23">
        <v>0</v>
      </c>
      <c r="S70" s="23">
        <v>109</v>
      </c>
      <c r="T70" s="1">
        <v>45541</v>
      </c>
      <c r="U70" s="1">
        <v>45548</v>
      </c>
      <c r="V70">
        <v>109</v>
      </c>
      <c r="W70" s="1">
        <v>45657</v>
      </c>
      <c r="X70" s="23">
        <f>+Contratos[[#This Row],[VALOR CONTRATO PRINCIPAL]]</f>
        <v>15986666</v>
      </c>
      <c r="Y70" s="42">
        <f>$D$5-Contratos[[#This Row],[Fecha de Inicio]]</f>
        <v>48</v>
      </c>
      <c r="Z70" s="42">
        <f>ROUND(Contratos[[#This Row],[dias ejecutados]]/(Contratos[[#This Row],[Fecha Finalizacion Programada]]-Contratos[[#This Row],[Fecha de Inicio]])*100,2)</f>
        <v>44.04</v>
      </c>
      <c r="AA70" s="23">
        <v>7040000</v>
      </c>
      <c r="AB70" s="40">
        <f>+Contratos[[#This Row],[Vr. Total con Adiciones]]-Contratos[[#This Row],[Recursos totales Ejecutados o pagados]]</f>
        <v>8946666</v>
      </c>
      <c r="AC70">
        <v>0</v>
      </c>
      <c r="AD70" s="23">
        <v>0</v>
      </c>
      <c r="AE70" s="23">
        <f>+Contratos[[#This Row],[VALOR TOTAL]]</f>
        <v>15986666</v>
      </c>
      <c r="AF70" s="42">
        <f>+Contratos[[#This Row],[PLAZO TOTAL
(DÍAS)*]]</f>
        <v>109</v>
      </c>
    </row>
    <row r="71" spans="2:32" x14ac:dyDescent="0.25">
      <c r="B71">
        <v>2024</v>
      </c>
      <c r="C71">
        <v>240861</v>
      </c>
      <c r="D71" t="s">
        <v>45</v>
      </c>
      <c r="E71" s="58" t="s">
        <v>149</v>
      </c>
      <c r="F71" t="s">
        <v>49</v>
      </c>
      <c r="G71" t="s">
        <v>50</v>
      </c>
      <c r="H71" t="s">
        <v>46</v>
      </c>
      <c r="I71" t="s">
        <v>56</v>
      </c>
      <c r="J71" t="s">
        <v>150</v>
      </c>
      <c r="K71" s="42" t="s">
        <v>163</v>
      </c>
      <c r="L71" s="1">
        <v>45593</v>
      </c>
      <c r="M71">
        <v>1036651505</v>
      </c>
      <c r="N71" s="42" t="s">
        <v>166</v>
      </c>
      <c r="O71" s="23">
        <v>22000000</v>
      </c>
      <c r="P71" s="40">
        <v>0</v>
      </c>
      <c r="Q71" s="23">
        <v>0</v>
      </c>
      <c r="R71" s="23">
        <v>0</v>
      </c>
      <c r="S71" s="42">
        <v>150</v>
      </c>
      <c r="T71" s="1">
        <v>45562</v>
      </c>
      <c r="U71" s="1">
        <v>45566</v>
      </c>
      <c r="V71">
        <v>150</v>
      </c>
      <c r="W71" s="1">
        <v>45657</v>
      </c>
      <c r="X71" s="23">
        <f>+Contratos[[#This Row],[VALOR CONTRATO PRINCIPAL]]</f>
        <v>22000000</v>
      </c>
      <c r="Y71" s="42">
        <f>$D$5-Contratos[[#This Row],[Fecha de Inicio]]</f>
        <v>30</v>
      </c>
      <c r="Z71" s="42">
        <f>ROUND(Contratos[[#This Row],[dias ejecutados]]/(Contratos[[#This Row],[Fecha Finalizacion Programada]]-Contratos[[#This Row],[Fecha de Inicio]])*100,2)</f>
        <v>32.97</v>
      </c>
      <c r="AA71" s="23">
        <v>0</v>
      </c>
      <c r="AB71" s="40">
        <f>+Contratos[[#This Row],[Vr. Total con Adiciones]]-Contratos[[#This Row],[Recursos totales Ejecutados o pagados]]</f>
        <v>0</v>
      </c>
      <c r="AC71">
        <v>0</v>
      </c>
      <c r="AD71" s="23">
        <v>0</v>
      </c>
      <c r="AE71" s="23">
        <f>+Contratos[[#This Row],[VALOR TOTAL]]</f>
        <v>0</v>
      </c>
      <c r="AF71" s="42">
        <f>+Contratos[[#This Row],[PLAZO TOTAL
(DÍAS)*]]</f>
        <v>150</v>
      </c>
    </row>
    <row r="72" spans="2:32" x14ac:dyDescent="0.25">
      <c r="B72">
        <v>2024</v>
      </c>
      <c r="C72">
        <v>240819</v>
      </c>
      <c r="D72" t="s">
        <v>45</v>
      </c>
      <c r="E72" s="58" t="s">
        <v>151</v>
      </c>
      <c r="F72" t="s">
        <v>49</v>
      </c>
      <c r="G72" t="s">
        <v>50</v>
      </c>
      <c r="H72" t="s">
        <v>144</v>
      </c>
      <c r="I72" t="s">
        <v>48</v>
      </c>
      <c r="J72" t="s">
        <v>152</v>
      </c>
      <c r="K72" t="s">
        <v>164</v>
      </c>
      <c r="L72" s="1">
        <v>45566</v>
      </c>
      <c r="N72" s="42"/>
      <c r="O72" s="23">
        <v>29893333</v>
      </c>
      <c r="P72" s="40">
        <v>0</v>
      </c>
      <c r="Q72" s="23">
        <v>29893333</v>
      </c>
      <c r="R72" s="23">
        <v>0</v>
      </c>
      <c r="S72" s="23">
        <v>118</v>
      </c>
      <c r="T72" s="1">
        <v>45548</v>
      </c>
      <c r="U72" s="1">
        <v>45553</v>
      </c>
      <c r="V72">
        <v>118</v>
      </c>
      <c r="W72" s="1">
        <v>45657</v>
      </c>
      <c r="X72" s="23">
        <f>+Contratos[[#This Row],[VALOR CONTRATO PRINCIPAL]]</f>
        <v>29893333</v>
      </c>
      <c r="Y72" s="42">
        <f>$D$5-Contratos[[#This Row],[Fecha de Inicio]]</f>
        <v>43</v>
      </c>
      <c r="Z72" s="42">
        <f>ROUND(Contratos[[#This Row],[dias ejecutados]]/(Contratos[[#This Row],[Fecha Finalizacion Programada]]-Contratos[[#This Row],[Fecha de Inicio]])*100,2)</f>
        <v>41.35</v>
      </c>
      <c r="AA72" s="23">
        <v>3293333</v>
      </c>
      <c r="AB72" s="40">
        <f>+Contratos[[#This Row],[Vr. Total con Adiciones]]-Contratos[[#This Row],[Recursos totales Ejecutados o pagados]]</f>
        <v>26600000</v>
      </c>
      <c r="AC72">
        <v>0</v>
      </c>
      <c r="AD72" s="23">
        <v>0</v>
      </c>
      <c r="AE72" s="23">
        <f>+Contratos[[#This Row],[VALOR TOTAL]]</f>
        <v>29893333</v>
      </c>
      <c r="AF72" s="42">
        <f>+Contratos[[#This Row],[PLAZO TOTAL
(DÍAS)*]]</f>
        <v>118</v>
      </c>
    </row>
    <row r="73" spans="2:32" x14ac:dyDescent="0.25">
      <c r="B73">
        <v>2023</v>
      </c>
      <c r="C73">
        <v>230873</v>
      </c>
      <c r="D73" t="s">
        <v>51</v>
      </c>
      <c r="E73" s="58" t="s">
        <v>153</v>
      </c>
      <c r="F73" t="s">
        <v>52</v>
      </c>
      <c r="G73" t="s">
        <v>91</v>
      </c>
      <c r="H73" t="s">
        <v>46</v>
      </c>
      <c r="I73" t="s">
        <v>56</v>
      </c>
      <c r="J73" t="s">
        <v>154</v>
      </c>
      <c r="K73" s="42" t="s">
        <v>162</v>
      </c>
      <c r="L73" s="1">
        <v>45583</v>
      </c>
      <c r="N73" s="42"/>
      <c r="O73" s="23">
        <v>324312117</v>
      </c>
      <c r="P73" s="40">
        <v>107339940</v>
      </c>
      <c r="Q73" s="23">
        <v>431652057</v>
      </c>
      <c r="R73" s="42">
        <v>60</v>
      </c>
      <c r="S73" s="42">
        <v>420</v>
      </c>
      <c r="T73" s="1">
        <v>45188</v>
      </c>
      <c r="U73" s="1">
        <v>45219</v>
      </c>
      <c r="V73">
        <v>360</v>
      </c>
      <c r="W73" s="1">
        <v>45645</v>
      </c>
      <c r="X73" s="23">
        <f>+Contratos[[#This Row],[VALOR CONTRATO PRINCIPAL]]</f>
        <v>324312117</v>
      </c>
      <c r="Y73" s="42">
        <f>$D$5-Contratos[[#This Row],[Fecha de Inicio]]</f>
        <v>377</v>
      </c>
      <c r="Z73" s="42">
        <f>ROUND(Contratos[[#This Row],[dias ejecutados]]/(Contratos[[#This Row],[Fecha Finalizacion Programada]]-Contratos[[#This Row],[Fecha de Inicio]])*100,2)</f>
        <v>88.5</v>
      </c>
      <c r="AA73" s="23">
        <v>324312117</v>
      </c>
      <c r="AB73" s="40">
        <f>+Contratos[[#This Row],[Vr. Total con Adiciones]]-Contratos[[#This Row],[Recursos totales Ejecutados o pagados]]</f>
        <v>107339940</v>
      </c>
      <c r="AC73">
        <v>1</v>
      </c>
      <c r="AD73" s="23">
        <v>107339940</v>
      </c>
      <c r="AE73" s="23">
        <f>+Contratos[[#This Row],[VALOR TOTAL]]</f>
        <v>431652057</v>
      </c>
      <c r="AF73" s="42">
        <f>+Contratos[[#This Row],[PLAZO TOTAL
(DÍAS)*]]</f>
        <v>420</v>
      </c>
    </row>
    <row r="74" spans="2:32" x14ac:dyDescent="0.25">
      <c r="B74">
        <v>2023</v>
      </c>
      <c r="C74">
        <v>230891</v>
      </c>
      <c r="D74" t="s">
        <v>45</v>
      </c>
      <c r="E74" s="58" t="s">
        <v>155</v>
      </c>
      <c r="F74" t="s">
        <v>47</v>
      </c>
      <c r="G74" t="s">
        <v>41</v>
      </c>
      <c r="H74" t="s">
        <v>156</v>
      </c>
      <c r="I74" t="s">
        <v>48</v>
      </c>
      <c r="J74" t="s">
        <v>157</v>
      </c>
      <c r="K74" s="42" t="s">
        <v>162</v>
      </c>
      <c r="L74" s="1">
        <v>45594</v>
      </c>
      <c r="N74" s="42"/>
      <c r="O74" s="23">
        <v>494262049</v>
      </c>
      <c r="P74" s="40">
        <v>30400854</v>
      </c>
      <c r="Q74" s="23">
        <v>524662903</v>
      </c>
      <c r="R74" s="42">
        <v>32</v>
      </c>
      <c r="S74" s="42">
        <v>405</v>
      </c>
      <c r="T74" s="1">
        <v>45210</v>
      </c>
      <c r="U74" s="1">
        <v>45217</v>
      </c>
      <c r="V74">
        <v>150</v>
      </c>
      <c r="W74" s="1">
        <v>45628</v>
      </c>
      <c r="X74" s="23">
        <f>+Contratos[[#This Row],[VALOR CONTRATO PRINCIPAL]]</f>
        <v>494262049</v>
      </c>
      <c r="Y74" s="42">
        <f>$D$5-Contratos[[#This Row],[Fecha de Inicio]]</f>
        <v>379</v>
      </c>
      <c r="Z74" s="42">
        <f>ROUND(Contratos[[#This Row],[dias ejecutados]]/(Contratos[[#This Row],[Fecha Finalizacion Programada]]-Contratos[[#This Row],[Fecha de Inicio]])*100,2)</f>
        <v>92.21</v>
      </c>
      <c r="AA74" s="23">
        <v>404858252</v>
      </c>
      <c r="AB74" s="40">
        <f>+Contratos[[#This Row],[Vr. Total con Adiciones]]-Contratos[[#This Row],[Recursos totales Ejecutados o pagados]]</f>
        <v>119804651</v>
      </c>
      <c r="AC74">
        <v>1</v>
      </c>
      <c r="AD74" s="23">
        <v>30400854</v>
      </c>
      <c r="AE74" s="23">
        <f>+Contratos[[#This Row],[VALOR TOTAL]]</f>
        <v>524662903</v>
      </c>
      <c r="AF74" s="42">
        <f>+Contratos[[#This Row],[PLAZO TOTAL
(DÍAS)*]]</f>
        <v>405</v>
      </c>
    </row>
    <row r="75" spans="2:32" x14ac:dyDescent="0.25">
      <c r="B75">
        <v>2023</v>
      </c>
      <c r="C75">
        <v>230988</v>
      </c>
      <c r="D75" t="s">
        <v>45</v>
      </c>
      <c r="E75" s="58" t="s">
        <v>158</v>
      </c>
      <c r="F75" t="s">
        <v>159</v>
      </c>
      <c r="G75" t="s">
        <v>41</v>
      </c>
      <c r="H75" t="s">
        <v>46</v>
      </c>
      <c r="I75" t="s">
        <v>56</v>
      </c>
      <c r="J75" t="s">
        <v>160</v>
      </c>
      <c r="K75" s="42" t="s">
        <v>165</v>
      </c>
      <c r="L75" s="1">
        <v>45576</v>
      </c>
      <c r="N75" s="42"/>
      <c r="O75" s="23">
        <v>263501323</v>
      </c>
      <c r="P75" s="40">
        <v>0</v>
      </c>
      <c r="Q75" s="23">
        <v>263501323</v>
      </c>
      <c r="R75" s="42">
        <v>49</v>
      </c>
      <c r="S75" s="42">
        <v>319</v>
      </c>
      <c r="T75" s="1">
        <v>45274</v>
      </c>
      <c r="U75" s="1">
        <v>45302</v>
      </c>
      <c r="V75">
        <v>180</v>
      </c>
      <c r="W75" s="1">
        <v>45626</v>
      </c>
      <c r="X75" s="23">
        <f>+Contratos[[#This Row],[VALOR CONTRATO PRINCIPAL]]</f>
        <v>263501323</v>
      </c>
      <c r="Y75" s="42">
        <f>$D$5-Contratos[[#This Row],[Fecha de Inicio]]</f>
        <v>294</v>
      </c>
      <c r="Z75" s="42">
        <f>ROUND(Contratos[[#This Row],[dias ejecutados]]/(Contratos[[#This Row],[Fecha Finalizacion Programada]]-Contratos[[#This Row],[Fecha de Inicio]])*100,2)</f>
        <v>90.74</v>
      </c>
      <c r="AA75" s="23">
        <v>131750661</v>
      </c>
      <c r="AB75" s="40">
        <f>+Contratos[[#This Row],[Vr. Total con Adiciones]]-Contratos[[#This Row],[Recursos totales Ejecutados o pagados]]</f>
        <v>131750662</v>
      </c>
      <c r="AC75">
        <v>1</v>
      </c>
      <c r="AD75" s="23">
        <v>0</v>
      </c>
      <c r="AE75" s="23">
        <f>+Contratos[[#This Row],[VALOR TOTAL]]</f>
        <v>263501323</v>
      </c>
      <c r="AF75" s="42">
        <f>+Contratos[[#This Row],[PLAZO TOTAL
(DÍAS)*]]</f>
        <v>319</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2B4700-6FC0-4055-9946-3A5516ADBC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cp:lastPrinted>2022-12-01T01:47:00Z</cp:lastPrinted>
  <dcterms:created xsi:type="dcterms:W3CDTF">2022-10-06T16:30:05Z</dcterms:created>
  <dcterms:modified xsi:type="dcterms:W3CDTF">2024-11-26T05:35:28Z</dcterms:modified>
</cp:coreProperties>
</file>