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mc:AlternateContent xmlns:mc="http://schemas.openxmlformats.org/markup-compatibility/2006">
    <mc:Choice Requires="x15">
      <x15ac:absPath xmlns:x15ac="http://schemas.microsoft.com/office/spreadsheetml/2010/11/ac" url="D:\SDH\1_Informes_SDH\9_Pagina_web\"/>
    </mc:Choice>
  </mc:AlternateContent>
  <xr:revisionPtr revIDLastSave="0" documentId="13_ncr:1_{7FC7632D-4265-47B7-8EA4-B374A6427E39}" xr6:coauthVersionLast="41" xr6:coauthVersionMax="47" xr10:uidLastSave="{00000000-0000-0000-0000-000000000000}"/>
  <bookViews>
    <workbookView xWindow="-120" yWindow="-120" windowWidth="20730" windowHeight="11160" xr2:uid="{00000000-000D-0000-FFFF-FFFF00000000}"/>
  </bookViews>
  <sheets>
    <sheet name="resumen" sheetId="1" r:id="rId1"/>
    <sheet name="Detalle" sheetId="2" r:id="rId2"/>
  </sheets>
  <definedNames>
    <definedName name="_xlnm._FilterDatabase" localSheetId="1" hidden="1">Detalle!$B$10:$L$34</definedName>
  </definedNames>
  <calcPr calcId="191029"/>
  <pivotCaches>
    <pivotCache cacheId="11"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2" i="2" l="1"/>
  <c r="AF13" i="2" l="1"/>
  <c r="AF15" i="2"/>
  <c r="AF17" i="2"/>
  <c r="AF19" i="2"/>
  <c r="AF21" i="2"/>
  <c r="AF23" i="2"/>
  <c r="AF25" i="2"/>
  <c r="AF27" i="2"/>
  <c r="AF29" i="2"/>
  <c r="AF31" i="2"/>
  <c r="AF33" i="2"/>
  <c r="X12" i="2"/>
  <c r="X13" i="2"/>
  <c r="X14" i="2"/>
  <c r="X15" i="2"/>
  <c r="X16" i="2"/>
  <c r="X17" i="2"/>
  <c r="X18" i="2"/>
  <c r="X19" i="2"/>
  <c r="X20" i="2"/>
  <c r="X21" i="2"/>
  <c r="X22" i="2"/>
  <c r="X23" i="2"/>
  <c r="X24" i="2"/>
  <c r="X25" i="2"/>
  <c r="X26" i="2"/>
  <c r="X27" i="2"/>
  <c r="X28" i="2"/>
  <c r="X29" i="2"/>
  <c r="X30" i="2"/>
  <c r="X31" i="2"/>
  <c r="X32" i="2"/>
  <c r="X33" i="2"/>
  <c r="X34" i="2"/>
  <c r="Z12" i="2"/>
  <c r="Y13" i="2"/>
  <c r="Z13" i="2" s="1"/>
  <c r="Y14" i="2"/>
  <c r="Y15" i="2"/>
  <c r="Z15" i="2" s="1"/>
  <c r="Y16" i="2"/>
  <c r="Z16" i="2" s="1"/>
  <c r="Y17" i="2"/>
  <c r="Z17" i="2" s="1"/>
  <c r="Y18" i="2"/>
  <c r="Y19" i="2"/>
  <c r="Z19" i="2" s="1"/>
  <c r="Y20" i="2"/>
  <c r="Z20" i="2" s="1"/>
  <c r="Y21" i="2"/>
  <c r="Z21" i="2" s="1"/>
  <c r="Y22" i="2"/>
  <c r="Y23" i="2"/>
  <c r="Z23" i="2" s="1"/>
  <c r="Y24" i="2"/>
  <c r="Z24" i="2" s="1"/>
  <c r="Y25" i="2"/>
  <c r="Z25" i="2" s="1"/>
  <c r="Y26" i="2"/>
  <c r="Y27" i="2"/>
  <c r="Z27" i="2" s="1"/>
  <c r="Y28" i="2"/>
  <c r="Z28" i="2" s="1"/>
  <c r="Y29" i="2"/>
  <c r="Z29" i="2" s="1"/>
  <c r="Y30" i="2"/>
  <c r="Y31" i="2"/>
  <c r="Z31" i="2" s="1"/>
  <c r="Y32" i="2"/>
  <c r="Z32" i="2" s="1"/>
  <c r="Y33" i="2"/>
  <c r="Z33" i="2" s="1"/>
  <c r="Y34" i="2"/>
  <c r="Z14" i="2"/>
  <c r="Z18" i="2"/>
  <c r="Z22" i="2"/>
  <c r="Z26" i="2"/>
  <c r="Z30" i="2"/>
  <c r="Z34" i="2"/>
  <c r="AE12" i="2"/>
  <c r="AB12" i="2" s="1"/>
  <c r="AE13" i="2"/>
  <c r="AB13" i="2" s="1"/>
  <c r="AE14" i="2"/>
  <c r="AB14" i="2" s="1"/>
  <c r="AE15" i="2"/>
  <c r="AB15" i="2" s="1"/>
  <c r="AE16" i="2"/>
  <c r="AB16" i="2" s="1"/>
  <c r="AE17" i="2"/>
  <c r="AB17" i="2" s="1"/>
  <c r="AE18" i="2"/>
  <c r="AB18" i="2" s="1"/>
  <c r="AE19" i="2"/>
  <c r="AB19" i="2" s="1"/>
  <c r="AE20" i="2"/>
  <c r="AB20" i="2" s="1"/>
  <c r="AE21" i="2"/>
  <c r="AB21" i="2" s="1"/>
  <c r="AE22" i="2"/>
  <c r="AB22" i="2" s="1"/>
  <c r="AE23" i="2"/>
  <c r="AB23" i="2" s="1"/>
  <c r="AE24" i="2"/>
  <c r="AB24" i="2" s="1"/>
  <c r="AE25" i="2"/>
  <c r="AB25" i="2" s="1"/>
  <c r="AE26" i="2"/>
  <c r="AB26" i="2" s="1"/>
  <c r="AE27" i="2"/>
  <c r="AB27" i="2" s="1"/>
  <c r="AE28" i="2"/>
  <c r="AB28" i="2" s="1"/>
  <c r="AE29" i="2"/>
  <c r="AB29" i="2" s="1"/>
  <c r="AE30" i="2"/>
  <c r="AB30" i="2" s="1"/>
  <c r="AE31" i="2"/>
  <c r="AB31" i="2" s="1"/>
  <c r="AE32" i="2"/>
  <c r="AB32" i="2" s="1"/>
  <c r="AE33" i="2"/>
  <c r="AB33" i="2" s="1"/>
  <c r="AE34" i="2"/>
  <c r="AB34" i="2" s="1"/>
  <c r="AF12" i="2"/>
  <c r="AF14" i="2"/>
  <c r="AF16" i="2"/>
  <c r="AF18" i="2"/>
  <c r="AF20" i="2"/>
  <c r="AF22" i="2"/>
  <c r="AF24" i="2"/>
  <c r="AF26" i="2"/>
  <c r="AF28" i="2"/>
  <c r="AF30" i="2"/>
  <c r="AF32" i="2"/>
  <c r="AF34" i="2"/>
  <c r="AE11" i="2" l="1"/>
  <c r="AB11" i="2" s="1"/>
  <c r="AF11" i="2" l="1"/>
  <c r="X11" i="2"/>
  <c r="Y11" i="2" l="1"/>
  <c r="Z11" i="2" s="1"/>
  <c r="E19" i="1"/>
  <c r="E20"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A27A38-766A-42BB-B389-B205E2DEF053}" keepAlive="1" name="Consulta - 2022_Reporte de Ejecución Contractual" description="Conexión a la consulta '2022_Reporte de Ejecución Contractual' en el libro." type="5" refreshedVersion="0" background="1">
    <dbPr connection="Provider=Microsoft.Mashup.OleDb.1;Data Source=$Workbook$;Location=&quot;2022_Reporte de Ejecución Contractual&quot;;Extended Properties=&quot;&quot;" command="SELECT * FROM [2022_Reporte de Ejecución Contractual]"/>
  </connection>
  <connection id="2" xr16:uid="{41725CCB-6227-4BB5-A7E3-6C00E9DD81CC}" keepAlive="1" name="Consulta - 2022_Reporte de Ejecución Contractual (2)" description="Conexión a la consulta '2022_Reporte de Ejecución Contractual (2)' en el libro." type="5" refreshedVersion="0" background="1">
    <dbPr connection="Provider=Microsoft.Mashup.OleDb.1;Data Source=$Workbook$;Location=&quot;2022_Reporte de Ejecución Contractual (2)&quot;;Extended Properties=&quot;&quot;" command="SELECT * FROM [2022_Reporte de Ejecución Contractual (2)]"/>
  </connection>
  <connection id="3" xr16:uid="{A12C0135-9FE0-46A3-B3BA-529EC0A067FF}" keepAlive="1" name="Consulta - 2023_Reporte de Ejecución Contractual" description="Conexión a la consulta '2023_Reporte de Ejecución Contractual' en el libro." type="5" refreshedVersion="0" background="1">
    <dbPr connection="Provider=Microsoft.Mashup.OleDb.1;Data Source=$Workbook$;Location=&quot;2023_Reporte de Ejecución Contractual&quot;;Extended Properties=&quot;&quot;" command="SELECT * FROM [2023_Reporte de Ejecución Contractual]"/>
  </connection>
  <connection id="4" xr16:uid="{82883B91-AF54-43D1-8768-6C09B784CD83}" keepAlive="1" name="Consulta - 2023_Reporte de Ejecución Contractual (2)" description="Conexión a la consulta '2023_Reporte de Ejecución Contractual (2)' en el libro." type="5" refreshedVersion="0" background="1">
    <dbPr connection="Provider=Microsoft.Mashup.OleDb.1;Data Source=$Workbook$;Location=&quot;2023_Reporte de Ejecución Contractual (2)&quot;;Extended Properties=&quot;&quot;" command="SELECT * FROM [2023_Reporte de Ejecución Contractual (2)]"/>
  </connection>
  <connection id="5" xr16:uid="{5F80A6DC-66C1-420C-9B38-A9E520ECAE9E}" keepAlive="1" name="Consulta - 2023_Reporte de Ejecución Contractual (3)" description="Conexión a la consulta '2023_Reporte de Ejecución Contractual (3)' en el libro." type="5" refreshedVersion="0" background="1">
    <dbPr connection="Provider=Microsoft.Mashup.OleDb.1;Data Source=$Workbook$;Location=&quot;2023_Reporte de Ejecución Contractual (3)&quot;;Extended Properties=&quot;&quot;" command="SELECT * FROM [2023_Reporte de Ejecución Contractual (3)]"/>
  </connection>
  <connection id="6" xr16:uid="{F3569E03-1D73-4F66-86DB-9B1EED766D5B}" keepAlive="1" name="Consulta - Informe_Supervisor" description="Conexión a la consulta 'Informe_Supervisor' en el libro." type="5" refreshedVersion="8" background="1" saveData="1">
    <dbPr connection="Provider=Microsoft.Mashup.OleDb.1;Data Source=$Workbook$;Location=Informe_Supervisor;Extended Properties=&quot;&quot;" command="SELECT * FROM [Informe_Supervisor]"/>
  </connection>
  <connection id="7" xr16:uid="{3E4C20E8-8C71-445D-B56D-7B83A14A675E}" keepAlive="1" name="Consulta - Reporte Informes de Supervisión" description="Conexión a la consulta 'Reporte Informes de Supervisión' en el libro." type="5" refreshedVersion="0" background="1">
    <dbPr connection="Provider=Microsoft.Mashup.OleDb.1;Data Source=$Workbook$;Location=&quot;Reporte Informes de Supervisión&quot;;Extended Properties=&quot;&quot;" command="SELECT * FROM [Reporte Informes de Supervisión]"/>
  </connection>
</connections>
</file>

<file path=xl/sharedStrings.xml><?xml version="1.0" encoding="utf-8"?>
<sst xmlns="http://schemas.openxmlformats.org/spreadsheetml/2006/main" count="260" uniqueCount="128">
  <si>
    <t>Total general</t>
  </si>
  <si>
    <t>Fuente: Datos Abiertos, BogData</t>
  </si>
  <si>
    <t>No. Contratos/Conv</t>
  </si>
  <si>
    <t>VIGENCIA</t>
  </si>
  <si>
    <t>NÚMERO CONTRATO</t>
  </si>
  <si>
    <t>CLASE MODIFICACIÓN</t>
  </si>
  <si>
    <t>FECHA SUSCRIPCIÓN DE LA MODIFICACIÓN</t>
  </si>
  <si>
    <t>IDENTIFICACIÓN CONTRATISTA</t>
  </si>
  <si>
    <t>OBJETO</t>
  </si>
  <si>
    <t>VALOR CONTRATO PRINCIPAL</t>
  </si>
  <si>
    <t>VALOR ADICIÓN</t>
  </si>
  <si>
    <t>VALOR TOTAL</t>
  </si>
  <si>
    <t>PLAZO MODIFICACIÓN (Días)</t>
  </si>
  <si>
    <t>Fecha de suscripción</t>
  </si>
  <si>
    <t>Fecha de Inicio</t>
  </si>
  <si>
    <t>Plazo Inicial (dias)</t>
  </si>
  <si>
    <t>Fecha Finalizacion Programada</t>
  </si>
  <si>
    <t>Valor del Contrato
inical</t>
  </si>
  <si>
    <t>dias ejecutados</t>
  </si>
  <si>
    <t>% Ejecución</t>
  </si>
  <si>
    <t>Recursos pendientes de ejecutar.</t>
  </si>
  <si>
    <t>Cantidad de Adiciones/
prórrogas</t>
  </si>
  <si>
    <t>Vr. Adiciones</t>
  </si>
  <si>
    <t>Vr. Total con Adiciones</t>
  </si>
  <si>
    <t>NOMBRE UNIDAD EJECUTORA</t>
  </si>
  <si>
    <t>DEPENDENCIA DESTINO</t>
  </si>
  <si>
    <t>PROCESO SELECCIÓN</t>
  </si>
  <si>
    <t>CLASE CONTRATO</t>
  </si>
  <si>
    <t>INFORMACIÓN CONSOLIDADA DEL CONTRATO A LA FECHA CON TODAS LAS NOVEDADES/CAMBIOS Y/O MODIFICACIONES</t>
  </si>
  <si>
    <t>INFORMACIÓN GENERAL DEL CONTRATO MODIFICADO</t>
  </si>
  <si>
    <t>PORTAL CONTRATACION</t>
  </si>
  <si>
    <t>URL SECOP</t>
  </si>
  <si>
    <t>PLAZO TOTAL
(DÍAS)*</t>
  </si>
  <si>
    <t>* Los plazos en días se contabilizan a partir de meses contables de 30 días</t>
  </si>
  <si>
    <t xml:space="preserve">Corte: </t>
  </si>
  <si>
    <t>Del</t>
  </si>
  <si>
    <t>Hasta</t>
  </si>
  <si>
    <t>RAZÓN SOCIAL
CESIONARIO</t>
  </si>
  <si>
    <t>Recursos totales Ejecutados o pagados</t>
  </si>
  <si>
    <t>Tipo Modificaciones</t>
  </si>
  <si>
    <t>Modalidad / Clase Contrato - Conve</t>
  </si>
  <si>
    <t>Directa Prestacion Servicios Profesionales y Apoyo a la Gestión</t>
  </si>
  <si>
    <t>Prestación de Servicios</t>
  </si>
  <si>
    <t>Prestación Servicios Profesionales</t>
  </si>
  <si>
    <t>Plazo total con prorrogas (días)</t>
  </si>
  <si>
    <t>4 4. Adición / Prórroga</t>
  </si>
  <si>
    <t>3 3. Prorroga</t>
  </si>
  <si>
    <t>DATOS DE LA MODIFICACION SUSCRITA EN EL PERIODO</t>
  </si>
  <si>
    <t>SUBD. ADMINISTRATIVA Y FINANCIERA</t>
  </si>
  <si>
    <t>SECOP-II</t>
  </si>
  <si>
    <t>FONDO CUENTA CONCEJO DE BOGOTA, D.C.</t>
  </si>
  <si>
    <t>Suministro</t>
  </si>
  <si>
    <t>Selección Abreviada - Menor Cuantía</t>
  </si>
  <si>
    <t>https://community.secop.gov.co/Public/Tendering/OpportunityDetail/Index?noticeUID=CO1.NTC.4322916&amp;isFromPublicArea=True&amp;isModal=true&amp;asPopupView=true</t>
  </si>
  <si>
    <t>Suministrar e instalar planta eléctrica para respaldo eléctrico de lasede de la Crr 32 (archivo) incluye instalación de tableros eléctricos,transferencia eléctrica, acometidas eléctricas y ampliación de cargaeléctrica ante operador de red .</t>
  </si>
  <si>
    <t>SUBD. ASUNTOS CONTRACTUALES</t>
  </si>
  <si>
    <t>https://community.secop.gov.co/Public/Tendering/OpportunityDetail/Index?noticeUID=CO1.NTC.5439427&amp;isFromPublicArea=True&amp;isModal=true&amp;asPopupView=true</t>
  </si>
  <si>
    <t>https://community.secop.gov.co/Public/Tendering/OpportunityDetail/Index?noticeUID=CO1.NTC.5457680&amp;isFromPublicArea=True&amp;isModal=true&amp;asPopupView=true</t>
  </si>
  <si>
    <t>https://community.secop.gov.co/Public/Tendering/OpportunityDetail/Index?noticeUID=CO1.NTC.4384399&amp;isFromPublicArea=True&amp;isModal=true&amp;asPopupView=true</t>
  </si>
  <si>
    <t>DESPACHO DIR. GESTION CORPORATIVA</t>
  </si>
  <si>
    <t>Prestar los servicios profesionales a la Dirección de GestiónCorporativa para apoyar la gestión de la Unidad Ejecutora 04 frente alos procesos contractuales.</t>
  </si>
  <si>
    <t>SUBD. GESTION JUDICIAL</t>
  </si>
  <si>
    <t>Prestar servicios profesionales para representar judicial, extrajudicialy/o administrativamente a Bogotá D.C.-Secretaría Distrital de Hacienda</t>
  </si>
  <si>
    <t>SUBD. INFRAESTRUCTURA TIC</t>
  </si>
  <si>
    <t>OF. ASESORA DE COMUNICACIONES</t>
  </si>
  <si>
    <t>Selección Abreviada - Subasta Inversa</t>
  </si>
  <si>
    <t>Prestar los servicios de impresión para el Concejo de Bogotá D.C.</t>
  </si>
  <si>
    <t>Concurso de Méritos Abierto</t>
  </si>
  <si>
    <t>0111-01 - Secretaría Distrital de Hacienda</t>
  </si>
  <si>
    <t>0111-04 - Fondo Cuenta Concejo de Bogotá,D.C.</t>
  </si>
  <si>
    <t>Secretaría Distrital de Hacienda
Gestión Contractual Agosto 2024 - Modificaciones</t>
  </si>
  <si>
    <t>140422-0-2014</t>
  </si>
  <si>
    <t>2 2. Adición</t>
  </si>
  <si>
    <t>1 1. Cesión</t>
  </si>
  <si>
    <t>https://community.secop.gov.co/Public/Tendering/OpportunityDetail/Index?noticeUID=CO1.NTC.5442343&amp;isFromPublicArea=True&amp;isModal=true&amp;asPopupView=true</t>
  </si>
  <si>
    <t>(CPS) Directa Prestacion Servicios Profesionales y Apoyo a la Gestión</t>
  </si>
  <si>
    <t>(CPS) Prestación Servicios Profesionales</t>
  </si>
  <si>
    <t>OF. COBRO GENERAL</t>
  </si>
  <si>
    <t>Prestar los servicios profesionales para el desarrollo de actividades deseguimiento a la gestión, realización de informes, proyección de actosadministrativos y respuestas a peticiones, mejoramiento de procesos yejecución de labores relacionadas con las actuaciones administrativaspropias de la Oficina de Cobro General.</t>
  </si>
  <si>
    <t>https://community.secop.gov.co/Public/Tendering/OpportunityDetail/Index?noticeUID=CO1.NTC.5538631&amp;isFromPublicArea=True&amp;isModal=true&amp;asPopupView=true</t>
  </si>
  <si>
    <t>PRESTAR LOS SERVICIOS PROFESIONALES PARA APOYAR TÉCNICAMENTE YADMINISTRATIVAMENTE EN LA ETAPA PRECONTRACTUAL Y APOYO A LA SUPERVISIÓNDE CONTRATOS Y PROCESOS GESTIONADOS POR LA SUBDIRECCIÓN ADMINISTRATIVA YFINANCIERA, ASÍ COMO APOYO A LAS ACTIVIDADES AMBIENTALES DE LA ENTIDAD YDEL CENTRO ADMINISTRATIVO DISTRITAL - CAD, DE CONFORMIDAD CON LOSPROCEDIMIENTOS Y LINEAMIENTOS ESTABLECIDOS</t>
  </si>
  <si>
    <t>https://community.secop.gov.co/Public/Tendering/OpportunityDetail/Index?noticeUID=CO1.NTC.5490647&amp;isFromPublicArea=True&amp;isModal=true&amp;asPopupView=true</t>
  </si>
  <si>
    <t>Prestar servicios profesionales a la Subdirección de AsuntosContractuales para gestionar la construcción de documentos precontractuales.</t>
  </si>
  <si>
    <t>https://community.secop.gov.co/Public/Tendering/OpportunityDetail/Index?noticeUID=CO1.NTC.5535773&amp;isFromPublicArea=True&amp;isModal=true&amp;asPopupView=true</t>
  </si>
  <si>
    <t>Prestar los servicios profesionales para estructurar técnicamente laetapa precontractual y apoyo a la supervisión de los contratos que seanasignados por la Subdirección Administrativa y Financiera, relacionadoscon las actividades asociadas al buen funcionamiento de los equipos yactivos que soportan la infraestructura física de la Entidad y deservicios del Centro Administrativo Distrital - CAD, de conformidad conlos procedimientos y lineamientos establecidos.</t>
  </si>
  <si>
    <t>https://community.secop.gov.co/Public/Tendering/OpportunityDetail/Index?noticeUID=CO1.NTC.5535334&amp;isFromPublicArea=True&amp;isModal=true&amp;asPopupView=true</t>
  </si>
  <si>
    <t>OF. ANALISIS Y CONTROL RIESGO</t>
  </si>
  <si>
    <t>Prestar servicios profesionales en gestión de riesgos de Lavado deActivos y Financiación del Terrorismo.</t>
  </si>
  <si>
    <t>https://community.secop.gov.co/Public/Tendering/OpportunityDetail/Index?noticeUID=CO1.NTC.3733168&amp;isFromPublicArea=True&amp;isModal=true&amp;asPopupView=true</t>
  </si>
  <si>
    <t>Corretaje</t>
  </si>
  <si>
    <t>Contratar un corredor de seguros para que realice la intermediación yasesoría integral del programa de seguros de la Secretaría Distrital deHacienda, de conformidad con lo establecido en el pliego de condicionesdel Concurso de Méritos Abierto No. SDH-CMA-0008-2022 y la propuestapresentada por el contratista.</t>
  </si>
  <si>
    <t>https://community.secop.gov.co/Public/Tendering/OpportunityDetail/Index?noticeUID=CO1.NTC.5616667&amp;isFromPublicArea=True&amp;isModal=true&amp;asPopupView=true</t>
  </si>
  <si>
    <t>Prestar servicios profesionales en gestión de continuidad de negocio.</t>
  </si>
  <si>
    <t>https://community.secop.gov.co/Public/Tendering/OpportunityDetail/Index?noticeUID=CO1.NTC.5664214&amp;isFromPublicArea=True&amp;isModal=true&amp;asPopupView=true</t>
  </si>
  <si>
    <t>Prestar los servicios en la Oficina Asesora de Comunicaciones pararealizar el diseño de piezas comunicativas de las diferentes estrategiasde comunicación de la Secretaría Distrital de Hacienda.</t>
  </si>
  <si>
    <t>TVEC</t>
  </si>
  <si>
    <t>https://www.colombiacompra.gov.co/tienda-virtual-del-estado-colombiano/ordenes-compra/124374</t>
  </si>
  <si>
    <t>Selección Abreviada - Acuerdo Marco</t>
  </si>
  <si>
    <t>Prestar los servicios integrales de aseo y cafetería para lasinstalaciones del Concejo de Bogotá.</t>
  </si>
  <si>
    <t>https://community.secop.gov.co/Public/Tendering/OpportunityDetail/Index?noticeUID=CO1.NTC.5641008&amp;isFromPublicArea=True&amp;isModal=true&amp;asPopupView=true</t>
  </si>
  <si>
    <t>Prestar los servicios profesionales en la Oficina Asesora deComunicaciones para la atención de medios de comunicación, difusión decontenidos de la Secretaría Distrital de Hacienda y en la redacción deinformación para las diferentes piezas de comunicación de la entidad.</t>
  </si>
  <si>
    <t>https://community.secop.gov.co/Public/Tendering/OpportunityDetail/Index?noticeUID=CO1.NTC.5700912&amp;isFromPublicArea=True&amp;isModal=true&amp;asPopupView=true</t>
  </si>
  <si>
    <t>Prestar los servicios profesionales en la Oficina Asesora deComunicaciones para la producción, difusión y divulgación de contenidosperiodísticos de la Secretaría Distrital de Hacienda, y ser el enlace delos temas de comunicaciones con la Alcaldía Mayor y las entidades delSector Hacienda</t>
  </si>
  <si>
    <t>https://community.secop.gov.co/Public/Tendering/OpportunityDetail/Index?noticeUID=CO1.NTC.5708639&amp;isFromPublicArea=True&amp;isModal=true&amp;asPopupView=true</t>
  </si>
  <si>
    <t>Prestar los servicios profesionales a la Oficina Asesora deComunicaciones de la Secretaría Distrital de Hacienda para conceptualizar y producir piezas audiovisuales de pequeño formato requeridas para la estrategia de comunicaciones de la Entidad.</t>
  </si>
  <si>
    <t>https://community.secop.gov.co/Public/Tendering/OpportunityDetail/Index?noticeUID=CO1.NTC.5742312&amp;isFromPublicArea=True&amp;isModal=true&amp;asPopupView=true</t>
  </si>
  <si>
    <t>Prestar los servicios profesionales para el acompañamiento, soporte yapoyo técnico a la supervisión de las intervenciones requeridas a lainfraestructura de las sedes de la SDH y el CAD.</t>
  </si>
  <si>
    <t>https://community.secop.gov.co/Public/Tendering/OpportunityDetail/Index?noticeUID=CO1.NTC.5817487&amp;isFromPublicArea=True&amp;isModal=true&amp;asPopupView=true</t>
  </si>
  <si>
    <t>SUBD. FINANZAS DISTRITALES</t>
  </si>
  <si>
    <t>Prestar los servicios profesionales a la Subdirección de FinanzasDistritales de la Dirección Distrital de Presupuesto, para apoyar laelaboración del Plan Financiero Distrital y consolidar información paradar respuesta a solicitudes y hacer los reportes de información en lossistemas de la Nación y el Distrito.</t>
  </si>
  <si>
    <t>https://community.secop.gov.co/Public/Tendering/OpportunityDetail/Index?noticeUID=CO1.NTC.6014682&amp;isFromPublicArea=True&amp;isModal=true&amp;asPopupView=true</t>
  </si>
  <si>
    <t>OF. ASESORA DE PLANEACION</t>
  </si>
  <si>
    <t>Prestar los servicios profesionales para apoyar la formulación de laplaneación estratégica de la Secretaría Distrital de Hacienda,correspondiente al cuatrienio 2024-2028.</t>
  </si>
  <si>
    <t>https://community.secop.gov.co/Public/Tendering/OpportunityDetail/Index?noticeUID=CO1.NTC.4725798&amp;isFromPublicArea=True&amp;isModal=true&amp;asPopupView=true</t>
  </si>
  <si>
    <t>Prestar los servicios de soporte de fabrica premium para el sistema BMSy soporte especializado de mantenimiento correctivo, preventivo,monitoreo, control y gestión de señales y equipos del sistema BMS y elsistema de control de acceso instalados en las sedes de la SecretaríaDistrital de Hacienda (SDH).</t>
  </si>
  <si>
    <t>https://www.colombiacompra.gov.co/tienda-virtual-del-estado-colombiano/ordenes-compra/115096</t>
  </si>
  <si>
    <t>Servicios de ORACLE CLOUD INFRASTRUCTURE (OCI) para los Sistemas LegadosSI-CAPITAL/SITII.</t>
  </si>
  <si>
    <t>https://www.colombiacompra.gov.co/tienda-virtual-del-estado-colombiano/ordenes-compra/118384</t>
  </si>
  <si>
    <t>Prestar los servicios para la instalación, desarrollo y puesta enfuncionamiento del Sistema de Información de Nómina para el Concejo deBogotá D.C.</t>
  </si>
  <si>
    <t>https://community.secop.gov.co/Public/Tendering/OpportunityDetail/Index?noticeUID=CO1.NTC.5251720&amp;isFromPublicArea=True&amp;isModal=true&amp;asPopupView=true</t>
  </si>
  <si>
    <t>Prestar servicios técnicos especializados para el fortalecimiento de lainfraestructura tecnológica y de comunicaciones del Concejo de BogotáD.C.</t>
  </si>
  <si>
    <t>Directa Otras Causales</t>
  </si>
  <si>
    <t>SECOP-I</t>
  </si>
  <si>
    <t>Convenio Interadministrativo</t>
  </si>
  <si>
    <t>https://www.contratos.gov.co/consultas/detalleProceso.do?numConstancia=15-12-3272948</t>
  </si>
  <si>
    <t>Constitución de un Fondo en Administración denominado "FONDO CUENTACONCEJO DE BOGOTÁ, D.C., SECRETARIA DISTRITAL DE HACIENDA - ICETEX", conlos recursos entregados por EL CONSTITUYENTE a EL ICETEX, quien actuarácomo administrador y mandatario, con el fin de financiar programas deeducación formal, para los empleados de Carrera Administrativa y LibreNombramiento y Remoción del Concejo de Bogotá.</t>
  </si>
  <si>
    <t>CLAUDIA MILENA ANGEL GAONA</t>
  </si>
  <si>
    <t>WILLIAM  ARANDA VARGAS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</si>
</sst>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1" x14ac:knownFonts="1">
    <font>
      <sz val="11"/>
      <color theme="1"/>
      <name val="Calibri"/>
      <family val="2"/>
      <scheme val="minor"/>
    </font>
    <font>
      <b/>
      <sz val="11"/>
      <color theme="1"/>
      <name val="Calibri"/>
      <family val="2"/>
      <scheme val="minor"/>
    </font>
    <font>
      <b/>
      <u/>
      <sz val="11"/>
      <color theme="1"/>
      <name val="Calibri"/>
      <family val="2"/>
      <scheme val="minor"/>
    </font>
    <font>
      <b/>
      <sz val="16"/>
      <color theme="0"/>
      <name val="Calibri"/>
      <family val="2"/>
      <scheme val="minor"/>
    </font>
    <font>
      <b/>
      <sz val="14"/>
      <color theme="0"/>
      <name val="Calibri"/>
      <family val="2"/>
      <scheme val="minor"/>
    </font>
    <font>
      <sz val="14"/>
      <color theme="0"/>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u/>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rgb="FF0070C0"/>
        <bgColor indexed="64"/>
      </patternFill>
    </fill>
    <fill>
      <patternFill patternType="solid">
        <fgColor theme="0" tint="-0.499984740745262"/>
        <bgColor indexed="64"/>
      </patternFill>
    </fill>
    <fill>
      <patternFill patternType="solid">
        <fgColor theme="0" tint="-4.9989318521683403E-2"/>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6" fillId="0" borderId="0" applyFont="0" applyFill="0" applyBorder="0" applyAlignment="0" applyProtection="0"/>
    <xf numFmtId="0" fontId="8" fillId="0" borderId="0" applyNumberFormat="0" applyFill="0" applyBorder="0" applyAlignment="0" applyProtection="0"/>
  </cellStyleXfs>
  <cellXfs count="59">
    <xf numFmtId="0" fontId="0" fillId="0" borderId="0" xfId="0"/>
    <xf numFmtId="14" fontId="0" fillId="0" borderId="0" xfId="0" applyNumberFormat="1"/>
    <xf numFmtId="0" fontId="1" fillId="0" borderId="0" xfId="0" applyFont="1"/>
    <xf numFmtId="0" fontId="2"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applyAlignment="1">
      <alignment horizontal="center"/>
    </xf>
    <xf numFmtId="0" fontId="0" fillId="0" borderId="12" xfId="0" applyBorder="1" applyAlignment="1">
      <alignment horizontal="left"/>
    </xf>
    <xf numFmtId="0" fontId="1" fillId="0" borderId="12" xfId="0" applyFont="1" applyBorder="1" applyAlignment="1">
      <alignment horizontal="center"/>
    </xf>
    <xf numFmtId="0" fontId="4" fillId="4" borderId="16" xfId="0" applyFont="1" applyFill="1" applyBorder="1" applyAlignment="1">
      <alignment horizontal="centerContinuous" vertical="center"/>
    </xf>
    <xf numFmtId="0" fontId="4" fillId="4" borderId="17" xfId="0" applyFont="1" applyFill="1" applyBorder="1" applyAlignment="1">
      <alignment horizontal="centerContinuous" vertical="center"/>
    </xf>
    <xf numFmtId="0" fontId="4" fillId="4" borderId="18" xfId="0" applyFont="1" applyFill="1" applyBorder="1" applyAlignment="1">
      <alignment horizontal="centerContinuous" vertical="center"/>
    </xf>
    <xf numFmtId="0" fontId="4" fillId="5" borderId="16" xfId="0" applyFont="1" applyFill="1" applyBorder="1" applyAlignment="1">
      <alignment horizontal="centerContinuous" vertical="center" wrapText="1"/>
    </xf>
    <xf numFmtId="0" fontId="4" fillId="5" borderId="17" xfId="0" applyFont="1" applyFill="1" applyBorder="1" applyAlignment="1">
      <alignment horizontal="centerContinuous" vertical="center" wrapText="1"/>
    </xf>
    <xf numFmtId="0" fontId="4" fillId="5" borderId="18" xfId="0" applyFont="1" applyFill="1" applyBorder="1" applyAlignment="1">
      <alignment horizontal="centerContinuous" vertical="center" wrapText="1"/>
    </xf>
    <xf numFmtId="0" fontId="5" fillId="4" borderId="17" xfId="0" applyFont="1" applyFill="1" applyBorder="1" applyAlignment="1">
      <alignment horizontal="centerContinuous" vertical="center"/>
    </xf>
    <xf numFmtId="0" fontId="5" fillId="4" borderId="18" xfId="0" applyFont="1" applyFill="1" applyBorder="1" applyAlignment="1">
      <alignment horizontal="centerContinuous" vertical="center"/>
    </xf>
    <xf numFmtId="164" fontId="0" fillId="0" borderId="0" xfId="1" applyNumberFormat="1" applyFont="1"/>
    <xf numFmtId="0" fontId="1" fillId="0" borderId="0" xfId="0" applyFont="1" applyAlignment="1">
      <alignment horizontal="right"/>
    </xf>
    <xf numFmtId="0" fontId="2" fillId="0" borderId="0" xfId="0" applyFont="1" applyAlignment="1">
      <alignment horizontal="left"/>
    </xf>
    <xf numFmtId="0" fontId="1" fillId="0" borderId="25" xfId="0" applyFont="1" applyBorder="1" applyAlignment="1">
      <alignment horizontal="right" vertical="center"/>
    </xf>
    <xf numFmtId="0" fontId="2" fillId="6" borderId="23" xfId="0" applyFont="1" applyFill="1" applyBorder="1" applyAlignment="1">
      <alignment horizontal="center" vertical="center"/>
    </xf>
    <xf numFmtId="0" fontId="2" fillId="6" borderId="24" xfId="0" applyFont="1" applyFill="1" applyBorder="1" applyAlignment="1">
      <alignment horizontal="center" vertical="center"/>
    </xf>
    <xf numFmtId="0" fontId="1" fillId="6" borderId="22" xfId="0" applyFont="1" applyFill="1" applyBorder="1" applyAlignment="1">
      <alignment horizontal="right" vertical="center"/>
    </xf>
    <xf numFmtId="14" fontId="1" fillId="0" borderId="26" xfId="0" applyNumberFormat="1" applyFont="1" applyBorder="1" applyAlignment="1">
      <alignment horizontal="center"/>
    </xf>
    <xf numFmtId="14" fontId="1" fillId="0" borderId="27" xfId="0" applyNumberFormat="1" applyFont="1" applyBorder="1" applyAlignment="1">
      <alignment horizontal="center"/>
    </xf>
    <xf numFmtId="0" fontId="1" fillId="2" borderId="0" xfId="0" applyFont="1" applyFill="1" applyAlignment="1">
      <alignment horizontal="centerContinuous"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2" xfId="0" pivotButton="1" applyBorder="1" applyAlignment="1">
      <alignment horizontal="center"/>
    </xf>
    <xf numFmtId="0" fontId="0" fillId="0" borderId="15" xfId="0" applyBorder="1" applyAlignment="1">
      <alignment horizontal="left"/>
    </xf>
    <xf numFmtId="0" fontId="0" fillId="0" borderId="15" xfId="0" applyBorder="1" applyAlignment="1">
      <alignment horizontal="left" indent="1"/>
    </xf>
    <xf numFmtId="0" fontId="0" fillId="0" borderId="14" xfId="0" applyBorder="1" applyAlignment="1">
      <alignment horizontal="left"/>
    </xf>
    <xf numFmtId="164" fontId="0" fillId="0" borderId="0" xfId="0" applyNumberFormat="1"/>
    <xf numFmtId="14" fontId="0" fillId="0" borderId="20" xfId="0" applyNumberFormat="1" applyBorder="1" applyAlignment="1">
      <alignment horizontal="center" vertical="center" wrapText="1"/>
    </xf>
    <xf numFmtId="0" fontId="0" fillId="0" borderId="0" xfId="0" applyNumberFormat="1"/>
    <xf numFmtId="0" fontId="0" fillId="0" borderId="13" xfId="0" applyNumberFormat="1" applyBorder="1" applyAlignment="1">
      <alignment horizontal="center"/>
    </xf>
    <xf numFmtId="0" fontId="0" fillId="0" borderId="14" xfId="0" applyNumberFormat="1" applyBorder="1" applyAlignment="1">
      <alignment horizontal="center"/>
    </xf>
    <xf numFmtId="0" fontId="0" fillId="0" borderId="15" xfId="0" applyNumberFormat="1" applyBorder="1" applyAlignment="1">
      <alignment horizontal="center"/>
    </xf>
    <xf numFmtId="0" fontId="0" fillId="0" borderId="0" xfId="0" applyBorder="1"/>
    <xf numFmtId="0" fontId="0" fillId="2" borderId="0" xfId="0" applyFill="1" applyBorder="1"/>
    <xf numFmtId="0" fontId="7" fillId="0" borderId="0" xfId="0" applyFont="1" applyBorder="1"/>
    <xf numFmtId="0" fontId="0" fillId="0" borderId="0" xfId="0" applyBorder="1" applyAlignment="1">
      <alignment horizontal="left"/>
    </xf>
    <xf numFmtId="0" fontId="0" fillId="0" borderId="9" xfId="0" applyBorder="1" applyAlignment="1">
      <alignment horizontal="left" indent="1"/>
    </xf>
    <xf numFmtId="0" fontId="0" fillId="0" borderId="7" xfId="0" applyBorder="1" applyAlignment="1">
      <alignment horizontal="left" indent="1"/>
    </xf>
    <xf numFmtId="0" fontId="3" fillId="3" borderId="1" xfId="0" applyFont="1" applyFill="1" applyBorder="1" applyAlignment="1">
      <alignment horizontal="centerContinuous" vertical="center" wrapText="1"/>
    </xf>
    <xf numFmtId="0" fontId="3" fillId="3" borderId="2" xfId="0" applyFont="1" applyFill="1" applyBorder="1" applyAlignment="1">
      <alignment horizontal="centerContinuous" vertical="center" wrapText="1"/>
    </xf>
    <xf numFmtId="0" fontId="3" fillId="3" borderId="3" xfId="0" applyFont="1" applyFill="1" applyBorder="1" applyAlignment="1">
      <alignment horizontal="centerContinuous" vertical="center" wrapText="1"/>
    </xf>
    <xf numFmtId="0" fontId="9" fillId="6" borderId="19"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10" fillId="0" borderId="0" xfId="2" applyFont="1"/>
  </cellXfs>
  <cellStyles count="3">
    <cellStyle name="Hipervínculo" xfId="2" builtinId="8"/>
    <cellStyle name="Millares" xfId="1" builtinId="3"/>
    <cellStyle name="Normal" xfId="0" builtinId="0"/>
  </cellStyles>
  <dxfs count="121">
    <dxf>
      <numFmt numFmtId="0" formatCode="General"/>
    </dxf>
    <dxf>
      <numFmt numFmtId="164" formatCode="_-* #,##0_-;\-* #,##0_-;_-* &quot;-&quot;??_-;_-@_-"/>
    </dxf>
    <dxf>
      <numFmt numFmtId="164" formatCode="_-* #,##0_-;\-* #,##0_-;_-* &quot;-&quot;??_-;_-@_-"/>
    </dxf>
    <dxf>
      <numFmt numFmtId="0" formatCode="General"/>
    </dxf>
    <dxf>
      <numFmt numFmtId="164" formatCode="_-* #,##0_-;\-* #,##0_-;_-* &quot;-&quot;??_-;_-@_-"/>
    </dxf>
    <dxf>
      <numFmt numFmtId="164" formatCode="_-* #,##0_-;\-* #,##0_-;_-* &quot;-&quot;??_-;_-@_-"/>
    </dxf>
    <dxf>
      <numFmt numFmtId="0" formatCode="General"/>
    </dxf>
    <dxf>
      <numFmt numFmtId="0" formatCode="General"/>
    </dxf>
    <dxf>
      <numFmt numFmtId="164" formatCode="_-* #,##0_-;\-* #,##0_-;_-* &quot;-&quot;??_-;_-@_-"/>
    </dxf>
    <dxf>
      <numFmt numFmtId="19" formatCode="d/mm/yyyy"/>
    </dxf>
    <dxf>
      <numFmt numFmtId="0" formatCode="General"/>
    </dxf>
    <dxf>
      <numFmt numFmtId="19" formatCode="d/mm/yyyy"/>
    </dxf>
    <dxf>
      <numFmt numFmtId="19" formatCode="d/mm/yyyy"/>
    </dxf>
    <dxf>
      <numFmt numFmtId="0" formatCode="General"/>
    </dxf>
    <dxf>
      <numFmt numFmtId="0" formatCode="General"/>
    </dxf>
    <dxf>
      <numFmt numFmtId="164" formatCode="_-* #,##0_-;\-* #,##0_-;_-* &quot;-&quot;??_-;_-@_-"/>
    </dxf>
    <dxf>
      <numFmt numFmtId="164" formatCode="_-* #,##0_-;\-* #,##0_-;_-* &quot;-&quot;??_-;_-@_-"/>
    </dxf>
    <dxf>
      <numFmt numFmtId="164" formatCode="_-* #,##0_-;\-* #,##0_-;_-* &quot;-&quot;??_-;_-@_-"/>
    </dxf>
    <dxf>
      <numFmt numFmtId="0" formatCode="General"/>
    </dxf>
    <dxf>
      <numFmt numFmtId="19" formatCode="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bottom style="thin">
          <color indexed="64"/>
        </bottom>
      </border>
    </dxf>
    <dxf>
      <font>
        <strike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left" readingOrder="0"/>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304800</xdr:colOff>
      <xdr:row>2</xdr:row>
      <xdr:rowOff>304800</xdr:rowOff>
    </xdr:to>
    <xdr:sp macro="" textlink="">
      <xdr:nvSpPr>
        <xdr:cNvPr id="1025" name="AutoShape 1" descr="Secretaría Distrital de Hacienda | Red Empresarial de Seguridad Vial">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62000" y="20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114299</xdr:colOff>
      <xdr:row>3</xdr:row>
      <xdr:rowOff>133350</xdr:rowOff>
    </xdr:from>
    <xdr:to>
      <xdr:col>3</xdr:col>
      <xdr:colOff>952500</xdr:colOff>
      <xdr:row>10</xdr:row>
      <xdr:rowOff>66675</xdr:rowOff>
    </xdr:to>
    <xdr:grpSp>
      <xdr:nvGrpSpPr>
        <xdr:cNvPr id="22" name="Grupo 21" descr="Descripción del total de modificaciones realizadas en el mes">
          <a:extLst>
            <a:ext uri="{FF2B5EF4-FFF2-40B4-BE49-F238E27FC236}">
              <a16:creationId xmlns:a16="http://schemas.microsoft.com/office/drawing/2014/main" id="{00000000-0008-0000-0000-000016000000}"/>
            </a:ext>
          </a:extLst>
        </xdr:cNvPr>
        <xdr:cNvGrpSpPr/>
      </xdr:nvGrpSpPr>
      <xdr:grpSpPr>
        <a:xfrm>
          <a:off x="876299" y="1152525"/>
          <a:ext cx="2590801" cy="1266825"/>
          <a:chOff x="3829049" y="1276350"/>
          <a:chExt cx="2343151" cy="1009651"/>
        </a:xfrm>
      </xdr:grpSpPr>
      <xdr:grpSp>
        <xdr:nvGrpSpPr>
          <xdr:cNvPr id="20" name="Grupo 19">
            <a:extLst>
              <a:ext uri="{FF2B5EF4-FFF2-40B4-BE49-F238E27FC236}">
                <a16:creationId xmlns:a16="http://schemas.microsoft.com/office/drawing/2014/main" id="{00000000-0008-0000-0000-000014000000}"/>
              </a:ext>
            </a:extLst>
          </xdr:cNvPr>
          <xdr:cNvGrpSpPr/>
        </xdr:nvGrpSpPr>
        <xdr:grpSpPr>
          <a:xfrm>
            <a:off x="4114802" y="1276350"/>
            <a:ext cx="1333498" cy="733426"/>
            <a:chOff x="4114802" y="1276350"/>
            <a:chExt cx="1333498" cy="733426"/>
          </a:xfrm>
        </xdr:grpSpPr>
        <xdr:grpSp>
          <xdr:nvGrpSpPr>
            <xdr:cNvPr id="13" name="Groupe 1">
              <a:extLst>
                <a:ext uri="{FF2B5EF4-FFF2-40B4-BE49-F238E27FC236}">
                  <a16:creationId xmlns:a16="http://schemas.microsoft.com/office/drawing/2014/main" id="{00000000-0008-0000-0000-00000D000000}"/>
                </a:ext>
              </a:extLst>
            </xdr:cNvPr>
            <xdr:cNvGrpSpPr/>
          </xdr:nvGrpSpPr>
          <xdr:grpSpPr>
            <a:xfrm>
              <a:off x="4114802" y="1276350"/>
              <a:ext cx="1333498" cy="733426"/>
              <a:chOff x="4136627" y="2734860"/>
              <a:chExt cx="2110791" cy="1335778"/>
            </a:xfrm>
          </xdr:grpSpPr>
          <xdr:sp macro="" textlink="">
            <xdr:nvSpPr>
              <xdr:cNvPr id="14" name="Forme libre : forme 22">
                <a:extLst>
                  <a:ext uri="{FF2B5EF4-FFF2-40B4-BE49-F238E27FC236}">
                    <a16:creationId xmlns:a16="http://schemas.microsoft.com/office/drawing/2014/main" id="{00000000-0008-0000-0000-00000E000000}"/>
                  </a:ext>
                </a:extLst>
              </xdr:cNvPr>
              <xdr:cNvSpPr/>
            </xdr:nvSpPr>
            <xdr:spPr>
              <a:xfrm flipH="1">
                <a:off x="4136627" y="2734860"/>
                <a:ext cx="1817867" cy="1318521"/>
              </a:xfrm>
              <a:custGeom>
                <a:avLst/>
                <a:gdLst>
                  <a:gd name="connsiteX0" fmla="*/ 1168903 w 1817867"/>
                  <a:gd name="connsiteY0" fmla="*/ 0 h 1318520"/>
                  <a:gd name="connsiteX1" fmla="*/ 1168897 w 1817867"/>
                  <a:gd name="connsiteY1" fmla="*/ 5 h 1318520"/>
                  <a:gd name="connsiteX2" fmla="*/ 1164494 w 1817867"/>
                  <a:gd name="connsiteY2" fmla="*/ 5 h 1318520"/>
                  <a:gd name="connsiteX3" fmla="*/ 1163518 w 1817867"/>
                  <a:gd name="connsiteY3" fmla="*/ 4367 h 1318520"/>
                  <a:gd name="connsiteX4" fmla="*/ 941742 w 1817867"/>
                  <a:gd name="connsiteY4" fmla="*/ 184223 h 1318520"/>
                  <a:gd name="connsiteX5" fmla="*/ 240301 w 1817867"/>
                  <a:gd name="connsiteY5" fmla="*/ 184223 h 1318520"/>
                  <a:gd name="connsiteX6" fmla="*/ 0 w 1817867"/>
                  <a:gd name="connsiteY6" fmla="*/ 1318520 h 1318520"/>
                  <a:gd name="connsiteX7" fmla="*/ 1498589 w 1817867"/>
                  <a:gd name="connsiteY7" fmla="*/ 1318520 h 1318520"/>
                  <a:gd name="connsiteX8" fmla="*/ 1498589 w 1817867"/>
                  <a:gd name="connsiteY8" fmla="*/ 1318519 h 1318520"/>
                  <a:gd name="connsiteX9" fmla="*/ 1554139 w 1817867"/>
                  <a:gd name="connsiteY9" fmla="*/ 1318519 h 1318520"/>
                  <a:gd name="connsiteX10" fmla="*/ 1817867 w 1817867"/>
                  <a:gd name="connsiteY10" fmla="*/ 139977 h 1318520"/>
                  <a:gd name="connsiteX11" fmla="*/ 1681103 w 1817867"/>
                  <a:gd name="connsiteY11" fmla="*/ 5 h 1318520"/>
                  <a:gd name="connsiteX12" fmla="*/ 1168903 w 1817867"/>
                  <a:gd name="connsiteY12" fmla="*/ 5 h 1318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817867" h="1318520">
                    <a:moveTo>
                      <a:pt x="1168903" y="0"/>
                    </a:moveTo>
                    <a:lnTo>
                      <a:pt x="1168897" y="5"/>
                    </a:lnTo>
                    <a:lnTo>
                      <a:pt x="1164494" y="5"/>
                    </a:lnTo>
                    <a:lnTo>
                      <a:pt x="1163518" y="4367"/>
                    </a:lnTo>
                    <a:lnTo>
                      <a:pt x="941742" y="184223"/>
                    </a:lnTo>
                    <a:lnTo>
                      <a:pt x="240301" y="184223"/>
                    </a:lnTo>
                    <a:lnTo>
                      <a:pt x="0" y="1318520"/>
                    </a:lnTo>
                    <a:lnTo>
                      <a:pt x="1498589" y="1318520"/>
                    </a:lnTo>
                    <a:lnTo>
                      <a:pt x="1498589" y="1318519"/>
                    </a:lnTo>
                    <a:lnTo>
                      <a:pt x="1554139" y="1318519"/>
                    </a:lnTo>
                    <a:lnTo>
                      <a:pt x="1817867" y="139977"/>
                    </a:lnTo>
                    <a:lnTo>
                      <a:pt x="1681103" y="5"/>
                    </a:lnTo>
                    <a:lnTo>
                      <a:pt x="1168903" y="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5" name="Rectangle 26">
                <a:extLst>
                  <a:ext uri="{FF2B5EF4-FFF2-40B4-BE49-F238E27FC236}">
                    <a16:creationId xmlns:a16="http://schemas.microsoft.com/office/drawing/2014/main" id="{00000000-0008-0000-0000-00000F000000}"/>
                  </a:ext>
                </a:extLst>
              </xdr:cNvPr>
              <xdr:cNvSpPr/>
            </xdr:nvSpPr>
            <xdr:spPr>
              <a:xfrm>
                <a:off x="4398229" y="3111690"/>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6" name="Rectangle 27">
                <a:extLst>
                  <a:ext uri="{FF2B5EF4-FFF2-40B4-BE49-F238E27FC236}">
                    <a16:creationId xmlns:a16="http://schemas.microsoft.com/office/drawing/2014/main" id="{00000000-0008-0000-0000-000010000000}"/>
                  </a:ext>
                </a:extLst>
              </xdr:cNvPr>
              <xdr:cNvSpPr/>
            </xdr:nvSpPr>
            <xdr:spPr>
              <a:xfrm rot="335292">
                <a:off x="4468035" y="3042682"/>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7" name="Rectangle 28">
                <a:extLst>
                  <a:ext uri="{FF2B5EF4-FFF2-40B4-BE49-F238E27FC236}">
                    <a16:creationId xmlns:a16="http://schemas.microsoft.com/office/drawing/2014/main" id="{00000000-0008-0000-0000-000011000000}"/>
                  </a:ext>
                </a:extLst>
              </xdr:cNvPr>
              <xdr:cNvSpPr/>
            </xdr:nvSpPr>
            <xdr:spPr>
              <a:xfrm rot="775497">
                <a:off x="4540330" y="2965048"/>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8" name="Forme libre : forme 23">
                <a:extLst>
                  <a:ext uri="{FF2B5EF4-FFF2-40B4-BE49-F238E27FC236}">
                    <a16:creationId xmlns:a16="http://schemas.microsoft.com/office/drawing/2014/main" id="{00000000-0008-0000-0000-000012000000}"/>
                  </a:ext>
                </a:extLst>
              </xdr:cNvPr>
              <xdr:cNvSpPr/>
            </xdr:nvSpPr>
            <xdr:spPr>
              <a:xfrm>
                <a:off x="4398229" y="2838375"/>
                <a:ext cx="1849189" cy="1232263"/>
              </a:xfrm>
              <a:custGeom>
                <a:avLst/>
                <a:gdLst>
                  <a:gd name="connsiteX0" fmla="*/ 1168903 w 1849189"/>
                  <a:gd name="connsiteY0" fmla="*/ 0 h 1232263"/>
                  <a:gd name="connsiteX1" fmla="*/ 1168903 w 1849189"/>
                  <a:gd name="connsiteY1" fmla="*/ 4 h 1232263"/>
                  <a:gd name="connsiteX2" fmla="*/ 1849189 w 1849189"/>
                  <a:gd name="connsiteY2" fmla="*/ 4 h 1232263"/>
                  <a:gd name="connsiteX3" fmla="*/ 1554139 w 1849189"/>
                  <a:gd name="connsiteY3" fmla="*/ 1232262 h 1232263"/>
                  <a:gd name="connsiteX4" fmla="*/ 1514310 w 1849189"/>
                  <a:gd name="connsiteY4" fmla="*/ 1232262 h 1232263"/>
                  <a:gd name="connsiteX5" fmla="*/ 1514310 w 1849189"/>
                  <a:gd name="connsiteY5" fmla="*/ 1232263 h 1232263"/>
                  <a:gd name="connsiteX6" fmla="*/ 0 w 1849189"/>
                  <a:gd name="connsiteY6" fmla="*/ 1232263 h 1232263"/>
                  <a:gd name="connsiteX7" fmla="*/ 224580 w 1849189"/>
                  <a:gd name="connsiteY7" fmla="*/ 172171 h 1232263"/>
                  <a:gd name="connsiteX8" fmla="*/ 1123271 w 1849189"/>
                  <a:gd name="connsiteY8" fmla="*/ 172171 h 1232263"/>
                  <a:gd name="connsiteX9" fmla="*/ 1123271 w 1849189"/>
                  <a:gd name="connsiteY9" fmla="*/ 172170 h 1232263"/>
                  <a:gd name="connsiteX10" fmla="*/ 941742 w 1849189"/>
                  <a:gd name="connsiteY10" fmla="*/ 172170 h 1232263"/>
                  <a:gd name="connsiteX11" fmla="*/ 1163518 w 1849189"/>
                  <a:gd name="connsiteY11" fmla="*/ 4082 h 1232263"/>
                  <a:gd name="connsiteX12" fmla="*/ 1164494 w 1849189"/>
                  <a:gd name="connsiteY12" fmla="*/ 4 h 1232263"/>
                  <a:gd name="connsiteX13" fmla="*/ 1168898 w 1849189"/>
                  <a:gd name="connsiteY13" fmla="*/ 4 h 12322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849189" h="1232263">
                    <a:moveTo>
                      <a:pt x="1168903" y="0"/>
                    </a:moveTo>
                    <a:lnTo>
                      <a:pt x="1168903" y="4"/>
                    </a:lnTo>
                    <a:lnTo>
                      <a:pt x="1849189" y="4"/>
                    </a:lnTo>
                    <a:lnTo>
                      <a:pt x="1554139" y="1232262"/>
                    </a:lnTo>
                    <a:lnTo>
                      <a:pt x="1514310" y="1232262"/>
                    </a:lnTo>
                    <a:lnTo>
                      <a:pt x="1514310" y="1232263"/>
                    </a:lnTo>
                    <a:lnTo>
                      <a:pt x="0" y="1232263"/>
                    </a:lnTo>
                    <a:lnTo>
                      <a:pt x="224580" y="172171"/>
                    </a:lnTo>
                    <a:lnTo>
                      <a:pt x="1123271" y="172171"/>
                    </a:lnTo>
                    <a:lnTo>
                      <a:pt x="1123271" y="172170"/>
                    </a:lnTo>
                    <a:lnTo>
                      <a:pt x="941742" y="172170"/>
                    </a:lnTo>
                    <a:lnTo>
                      <a:pt x="1163518" y="4082"/>
                    </a:lnTo>
                    <a:lnTo>
                      <a:pt x="1164494" y="4"/>
                    </a:lnTo>
                    <a:lnTo>
                      <a:pt x="1168898" y="4"/>
                    </a:lnTo>
                    <a:close/>
                  </a:path>
                </a:pathLst>
              </a:custGeom>
              <a:solidFill>
                <a:srgbClr val="0070C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4400" b="0" i="0" u="none" strike="noStrike" kern="1200" cap="none" spc="0" normalizeH="0" baseline="0">
                  <a:ln>
                    <a:noFill/>
                  </a:ln>
                  <a:solidFill>
                    <a:prstClr val="white"/>
                  </a:solidFill>
                  <a:effectLst/>
                  <a:uLnTx/>
                  <a:uFillTx/>
                  <a:latin typeface="Calibri"/>
                </a:endParaRPr>
              </a:p>
            </xdr:txBody>
          </xdr:sp>
          <xdr:sp macro="" textlink="">
            <xdr:nvSpPr>
              <xdr:cNvPr id="19" name="Forme libre : forme 25">
                <a:extLst>
                  <a:ext uri="{FF2B5EF4-FFF2-40B4-BE49-F238E27FC236}">
                    <a16:creationId xmlns:a16="http://schemas.microsoft.com/office/drawing/2014/main" id="{00000000-0008-0000-0000-000013000000}"/>
                  </a:ext>
                </a:extLst>
              </xdr:cNvPr>
              <xdr:cNvSpPr/>
            </xdr:nvSpPr>
            <xdr:spPr>
              <a:xfrm>
                <a:off x="4398229" y="3713721"/>
                <a:ext cx="1635329" cy="356915"/>
              </a:xfrm>
              <a:custGeom>
                <a:avLst/>
                <a:gdLst>
                  <a:gd name="connsiteX0" fmla="*/ 1639597 w 1639597"/>
                  <a:gd name="connsiteY0" fmla="*/ 0 h 356915"/>
                  <a:gd name="connsiteX1" fmla="*/ 1554137 w 1639597"/>
                  <a:gd name="connsiteY1" fmla="*/ 356915 h 356915"/>
                  <a:gd name="connsiteX2" fmla="*/ 0 w 1639597"/>
                  <a:gd name="connsiteY2" fmla="*/ 356915 h 356915"/>
                </a:gdLst>
                <a:ahLst/>
                <a:cxnLst>
                  <a:cxn ang="0">
                    <a:pos x="connsiteX0" y="connsiteY0"/>
                  </a:cxn>
                  <a:cxn ang="0">
                    <a:pos x="connsiteX1" y="connsiteY1"/>
                  </a:cxn>
                  <a:cxn ang="0">
                    <a:pos x="connsiteX2" y="connsiteY2"/>
                  </a:cxn>
                </a:cxnLst>
                <a:rect l="l" t="t" r="r" b="b"/>
                <a:pathLst>
                  <a:path w="1639597" h="356915">
                    <a:moveTo>
                      <a:pt x="1639597" y="0"/>
                    </a:moveTo>
                    <a:lnTo>
                      <a:pt x="1554137" y="356915"/>
                    </a:lnTo>
                    <a:lnTo>
                      <a:pt x="0" y="35691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grpSp>
        <xdr:sp macro="" textlink="$E$19">
          <xdr:nvSpPr>
            <xdr:cNvPr id="3" name="CuadroTexto 2">
              <a:extLst>
                <a:ext uri="{FF2B5EF4-FFF2-40B4-BE49-F238E27FC236}">
                  <a16:creationId xmlns:a16="http://schemas.microsoft.com/office/drawing/2014/main" id="{00000000-0008-0000-0000-000003000000}"/>
                </a:ext>
              </a:extLst>
            </xdr:cNvPr>
            <xdr:cNvSpPr txBox="1"/>
          </xdr:nvSpPr>
          <xdr:spPr>
            <a:xfrm>
              <a:off x="4414837" y="1476375"/>
              <a:ext cx="881062"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C8C83EF-013D-425F-92D7-1974928E12BF}" type="TxLink">
                <a:rPr lang="en-US" sz="3600" b="1" i="0" u="none" strike="noStrike">
                  <a:solidFill>
                    <a:schemeClr val="bg1"/>
                  </a:solidFill>
                  <a:latin typeface="Calibri"/>
                  <a:cs typeface="Calibri"/>
                </a:rPr>
                <a:pPr algn="ctr"/>
                <a:t>24</a:t>
              </a:fld>
              <a:endParaRPr lang="es-CO" sz="3600" b="1">
                <a:solidFill>
                  <a:schemeClr val="bg1"/>
                </a:solidFill>
              </a:endParaRPr>
            </a:p>
          </xdr:txBody>
        </xdr:sp>
      </xdr:grpSp>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829049" y="1981201"/>
            <a:ext cx="23431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solidFill>
                  <a:sysClr val="windowText" lastClr="000000"/>
                </a:solidFill>
              </a:rPr>
              <a:t>Modificaciones Suscritos</a:t>
            </a:r>
            <a:endParaRPr lang="es-CO" sz="900" b="1">
              <a:solidFill>
                <a:sysClr val="windowText" lastClr="000000"/>
              </a:solidFill>
            </a:endParaRPr>
          </a:p>
        </xdr:txBody>
      </xdr:sp>
    </xdr:grpSp>
    <xdr:clientData/>
  </xdr:twoCellAnchor>
  <xdr:twoCellAnchor>
    <xdr:from>
      <xdr:col>6</xdr:col>
      <xdr:colOff>3771899</xdr:colOff>
      <xdr:row>4</xdr:row>
      <xdr:rowOff>19049</xdr:rowOff>
    </xdr:from>
    <xdr:to>
      <xdr:col>8</xdr:col>
      <xdr:colOff>6978</xdr:colOff>
      <xdr:row>7</xdr:row>
      <xdr:rowOff>76199</xdr:rowOff>
    </xdr:to>
    <xdr:grpSp>
      <xdr:nvGrpSpPr>
        <xdr:cNvPr id="25" name="Grupo 24" descr="Descripción de la fuente de datos">
          <a:extLst>
            <a:ext uri="{FF2B5EF4-FFF2-40B4-BE49-F238E27FC236}">
              <a16:creationId xmlns:a16="http://schemas.microsoft.com/office/drawing/2014/main" id="{00000000-0008-0000-0000-000019000000}"/>
            </a:ext>
          </a:extLst>
        </xdr:cNvPr>
        <xdr:cNvGrpSpPr/>
      </xdr:nvGrpSpPr>
      <xdr:grpSpPr>
        <a:xfrm>
          <a:off x="8286749" y="1228724"/>
          <a:ext cx="1788154" cy="628650"/>
          <a:chOff x="6524625" y="1409699"/>
          <a:chExt cx="1416679" cy="628650"/>
        </a:xfrm>
      </xdr:grpSpPr>
      <xdr:pic>
        <xdr:nvPicPr>
          <xdr:cNvPr id="26" name="Imagen 25" descr="Patela en guijarro como variación anatómica: reporte de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7277100" y="1695450"/>
            <a:ext cx="664204" cy="342899"/>
          </a:xfrm>
          <a:prstGeom prst="rect">
            <a:avLst/>
          </a:prstGeom>
          <a:ln>
            <a:noFill/>
          </a:ln>
          <a:effectLst>
            <a:outerShdw blurRad="190500" algn="tl" rotWithShape="0">
              <a:srgbClr val="000000">
                <a:alpha val="70000"/>
              </a:srgbClr>
            </a:outerShdw>
          </a:effectLst>
        </xdr:spPr>
      </xdr:pic>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524625" y="1409699"/>
            <a:ext cx="1381125" cy="60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Fuente:</a:t>
            </a:r>
            <a:r>
              <a:rPr lang="es-CO" sz="900" baseline="0"/>
              <a:t> www.datos.gov.co / BogData</a:t>
            </a:r>
            <a:endParaRPr lang="es-CO" sz="900"/>
          </a:p>
        </xdr:txBody>
      </xdr:sp>
    </xdr:grpSp>
    <xdr:clientData/>
  </xdr:twoCellAnchor>
  <xdr:twoCellAnchor>
    <xdr:from>
      <xdr:col>6</xdr:col>
      <xdr:colOff>3362327</xdr:colOff>
      <xdr:row>7</xdr:row>
      <xdr:rowOff>85725</xdr:rowOff>
    </xdr:from>
    <xdr:to>
      <xdr:col>8</xdr:col>
      <xdr:colOff>19052</xdr:colOff>
      <xdr:row>9</xdr:row>
      <xdr:rowOff>114300</xdr:rowOff>
    </xdr:to>
    <xdr:grpSp>
      <xdr:nvGrpSpPr>
        <xdr:cNvPr id="43" name="Grupo 42" descr="Fechas del periodo del informe.">
          <a:extLst>
            <a:ext uri="{FF2B5EF4-FFF2-40B4-BE49-F238E27FC236}">
              <a16:creationId xmlns:a16="http://schemas.microsoft.com/office/drawing/2014/main" id="{00000000-0008-0000-0000-00002B000000}"/>
            </a:ext>
          </a:extLst>
        </xdr:cNvPr>
        <xdr:cNvGrpSpPr/>
      </xdr:nvGrpSpPr>
      <xdr:grpSpPr>
        <a:xfrm>
          <a:off x="7877177" y="1866900"/>
          <a:ext cx="2209800" cy="409575"/>
          <a:chOff x="6705600" y="2047875"/>
          <a:chExt cx="1185559" cy="295275"/>
        </a:xfrm>
      </xdr:grpSpPr>
      <xdr:grpSp>
        <xdr:nvGrpSpPr>
          <xdr:cNvPr id="37" name="POWER_USER_ID_ICONS_Clipboard3">
            <a:extLst>
              <a:ext uri="{FF2B5EF4-FFF2-40B4-BE49-F238E27FC236}">
                <a16:creationId xmlns:a16="http://schemas.microsoft.com/office/drawing/2014/main" id="{00000000-0008-0000-0000-000025000000}"/>
              </a:ext>
            </a:extLst>
          </xdr:cNvPr>
          <xdr:cNvGrpSpPr>
            <a:grpSpLocks noChangeAspect="1"/>
          </xdr:cNvGrpSpPr>
        </xdr:nvGrpSpPr>
        <xdr:grpSpPr bwMode="auto">
          <a:xfrm>
            <a:off x="6705600" y="2047875"/>
            <a:ext cx="217506" cy="290231"/>
            <a:chOff x="63" y="9"/>
            <a:chExt cx="326" cy="435"/>
          </a:xfrm>
          <a:solidFill>
            <a:srgbClr val="505046"/>
          </a:solidFill>
        </xdr:grpSpPr>
        <xdr:sp macro="" textlink="">
          <xdr:nvSpPr>
            <xdr:cNvPr id="38" name="POWER_USER_ID_ICONS_Clipboard3">
              <a:extLst>
                <a:ext uri="{FF2B5EF4-FFF2-40B4-BE49-F238E27FC236}">
                  <a16:creationId xmlns:a16="http://schemas.microsoft.com/office/drawing/2014/main" id="{00000000-0008-0000-0000-000026000000}"/>
                </a:ext>
              </a:extLst>
            </xdr:cNvPr>
            <xdr:cNvSpPr>
              <a:spLocks noEditPoints="1"/>
            </xdr:cNvSpPr>
          </xdr:nvSpPr>
          <xdr:spPr bwMode="auto">
            <a:xfrm>
              <a:off x="63" y="9"/>
              <a:ext cx="326" cy="435"/>
            </a:xfrm>
            <a:custGeom>
              <a:avLst/>
              <a:gdLst>
                <a:gd name="T0" fmla="*/ 206 w 225"/>
                <a:gd name="T1" fmla="*/ 24 h 299"/>
                <a:gd name="T2" fmla="*/ 175 w 225"/>
                <a:gd name="T3" fmla="*/ 24 h 299"/>
                <a:gd name="T4" fmla="*/ 172 w 225"/>
                <a:gd name="T5" fmla="*/ 25 h 299"/>
                <a:gd name="T6" fmla="*/ 150 w 225"/>
                <a:gd name="T7" fmla="*/ 12 h 299"/>
                <a:gd name="T8" fmla="*/ 129 w 225"/>
                <a:gd name="T9" fmla="*/ 12 h 299"/>
                <a:gd name="T10" fmla="*/ 112 w 225"/>
                <a:gd name="T11" fmla="*/ 0 h 299"/>
                <a:gd name="T12" fmla="*/ 95 w 225"/>
                <a:gd name="T13" fmla="*/ 12 h 299"/>
                <a:gd name="T14" fmla="*/ 74 w 225"/>
                <a:gd name="T15" fmla="*/ 12 h 299"/>
                <a:gd name="T16" fmla="*/ 52 w 225"/>
                <a:gd name="T17" fmla="*/ 25 h 299"/>
                <a:gd name="T18" fmla="*/ 50 w 225"/>
                <a:gd name="T19" fmla="*/ 24 h 299"/>
                <a:gd name="T20" fmla="*/ 18 w 225"/>
                <a:gd name="T21" fmla="*/ 24 h 299"/>
                <a:gd name="T22" fmla="*/ 0 w 225"/>
                <a:gd name="T23" fmla="*/ 43 h 299"/>
                <a:gd name="T24" fmla="*/ 0 w 225"/>
                <a:gd name="T25" fmla="*/ 280 h 299"/>
                <a:gd name="T26" fmla="*/ 18 w 225"/>
                <a:gd name="T27" fmla="*/ 299 h 299"/>
                <a:gd name="T28" fmla="*/ 206 w 225"/>
                <a:gd name="T29" fmla="*/ 299 h 299"/>
                <a:gd name="T30" fmla="*/ 225 w 225"/>
                <a:gd name="T31" fmla="*/ 280 h 299"/>
                <a:gd name="T32" fmla="*/ 225 w 225"/>
                <a:gd name="T33" fmla="*/ 43 h 299"/>
                <a:gd name="T34" fmla="*/ 206 w 225"/>
                <a:gd name="T35" fmla="*/ 24 h 299"/>
                <a:gd name="T36" fmla="*/ 62 w 225"/>
                <a:gd name="T37" fmla="*/ 36 h 299"/>
                <a:gd name="T38" fmla="*/ 74 w 225"/>
                <a:gd name="T39" fmla="*/ 24 h 299"/>
                <a:gd name="T40" fmla="*/ 100 w 225"/>
                <a:gd name="T41" fmla="*/ 24 h 299"/>
                <a:gd name="T42" fmla="*/ 100 w 225"/>
                <a:gd name="T43" fmla="*/ 24 h 299"/>
                <a:gd name="T44" fmla="*/ 100 w 225"/>
                <a:gd name="T45" fmla="*/ 24 h 299"/>
                <a:gd name="T46" fmla="*/ 107 w 225"/>
                <a:gd name="T47" fmla="*/ 18 h 299"/>
                <a:gd name="T48" fmla="*/ 112 w 225"/>
                <a:gd name="T49" fmla="*/ 12 h 299"/>
                <a:gd name="T50" fmla="*/ 117 w 225"/>
                <a:gd name="T51" fmla="*/ 18 h 299"/>
                <a:gd name="T52" fmla="*/ 124 w 225"/>
                <a:gd name="T53" fmla="*/ 24 h 299"/>
                <a:gd name="T54" fmla="*/ 124 w 225"/>
                <a:gd name="T55" fmla="*/ 24 h 299"/>
                <a:gd name="T56" fmla="*/ 124 w 225"/>
                <a:gd name="T57" fmla="*/ 24 h 299"/>
                <a:gd name="T58" fmla="*/ 150 w 225"/>
                <a:gd name="T59" fmla="*/ 24 h 299"/>
                <a:gd name="T60" fmla="*/ 162 w 225"/>
                <a:gd name="T61" fmla="*/ 36 h 299"/>
                <a:gd name="T62" fmla="*/ 162 w 225"/>
                <a:gd name="T63" fmla="*/ 49 h 299"/>
                <a:gd name="T64" fmla="*/ 62 w 225"/>
                <a:gd name="T65" fmla="*/ 49 h 299"/>
                <a:gd name="T66" fmla="*/ 62 w 225"/>
                <a:gd name="T67" fmla="*/ 36 h 299"/>
                <a:gd name="T68" fmla="*/ 212 w 225"/>
                <a:gd name="T69" fmla="*/ 280 h 299"/>
                <a:gd name="T70" fmla="*/ 206 w 225"/>
                <a:gd name="T71" fmla="*/ 287 h 299"/>
                <a:gd name="T72" fmla="*/ 18 w 225"/>
                <a:gd name="T73" fmla="*/ 287 h 299"/>
                <a:gd name="T74" fmla="*/ 12 w 225"/>
                <a:gd name="T75" fmla="*/ 280 h 299"/>
                <a:gd name="T76" fmla="*/ 12 w 225"/>
                <a:gd name="T77" fmla="*/ 43 h 299"/>
                <a:gd name="T78" fmla="*/ 18 w 225"/>
                <a:gd name="T79" fmla="*/ 37 h 299"/>
                <a:gd name="T80" fmla="*/ 50 w 225"/>
                <a:gd name="T81" fmla="*/ 37 h 299"/>
                <a:gd name="T82" fmla="*/ 50 w 225"/>
                <a:gd name="T83" fmla="*/ 55 h 299"/>
                <a:gd name="T84" fmla="*/ 56 w 225"/>
                <a:gd name="T85" fmla="*/ 62 h 299"/>
                <a:gd name="T86" fmla="*/ 168 w 225"/>
                <a:gd name="T87" fmla="*/ 62 h 299"/>
                <a:gd name="T88" fmla="*/ 175 w 225"/>
                <a:gd name="T89" fmla="*/ 55 h 299"/>
                <a:gd name="T90" fmla="*/ 175 w 225"/>
                <a:gd name="T91" fmla="*/ 37 h 299"/>
                <a:gd name="T92" fmla="*/ 206 w 225"/>
                <a:gd name="T93" fmla="*/ 37 h 299"/>
                <a:gd name="T94" fmla="*/ 212 w 225"/>
                <a:gd name="T95" fmla="*/ 43 h 299"/>
                <a:gd name="T96" fmla="*/ 212 w 225"/>
                <a:gd name="T97" fmla="*/ 280 h 2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25" h="299">
                  <a:moveTo>
                    <a:pt x="206" y="24"/>
                  </a:moveTo>
                  <a:lnTo>
                    <a:pt x="175" y="24"/>
                  </a:lnTo>
                  <a:cubicBezTo>
                    <a:pt x="173" y="24"/>
                    <a:pt x="173" y="24"/>
                    <a:pt x="172" y="25"/>
                  </a:cubicBezTo>
                  <a:cubicBezTo>
                    <a:pt x="168" y="17"/>
                    <a:pt x="159" y="12"/>
                    <a:pt x="150" y="12"/>
                  </a:cubicBezTo>
                  <a:lnTo>
                    <a:pt x="129" y="12"/>
                  </a:lnTo>
                  <a:cubicBezTo>
                    <a:pt x="126" y="5"/>
                    <a:pt x="120" y="0"/>
                    <a:pt x="112" y="0"/>
                  </a:cubicBezTo>
                  <a:cubicBezTo>
                    <a:pt x="104" y="0"/>
                    <a:pt x="98" y="5"/>
                    <a:pt x="95" y="12"/>
                  </a:cubicBezTo>
                  <a:lnTo>
                    <a:pt x="74" y="12"/>
                  </a:lnTo>
                  <a:cubicBezTo>
                    <a:pt x="65" y="12"/>
                    <a:pt x="56" y="17"/>
                    <a:pt x="52" y="25"/>
                  </a:cubicBezTo>
                  <a:cubicBezTo>
                    <a:pt x="51" y="24"/>
                    <a:pt x="51" y="24"/>
                    <a:pt x="50" y="24"/>
                  </a:cubicBezTo>
                  <a:lnTo>
                    <a:pt x="18" y="24"/>
                  </a:lnTo>
                  <a:cubicBezTo>
                    <a:pt x="8" y="24"/>
                    <a:pt x="0" y="32"/>
                    <a:pt x="0" y="43"/>
                  </a:cubicBezTo>
                  <a:lnTo>
                    <a:pt x="0" y="280"/>
                  </a:lnTo>
                  <a:cubicBezTo>
                    <a:pt x="0" y="291"/>
                    <a:pt x="8" y="299"/>
                    <a:pt x="18" y="299"/>
                  </a:cubicBezTo>
                  <a:lnTo>
                    <a:pt x="206" y="299"/>
                  </a:lnTo>
                  <a:cubicBezTo>
                    <a:pt x="216" y="299"/>
                    <a:pt x="225" y="291"/>
                    <a:pt x="225" y="280"/>
                  </a:cubicBezTo>
                  <a:lnTo>
                    <a:pt x="225" y="43"/>
                  </a:lnTo>
                  <a:cubicBezTo>
                    <a:pt x="225" y="32"/>
                    <a:pt x="216" y="24"/>
                    <a:pt x="206" y="24"/>
                  </a:cubicBezTo>
                  <a:close/>
                  <a:moveTo>
                    <a:pt x="62" y="36"/>
                  </a:moveTo>
                  <a:cubicBezTo>
                    <a:pt x="62" y="29"/>
                    <a:pt x="67" y="24"/>
                    <a:pt x="74" y="24"/>
                  </a:cubicBezTo>
                  <a:lnTo>
                    <a:pt x="100" y="24"/>
                  </a:lnTo>
                  <a:lnTo>
                    <a:pt x="100" y="24"/>
                  </a:lnTo>
                  <a:lnTo>
                    <a:pt x="100" y="24"/>
                  </a:lnTo>
                  <a:cubicBezTo>
                    <a:pt x="104" y="24"/>
                    <a:pt x="107" y="21"/>
                    <a:pt x="107" y="18"/>
                  </a:cubicBezTo>
                  <a:cubicBezTo>
                    <a:pt x="107" y="15"/>
                    <a:pt x="109" y="12"/>
                    <a:pt x="112" y="12"/>
                  </a:cubicBezTo>
                  <a:cubicBezTo>
                    <a:pt x="115" y="12"/>
                    <a:pt x="117" y="15"/>
                    <a:pt x="117" y="18"/>
                  </a:cubicBezTo>
                  <a:cubicBezTo>
                    <a:pt x="117" y="21"/>
                    <a:pt x="120" y="24"/>
                    <a:pt x="124" y="24"/>
                  </a:cubicBezTo>
                  <a:lnTo>
                    <a:pt x="124" y="24"/>
                  </a:lnTo>
                  <a:lnTo>
                    <a:pt x="124" y="24"/>
                  </a:lnTo>
                  <a:lnTo>
                    <a:pt x="150" y="24"/>
                  </a:lnTo>
                  <a:cubicBezTo>
                    <a:pt x="157" y="24"/>
                    <a:pt x="162" y="29"/>
                    <a:pt x="162" y="36"/>
                  </a:cubicBezTo>
                  <a:lnTo>
                    <a:pt x="162" y="49"/>
                  </a:lnTo>
                  <a:lnTo>
                    <a:pt x="62" y="49"/>
                  </a:lnTo>
                  <a:lnTo>
                    <a:pt x="62" y="36"/>
                  </a:lnTo>
                  <a:close/>
                  <a:moveTo>
                    <a:pt x="212" y="280"/>
                  </a:moveTo>
                  <a:cubicBezTo>
                    <a:pt x="212" y="284"/>
                    <a:pt x="209" y="287"/>
                    <a:pt x="206" y="287"/>
                  </a:cubicBezTo>
                  <a:lnTo>
                    <a:pt x="18" y="287"/>
                  </a:lnTo>
                  <a:cubicBezTo>
                    <a:pt x="15" y="287"/>
                    <a:pt x="12" y="284"/>
                    <a:pt x="12" y="280"/>
                  </a:cubicBezTo>
                  <a:lnTo>
                    <a:pt x="12" y="43"/>
                  </a:lnTo>
                  <a:cubicBezTo>
                    <a:pt x="12" y="39"/>
                    <a:pt x="15" y="37"/>
                    <a:pt x="18" y="37"/>
                  </a:cubicBezTo>
                  <a:lnTo>
                    <a:pt x="50" y="37"/>
                  </a:lnTo>
                  <a:lnTo>
                    <a:pt x="50" y="55"/>
                  </a:lnTo>
                  <a:cubicBezTo>
                    <a:pt x="50" y="59"/>
                    <a:pt x="52" y="62"/>
                    <a:pt x="56" y="62"/>
                  </a:cubicBezTo>
                  <a:lnTo>
                    <a:pt x="168" y="62"/>
                  </a:lnTo>
                  <a:cubicBezTo>
                    <a:pt x="172" y="62"/>
                    <a:pt x="175" y="59"/>
                    <a:pt x="175" y="55"/>
                  </a:cubicBezTo>
                  <a:lnTo>
                    <a:pt x="175" y="37"/>
                  </a:lnTo>
                  <a:lnTo>
                    <a:pt x="206" y="37"/>
                  </a:lnTo>
                  <a:cubicBezTo>
                    <a:pt x="209" y="37"/>
                    <a:pt x="212" y="39"/>
                    <a:pt x="212" y="43"/>
                  </a:cubicBezTo>
                  <a:lnTo>
                    <a:pt x="212" y="28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39" name="POWER_USER_ID_ICONS_Clipboard3">
              <a:extLst>
                <a:ext uri="{FF2B5EF4-FFF2-40B4-BE49-F238E27FC236}">
                  <a16:creationId xmlns:a16="http://schemas.microsoft.com/office/drawing/2014/main" id="{00000000-0008-0000-0000-000027000000}"/>
                </a:ext>
              </a:extLst>
            </xdr:cNvPr>
            <xdr:cNvSpPr>
              <a:spLocks/>
            </xdr:cNvSpPr>
          </xdr:nvSpPr>
          <xdr:spPr bwMode="auto">
            <a:xfrm>
              <a:off x="125" y="245"/>
              <a:ext cx="201" cy="17"/>
            </a:xfrm>
            <a:custGeom>
              <a:avLst/>
              <a:gdLst>
                <a:gd name="T0" fmla="*/ 132 w 138"/>
                <a:gd name="T1" fmla="*/ 12 h 12"/>
                <a:gd name="T2" fmla="*/ 7 w 138"/>
                <a:gd name="T3" fmla="*/ 12 h 12"/>
                <a:gd name="T4" fmla="*/ 0 w 138"/>
                <a:gd name="T5" fmla="*/ 6 h 12"/>
                <a:gd name="T6" fmla="*/ 7 w 138"/>
                <a:gd name="T7" fmla="*/ 0 h 12"/>
                <a:gd name="T8" fmla="*/ 132 w 138"/>
                <a:gd name="T9" fmla="*/ 0 h 12"/>
                <a:gd name="T10" fmla="*/ 138 w 138"/>
                <a:gd name="T11" fmla="*/ 6 h 12"/>
                <a:gd name="T12" fmla="*/ 132 w 138"/>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138" h="12">
                  <a:moveTo>
                    <a:pt x="132" y="12"/>
                  </a:moveTo>
                  <a:lnTo>
                    <a:pt x="7" y="12"/>
                  </a:lnTo>
                  <a:cubicBezTo>
                    <a:pt x="3" y="12"/>
                    <a:pt x="0" y="9"/>
                    <a:pt x="0" y="6"/>
                  </a:cubicBezTo>
                  <a:cubicBezTo>
                    <a:pt x="0" y="2"/>
                    <a:pt x="3" y="0"/>
                    <a:pt x="7" y="0"/>
                  </a:cubicBezTo>
                  <a:lnTo>
                    <a:pt x="132" y="0"/>
                  </a:lnTo>
                  <a:cubicBezTo>
                    <a:pt x="135" y="0"/>
                    <a:pt x="138" y="2"/>
                    <a:pt x="138" y="6"/>
                  </a:cubicBezTo>
                  <a:cubicBezTo>
                    <a:pt x="138" y="9"/>
                    <a:pt x="135" y="12"/>
                    <a:pt x="132"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0" name="POWER_USER_ID_ICONS_Clipboard3">
              <a:extLst>
                <a:ext uri="{FF2B5EF4-FFF2-40B4-BE49-F238E27FC236}">
                  <a16:creationId xmlns:a16="http://schemas.microsoft.com/office/drawing/2014/main" id="{00000000-0008-0000-0000-000028000000}"/>
                </a:ext>
              </a:extLst>
            </xdr:cNvPr>
            <xdr:cNvSpPr>
              <a:spLocks/>
            </xdr:cNvSpPr>
          </xdr:nvSpPr>
          <xdr:spPr bwMode="auto">
            <a:xfrm>
              <a:off x="125" y="299"/>
              <a:ext cx="201" cy="19"/>
            </a:xfrm>
            <a:custGeom>
              <a:avLst/>
              <a:gdLst>
                <a:gd name="T0" fmla="*/ 132 w 138"/>
                <a:gd name="T1" fmla="*/ 13 h 13"/>
                <a:gd name="T2" fmla="*/ 7 w 138"/>
                <a:gd name="T3" fmla="*/ 13 h 13"/>
                <a:gd name="T4" fmla="*/ 0 w 138"/>
                <a:gd name="T5" fmla="*/ 6 h 13"/>
                <a:gd name="T6" fmla="*/ 7 w 138"/>
                <a:gd name="T7" fmla="*/ 0 h 13"/>
                <a:gd name="T8" fmla="*/ 132 w 138"/>
                <a:gd name="T9" fmla="*/ 0 h 13"/>
                <a:gd name="T10" fmla="*/ 138 w 138"/>
                <a:gd name="T11" fmla="*/ 6 h 13"/>
                <a:gd name="T12" fmla="*/ 132 w 138"/>
                <a:gd name="T13" fmla="*/ 13 h 13"/>
              </a:gdLst>
              <a:ahLst/>
              <a:cxnLst>
                <a:cxn ang="0">
                  <a:pos x="T0" y="T1"/>
                </a:cxn>
                <a:cxn ang="0">
                  <a:pos x="T2" y="T3"/>
                </a:cxn>
                <a:cxn ang="0">
                  <a:pos x="T4" y="T5"/>
                </a:cxn>
                <a:cxn ang="0">
                  <a:pos x="T6" y="T7"/>
                </a:cxn>
                <a:cxn ang="0">
                  <a:pos x="T8" y="T9"/>
                </a:cxn>
                <a:cxn ang="0">
                  <a:pos x="T10" y="T11"/>
                </a:cxn>
                <a:cxn ang="0">
                  <a:pos x="T12" y="T13"/>
                </a:cxn>
              </a:cxnLst>
              <a:rect l="0" t="0" r="r" b="b"/>
              <a:pathLst>
                <a:path w="138" h="13">
                  <a:moveTo>
                    <a:pt x="132" y="13"/>
                  </a:moveTo>
                  <a:lnTo>
                    <a:pt x="7" y="13"/>
                  </a:lnTo>
                  <a:cubicBezTo>
                    <a:pt x="3" y="13"/>
                    <a:pt x="0" y="10"/>
                    <a:pt x="0" y="6"/>
                  </a:cubicBezTo>
                  <a:cubicBezTo>
                    <a:pt x="0" y="3"/>
                    <a:pt x="3" y="0"/>
                    <a:pt x="7" y="0"/>
                  </a:cubicBezTo>
                  <a:lnTo>
                    <a:pt x="132" y="0"/>
                  </a:lnTo>
                  <a:cubicBezTo>
                    <a:pt x="135" y="0"/>
                    <a:pt x="138" y="3"/>
                    <a:pt x="138" y="6"/>
                  </a:cubicBezTo>
                  <a:cubicBezTo>
                    <a:pt x="138" y="10"/>
                    <a:pt x="135" y="13"/>
                    <a:pt x="132" y="13"/>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1" name="POWER_USER_ID_ICONS_Clipboard3">
              <a:extLst>
                <a:ext uri="{FF2B5EF4-FFF2-40B4-BE49-F238E27FC236}">
                  <a16:creationId xmlns:a16="http://schemas.microsoft.com/office/drawing/2014/main" id="{00000000-0008-0000-0000-000029000000}"/>
                </a:ext>
              </a:extLst>
            </xdr:cNvPr>
            <xdr:cNvSpPr>
              <a:spLocks/>
            </xdr:cNvSpPr>
          </xdr:nvSpPr>
          <xdr:spPr bwMode="auto">
            <a:xfrm>
              <a:off x="125" y="354"/>
              <a:ext cx="109" cy="17"/>
            </a:xfrm>
            <a:custGeom>
              <a:avLst/>
              <a:gdLst>
                <a:gd name="T0" fmla="*/ 69 w 75"/>
                <a:gd name="T1" fmla="*/ 12 h 12"/>
                <a:gd name="T2" fmla="*/ 7 w 75"/>
                <a:gd name="T3" fmla="*/ 12 h 12"/>
                <a:gd name="T4" fmla="*/ 0 w 75"/>
                <a:gd name="T5" fmla="*/ 6 h 12"/>
                <a:gd name="T6" fmla="*/ 7 w 75"/>
                <a:gd name="T7" fmla="*/ 0 h 12"/>
                <a:gd name="T8" fmla="*/ 69 w 75"/>
                <a:gd name="T9" fmla="*/ 0 h 12"/>
                <a:gd name="T10" fmla="*/ 75 w 75"/>
                <a:gd name="T11" fmla="*/ 6 h 12"/>
                <a:gd name="T12" fmla="*/ 69 w 75"/>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75" h="12">
                  <a:moveTo>
                    <a:pt x="69" y="12"/>
                  </a:moveTo>
                  <a:lnTo>
                    <a:pt x="7" y="12"/>
                  </a:lnTo>
                  <a:cubicBezTo>
                    <a:pt x="3" y="12"/>
                    <a:pt x="0" y="9"/>
                    <a:pt x="0" y="6"/>
                  </a:cubicBezTo>
                  <a:cubicBezTo>
                    <a:pt x="0" y="2"/>
                    <a:pt x="3" y="0"/>
                    <a:pt x="7" y="0"/>
                  </a:cubicBezTo>
                  <a:lnTo>
                    <a:pt x="69" y="0"/>
                  </a:lnTo>
                  <a:cubicBezTo>
                    <a:pt x="72" y="0"/>
                    <a:pt x="75" y="2"/>
                    <a:pt x="75" y="6"/>
                  </a:cubicBezTo>
                  <a:cubicBezTo>
                    <a:pt x="75" y="9"/>
                    <a:pt x="72" y="12"/>
                    <a:pt x="69"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grpSp>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6886575" y="2095500"/>
            <a:ext cx="100458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Corte:</a:t>
            </a:r>
            <a:r>
              <a:rPr lang="es-CO" sz="800" baseline="0"/>
              <a:t> 01/08/2024 - 31/08/2024</a:t>
            </a:r>
            <a:endParaRPr lang="es-CO" sz="800"/>
          </a:p>
        </xdr:txBody>
      </xdr:sp>
    </xdr:grpSp>
    <xdr:clientData/>
  </xdr:twoCellAnchor>
  <xdr:twoCellAnchor editAs="oneCell">
    <xdr:from>
      <xdr:col>2</xdr:col>
      <xdr:colOff>133349</xdr:colOff>
      <xdr:row>1</xdr:row>
      <xdr:rowOff>152399</xdr:rowOff>
    </xdr:from>
    <xdr:to>
      <xdr:col>2</xdr:col>
      <xdr:colOff>1504950</xdr:colOff>
      <xdr:row>3</xdr:row>
      <xdr:rowOff>57150</xdr:rowOff>
    </xdr:to>
    <xdr:pic>
      <xdr:nvPicPr>
        <xdr:cNvPr id="27" name="Imagen 26" descr="Logotipo Bogotá">
          <a:extLst>
            <a:ext uri="{FF2B5EF4-FFF2-40B4-BE49-F238E27FC236}">
              <a16:creationId xmlns:a16="http://schemas.microsoft.com/office/drawing/2014/main" id="{55F53BC2-784B-4D83-853F-25CA0D022202}"/>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1093" t="22376" r="41503" b="18982"/>
        <a:stretch/>
      </xdr:blipFill>
      <xdr:spPr>
        <a:xfrm>
          <a:off x="1076324" y="352424"/>
          <a:ext cx="1371601" cy="723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33619</xdr:colOff>
      <xdr:row>0</xdr:row>
      <xdr:rowOff>123265</xdr:rowOff>
    </xdr:from>
    <xdr:to>
      <xdr:col>2</xdr:col>
      <xdr:colOff>280148</xdr:colOff>
      <xdr:row>2</xdr:row>
      <xdr:rowOff>73960</xdr:rowOff>
    </xdr:to>
    <xdr:pic>
      <xdr:nvPicPr>
        <xdr:cNvPr id="3" name="Imagen 2" descr="Logotipo Bogotá">
          <a:extLst>
            <a:ext uri="{FF2B5EF4-FFF2-40B4-BE49-F238E27FC236}">
              <a16:creationId xmlns:a16="http://schemas.microsoft.com/office/drawing/2014/main" id="{775E0B62-3FE3-4136-B570-E5480021B3B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093" t="22376" r="41503" b="18982"/>
        <a:stretch/>
      </xdr:blipFill>
      <xdr:spPr>
        <a:xfrm>
          <a:off x="212913" y="123265"/>
          <a:ext cx="1322294" cy="66787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ctor" refreshedDate="45559.996226620373" createdVersion="6" refreshedVersion="6" minRefreshableVersion="3" recordCount="24" xr:uid="{00000000-000A-0000-FFFF-FFFF07000000}">
  <cacheSource type="worksheet">
    <worksheetSource name="Contratos"/>
  </cacheSource>
  <cacheFields count="31">
    <cacheField name="VIGENCIA" numFmtId="0">
      <sharedItems containsSemiMixedTypes="0" containsString="0" containsNumber="1" containsInteger="1" minValue="2014" maxValue="2024"/>
    </cacheField>
    <cacheField name="NÚMERO CONTRATO" numFmtId="0">
      <sharedItems containsMixedTypes="1" containsNumber="1" containsInteger="1" minValue="230217" maxValue="240506"/>
    </cacheField>
    <cacheField name="PORTAL CONTRATACION" numFmtId="0">
      <sharedItems containsBlank="1" count="6">
        <s v="SECOP-I"/>
        <s v="SECOP-II"/>
        <s v="TVEC"/>
        <m u="1"/>
        <s v="SECOP_I" u="1"/>
        <s v="SECOP_II" u="1"/>
      </sharedItems>
    </cacheField>
    <cacheField name="URL SECOP" numFmtId="0">
      <sharedItems/>
    </cacheField>
    <cacheField name="PROCESO SELECCIÓN" numFmtId="0">
      <sharedItems containsBlank="1" count="14">
        <s v="Directa Otras Causales"/>
        <s v="(CPS) Directa Prestacion Servicios Profesionales y Apoyo a la Gestión"/>
        <s v="Concurso de Méritos Abierto"/>
        <s v="Selección Abreviada - Acuerdo Marco"/>
        <s v="Directa Prestacion Servicios Profesionales y Apoyo a la Gestión"/>
        <s v="Selección Abreviada - Menor Cuantía"/>
        <s v="Selección Abreviada - Subasta Inversa"/>
        <m u="1"/>
        <s v="Operaciones Conexas de Crédito Público" u="1"/>
        <s v="Licitación Pública" u="1"/>
        <s v="Régimen Especial - Régimen Especial" u="1"/>
        <s v="Subasta Inversa" u="1"/>
        <s v="Mínima Cuantía" u="1"/>
        <s v="Directa Prestacion Serv para Ejecución de Trabajos Artísticos " u="1"/>
      </sharedItems>
    </cacheField>
    <cacheField name="CLASE CONTRATO" numFmtId="0">
      <sharedItems containsBlank="1" count="19">
        <s v="Convenio Interadministrativo"/>
        <s v="(CPS) Prestación Servicios Profesionales"/>
        <s v="Corretaje"/>
        <s v="Prestación de Servicios"/>
        <s v="Prestación Servicios Profesionales"/>
        <s v="Suministro"/>
        <m u="1"/>
        <s v="Convenio de Cooperacion" u="1"/>
        <s v="Seguros" u="1"/>
        <s v="Manejo de cuenta" u="1"/>
        <s v="Arrendamiento" u="1"/>
        <s v="Consultoría" u="1"/>
        <s v="Prestación Servicio Apoyo a la Gestión" u="1"/>
        <s v="Interadministrativo" u="1"/>
        <s v="Compraventa" u="1"/>
        <s v="Deposito Valores" u="1"/>
        <s v="(CPS) Prestación Servicio Apoyo a la Gestión" u="1"/>
        <s v="Obra" u="1"/>
        <s v="Suscripción" u="1"/>
      </sharedItems>
    </cacheField>
    <cacheField name="DEPENDENCIA DESTINO" numFmtId="0">
      <sharedItems/>
    </cacheField>
    <cacheField name="NOMBRE UNIDAD EJECUTORA" numFmtId="0">
      <sharedItems/>
    </cacheField>
    <cacheField name="OBJETO" numFmtId="0">
      <sharedItems longText="1"/>
    </cacheField>
    <cacheField name="CLASE MODIFICACIÓN" numFmtId="0">
      <sharedItems count="15">
        <s v="2 2. Adición"/>
        <s v="1 1. Cesión"/>
        <s v="4 4. Adición / Prórroga"/>
        <s v="3 3. Prorroga"/>
        <s v="Suspensión" u="1"/>
        <s v="Cesión" u="1"/>
        <s v="Adición / Prórroga" u="1"/>
        <s v="8 8. Otro SI" u="1"/>
        <s v="Adición/Prorroga" u="1"/>
        <s v="Adición" u="1"/>
        <s v="1 1. Suspensión" u="1"/>
        <s v="Prorroga" u="1"/>
        <s v="9 9.Suspensión" u="1"/>
        <s v="Otro sí" u="1"/>
        <s v="Adición/Prorroga/Otro sí" u="1"/>
      </sharedItems>
    </cacheField>
    <cacheField name="FECHA SUSCRIPCIÓN DE LA MODIFICACIÓN" numFmtId="14">
      <sharedItems containsSemiMixedTypes="0" containsNonDate="0" containsDate="1" containsString="0" minDate="2024-08-01T00:00:00" maxDate="2024-08-30T00:00:00"/>
    </cacheField>
    <cacheField name="IDENTIFICACIÓN CONTRATISTA" numFmtId="0">
      <sharedItems containsString="0" containsBlank="1" containsNumber="1" containsInteger="1" minValue="79684645" maxValue="1024544334"/>
    </cacheField>
    <cacheField name="RAZÓN SOCIAL_x000a_CESIONARIO" numFmtId="0">
      <sharedItems containsBlank="1"/>
    </cacheField>
    <cacheField name="VALOR CONTRATO PRINCIPAL" numFmtId="164">
      <sharedItems containsSemiMixedTypes="0" containsString="0" containsNumber="1" containsInteger="1" minValue="0" maxValue="1085000000"/>
    </cacheField>
    <cacheField name="VALOR ADICIÓN" numFmtId="164">
      <sharedItems containsSemiMixedTypes="0" containsString="0" containsNumber="1" containsInteger="1" minValue="0" maxValue="300000000"/>
    </cacheField>
    <cacheField name="VALOR TOTAL" numFmtId="164">
      <sharedItems containsSemiMixedTypes="0" containsString="0" containsNumber="1" containsInteger="1" minValue="0" maxValue="2700000000"/>
    </cacheField>
    <cacheField name="PLAZO MODIFICACIÓN (Días)" numFmtId="164">
      <sharedItems containsSemiMixedTypes="0" containsString="0" containsNumber="1" containsInteger="1" minValue="0" maxValue="337"/>
    </cacheField>
    <cacheField name="PLAZO TOTAL_x000a_(DÍAS)*" numFmtId="164">
      <sharedItems containsSemiMixedTypes="0" containsString="0" containsNumber="1" containsInteger="1" minValue="134" maxValue="3600"/>
    </cacheField>
    <cacheField name="Fecha de suscripción" numFmtId="14">
      <sharedItems containsSemiMixedTypes="0" containsNonDate="0" containsDate="1" containsString="0" minDate="2014-12-29T00:00:00" maxDate="2024-04-23T00:00:00"/>
    </cacheField>
    <cacheField name="Fecha de Inicio" numFmtId="14">
      <sharedItems containsSemiMixedTypes="0" containsNonDate="0" containsDate="1" containsString="0" minDate="2014-12-29T00:00:00" maxDate="2024-04-26T00:00:00"/>
    </cacheField>
    <cacheField name="Plazo Inicial (dias)" numFmtId="0">
      <sharedItems containsSemiMixedTypes="0" containsString="0" containsNumber="1" containsInteger="1" minValue="120" maxValue="1800"/>
    </cacheField>
    <cacheField name="Fecha Finalizacion Programada" numFmtId="14">
      <sharedItems containsSemiMixedTypes="0" containsNonDate="0" containsDate="1" containsString="0" minDate="2024-08-22T00:00:00" maxDate="2025-07-14T00:00:00"/>
    </cacheField>
    <cacheField name="Valor del Contrato_x000a_inical" numFmtId="164">
      <sharedItems containsSemiMixedTypes="0" containsString="0" containsNumber="1" containsInteger="1" minValue="0" maxValue="1085000000"/>
    </cacheField>
    <cacheField name="dias ejecutados" numFmtId="0">
      <sharedItems containsSemiMixedTypes="0" containsString="0" containsNumber="1" containsInteger="1" minValue="128" maxValue="3533"/>
    </cacheField>
    <cacheField name="% Ejecución" numFmtId="0">
      <sharedItems containsSemiMixedTypes="0" containsString="0" containsNumber="1" minValue="61.82" maxValue="104.52"/>
    </cacheField>
    <cacheField name="Recursos totales Ejecutados o pagados" numFmtId="164">
      <sharedItems containsNonDate="0" containsString="0" containsBlank="1"/>
    </cacheField>
    <cacheField name="Recursos pendientes de ejecutar." numFmtId="164">
      <sharedItems containsSemiMixedTypes="0" containsString="0" containsNumber="1" containsInteger="1" minValue="0" maxValue="2700000000"/>
    </cacheField>
    <cacheField name="Cantidad de Adiciones/_x000a_prórrogas" numFmtId="0">
      <sharedItems containsSemiMixedTypes="0" containsString="0" containsNumber="1" containsInteger="1" minValue="0" maxValue="7"/>
    </cacheField>
    <cacheField name="Vr. Adiciones" numFmtId="164">
      <sharedItems containsSemiMixedTypes="0" containsString="0" containsNumber="1" containsInteger="1" minValue="0" maxValue="2400000000"/>
    </cacheField>
    <cacheField name="Vr. Total con Adiciones" numFmtId="164">
      <sharedItems containsSemiMixedTypes="0" containsString="0" containsNumber="1" containsInteger="1" minValue="0" maxValue="2700000000"/>
    </cacheField>
    <cacheField name="Plazo total con prorrogas (días)" numFmtId="0">
      <sharedItems containsSemiMixedTypes="0" containsString="0" containsNumber="1" containsInteger="1" minValue="134" maxValue="36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n v="2014"/>
    <s v="140422-0-2014"/>
    <x v="0"/>
    <s v="https://www.contratos.gov.co/consultas/detalleProceso.do?numConstancia=15-12-3272948"/>
    <x v="0"/>
    <x v="0"/>
    <s v="FONDO CUENTA CONCEJO DE BOGOTA, D.C."/>
    <s v="0111-04 - Fondo Cuenta Concejo de Bogotá,D.C."/>
    <s v="Constitución de un Fondo en Administración denominado &quot;FONDO CUENTACONCEJO DE BOGOTÁ, D.C., SECRETARIA DISTRITAL DE HACIENDA - ICETEX&quot;, conlos recursos entregados por EL CONSTITUYENTE a EL ICETEX, quien actuarácomo administrador y mandatario, con el fin de financiar programas deeducación formal, para los empleados de Carrera Administrativa y LibreNombramiento y Remoción del Concejo de Bogotá."/>
    <x v="0"/>
    <d v="2024-08-20T00:00:00"/>
    <m/>
    <m/>
    <n v="300000000"/>
    <n v="300000000"/>
    <n v="2700000000"/>
    <n v="0"/>
    <n v="3600"/>
    <d v="2014-12-29T00:00:00"/>
    <d v="2014-12-29T00:00:00"/>
    <n v="1800"/>
    <d v="2024-12-29T00:00:00"/>
    <n v="300000000"/>
    <n v="3533"/>
    <n v="96.72"/>
    <m/>
    <n v="2700000000"/>
    <n v="7"/>
    <n v="2400000000"/>
    <n v="2700000000"/>
    <n v="3600"/>
  </r>
  <r>
    <n v="2024"/>
    <n v="240131"/>
    <x v="1"/>
    <s v="https://community.secop.gov.co/Public/Tendering/OpportunityDetail/Index?noticeUID=CO1.NTC.5442343&amp;isFromPublicArea=True&amp;isModal=true&amp;asPopupView=true"/>
    <x v="1"/>
    <x v="1"/>
    <s v="OF. COBRO GENERAL"/>
    <s v="0111-01 - Secretaría Distrital de Hacienda"/>
    <s v="Prestar los servicios profesionales para el desarrollo de actividades deseguimiento a la gestión, realización de informes, proyección de actosadministrativos y respuestas a peticiones, mejoramiento de procesos yejecución de labores relacionadas con las actuaciones administrativaspropias de la Oficina de Cobro General."/>
    <x v="1"/>
    <d v="2024-08-01T00:00:00"/>
    <n v="1024544334"/>
    <s v="CLAUDIA MILENA ANGEL GAONA"/>
    <n v="26400000"/>
    <n v="0"/>
    <n v="0"/>
    <n v="0"/>
    <n v="180"/>
    <d v="2024-01-25T00:00:00"/>
    <d v="2024-02-05T00:00:00"/>
    <n v="180"/>
    <d v="2024-08-22T00:00:00"/>
    <n v="26400000"/>
    <n v="208"/>
    <n v="104.52"/>
    <m/>
    <n v="0"/>
    <n v="0"/>
    <n v="0"/>
    <n v="0"/>
    <n v="180"/>
  </r>
  <r>
    <n v="2024"/>
    <n v="240150"/>
    <x v="1"/>
    <s v="https://community.secop.gov.co/Public/Tendering/OpportunityDetail/Index?noticeUID=CO1.NTC.5457680&amp;isFromPublicArea=True&amp;isModal=true&amp;asPopupView=true"/>
    <x v="1"/>
    <x v="1"/>
    <s v="SUBD. GESTION JUDICIAL"/>
    <s v="0111-01 - Secretaría Distrital de Hacienda"/>
    <s v="Prestar servicios profesionales para representar judicial, extrajudicialy/o administrativamente a Bogotá D.C.-Secretaría Distrital de Hacienda"/>
    <x v="1"/>
    <d v="2024-08-13T00:00:00"/>
    <n v="79684645"/>
    <s v="WILLIAM  ARANDA VARGAS"/>
    <n v="32400000"/>
    <n v="0"/>
    <n v="0"/>
    <n v="0"/>
    <n v="210"/>
    <d v="2024-01-26T00:00:00"/>
    <d v="2024-02-01T00:00:00"/>
    <n v="180"/>
    <d v="2024-09-01T00:00:00"/>
    <n v="32400000"/>
    <n v="212"/>
    <n v="99.53"/>
    <m/>
    <n v="0"/>
    <n v="1"/>
    <n v="5400000"/>
    <n v="0"/>
    <n v="210"/>
  </r>
  <r>
    <n v="2024"/>
    <n v="240196"/>
    <x v="1"/>
    <s v="https://community.secop.gov.co/Public/Tendering/OpportunityDetail/Index?noticeUID=CO1.NTC.5538631&amp;isFromPublicArea=True&amp;isModal=true&amp;asPopupView=true"/>
    <x v="1"/>
    <x v="1"/>
    <s v="SUBD. ADMINISTRATIVA Y FINANCIERA"/>
    <s v="0111-01 - Secretaría Distrital de Hacienda"/>
    <s v="PRESTAR LOS SERVICIOS PROFESIONALES PARA APOYAR TÉCNICAMENTE YADMINISTRATIVAMENTE EN LA ETAPA PRECONTRACTUAL Y APOYO A LA SUPERVISIÓNDE CONTRATOS Y PROCESOS GESTIONADOS POR LA SUBDIRECCIÓN ADMINISTRATIVA YFINANCIERA, ASÍ COMO APOYO A LAS ACTIVIDADES AMBIENTALES DE LA ENTIDAD YDEL CENTRO ADMINISTRATIVO DISTRITAL - CAD, DE CONFORMIDAD CON LOSPROCEDIMIENTOS Y LINEAMIENTOS ESTABLECIDOS"/>
    <x v="2"/>
    <d v="2024-08-01T00:00:00"/>
    <m/>
    <m/>
    <n v="49200000"/>
    <n v="24600000"/>
    <n v="73800000"/>
    <n v="90"/>
    <n v="270"/>
    <d v="2024-01-30T00:00:00"/>
    <d v="2024-02-02T00:00:00"/>
    <n v="180"/>
    <d v="2024-11-02T00:00:00"/>
    <n v="49200000"/>
    <n v="211"/>
    <n v="77.010000000000005"/>
    <m/>
    <n v="73800000"/>
    <n v="1"/>
    <n v="24600000"/>
    <n v="73800000"/>
    <n v="270"/>
  </r>
  <r>
    <n v="2024"/>
    <n v="240155"/>
    <x v="1"/>
    <s v="https://community.secop.gov.co/Public/Tendering/OpportunityDetail/Index?noticeUID=CO1.NTC.5490647&amp;isFromPublicArea=True&amp;isModal=true&amp;asPopupView=true"/>
    <x v="1"/>
    <x v="1"/>
    <s v="SUBD. ASUNTOS CONTRACTUALES"/>
    <s v="0111-01 - Secretaría Distrital de Hacienda"/>
    <s v="Prestar servicios profesionales a la Subdirección de AsuntosContractuales para gestionar la construcción de documentos precontractuales."/>
    <x v="2"/>
    <d v="2024-08-01T00:00:00"/>
    <m/>
    <m/>
    <n v="41400000"/>
    <n v="13800000"/>
    <n v="55200000"/>
    <n v="60"/>
    <n v="240"/>
    <d v="2024-01-26T00:00:00"/>
    <d v="2024-02-02T00:00:00"/>
    <n v="180"/>
    <d v="2024-10-02T00:00:00"/>
    <n v="41400000"/>
    <n v="211"/>
    <n v="86.83"/>
    <m/>
    <n v="55200000"/>
    <n v="1"/>
    <n v="13800000"/>
    <n v="55200000"/>
    <n v="240"/>
  </r>
  <r>
    <n v="2024"/>
    <n v="240194"/>
    <x v="1"/>
    <s v="https://community.secop.gov.co/Public/Tendering/OpportunityDetail/Index?noticeUID=CO1.NTC.5535773&amp;isFromPublicArea=True&amp;isModal=true&amp;asPopupView=true"/>
    <x v="1"/>
    <x v="1"/>
    <s v="SUBD. ADMINISTRATIVA Y FINANCIERA"/>
    <s v="0111-01 - Secretaría Distrital de Hacienda"/>
    <s v="Prestar los servicios profesionales para estructurar técnicamente laetapa precontractual y apoyo a la supervisión de los contratos que seanasignados por la Subdirección Administrativa y Financiera, relacionadoscon las actividades asociadas al buen funcionamiento de los equipos yactivos que soportan la infraestructura física de la Entidad y deservicios del Centro Administrativo Distrital - CAD, de conformidad conlos procedimientos y lineamientos establecidos."/>
    <x v="2"/>
    <d v="2024-08-05T00:00:00"/>
    <m/>
    <m/>
    <n v="49200000"/>
    <n v="24600000"/>
    <n v="73800000"/>
    <n v="90"/>
    <n v="270"/>
    <d v="2024-01-29T00:00:00"/>
    <d v="2024-02-05T00:00:00"/>
    <n v="180"/>
    <d v="2024-11-05T00:00:00"/>
    <n v="49200000"/>
    <n v="208"/>
    <n v="75.91"/>
    <m/>
    <n v="73800000"/>
    <n v="1"/>
    <n v="24600000"/>
    <n v="73800000"/>
    <n v="270"/>
  </r>
  <r>
    <n v="2024"/>
    <n v="240192"/>
    <x v="1"/>
    <s v="https://community.secop.gov.co/Public/Tendering/OpportunityDetail/Index?noticeUID=CO1.NTC.5535334&amp;isFromPublicArea=True&amp;isModal=true&amp;asPopupView=true"/>
    <x v="1"/>
    <x v="1"/>
    <s v="OF. ANALISIS Y CONTROL RIESGO"/>
    <s v="0111-01 - Secretaría Distrital de Hacienda"/>
    <s v="Prestar servicios profesionales en gestión de riesgos de Lavado deActivos y Financiación del Terrorismo."/>
    <x v="2"/>
    <d v="2024-08-08T00:00:00"/>
    <m/>
    <m/>
    <n v="52800000"/>
    <n v="25813333"/>
    <n v="78613333"/>
    <n v="88"/>
    <n v="269"/>
    <d v="2024-01-29T00:00:00"/>
    <d v="2024-02-08T00:00:00"/>
    <n v="180"/>
    <d v="2024-11-05T00:00:00"/>
    <n v="52800000"/>
    <n v="205"/>
    <n v="75.650000000000006"/>
    <m/>
    <n v="78613333"/>
    <n v="1"/>
    <n v="25813333"/>
    <n v="78613333"/>
    <n v="269"/>
  </r>
  <r>
    <n v="2024"/>
    <n v="240202"/>
    <x v="1"/>
    <s v="https://community.secop.gov.co/Public/Tendering/OpportunityDetail/Index?noticeUID=CO1.NTC.5439427&amp;isFromPublicArea=True&amp;isModal=true&amp;asPopupView=true"/>
    <x v="1"/>
    <x v="1"/>
    <s v="DESPACHO DIR. GESTION CORPORATIVA"/>
    <s v="0111-01 - Secretaría Distrital de Hacienda"/>
    <s v="Prestar los servicios profesionales a la Dirección de GestiónCorporativa para apoyar la gestión de la Unidad Ejecutora 04 frente alos procesos contractuales."/>
    <x v="2"/>
    <d v="2024-08-05T00:00:00"/>
    <m/>
    <m/>
    <n v="41400000"/>
    <n v="5750000"/>
    <n v="47150000"/>
    <n v="25"/>
    <n v="205"/>
    <d v="2024-02-01T00:00:00"/>
    <d v="2024-02-06T00:00:00"/>
    <n v="180"/>
    <d v="2024-08-31T00:00:00"/>
    <n v="41400000"/>
    <n v="207"/>
    <n v="100"/>
    <m/>
    <n v="47150000"/>
    <n v="1"/>
    <n v="5750000"/>
    <n v="47150000"/>
    <n v="205"/>
  </r>
  <r>
    <n v="2023"/>
    <n v="230217"/>
    <x v="1"/>
    <s v="https://community.secop.gov.co/Public/Tendering/OpportunityDetail/Index?noticeUID=CO1.NTC.3733168&amp;isFromPublicArea=True&amp;isModal=true&amp;asPopupView=true"/>
    <x v="2"/>
    <x v="2"/>
    <s v="SUBD. ADMINISTRATIVA Y FINANCIERA"/>
    <s v="0111-01 - Secretaría Distrital de Hacienda"/>
    <s v="Contratar un corredor de seguros para que realice la intermediación yasesoría integral del programa de seguros de la Secretaría Distrital deHacienda, de conformidad con lo establecido en el pliego de condicionesdel Concurso de Méritos Abierto No. SDH-CMA-0008-2022 y la propuestapresentada por el contratista."/>
    <x v="3"/>
    <d v="2024-08-09T00:00:00"/>
    <m/>
    <m/>
    <n v="0"/>
    <n v="0"/>
    <n v="0"/>
    <n v="337"/>
    <n v="877"/>
    <d v="2023-02-02T00:00:00"/>
    <d v="2023-02-10T00:00:00"/>
    <n v="540"/>
    <d v="2025-07-13T00:00:00"/>
    <n v="0"/>
    <n v="568"/>
    <n v="64.25"/>
    <m/>
    <n v="0"/>
    <n v="0"/>
    <n v="0"/>
    <n v="0"/>
    <n v="877"/>
  </r>
  <r>
    <n v="2024"/>
    <n v="240312"/>
    <x v="1"/>
    <s v="https://community.secop.gov.co/Public/Tendering/OpportunityDetail/Index?noticeUID=CO1.NTC.5616667&amp;isFromPublicArea=True&amp;isModal=true&amp;asPopupView=true"/>
    <x v="1"/>
    <x v="1"/>
    <s v="OF. ANALISIS Y CONTROL RIESGO"/>
    <s v="0111-01 - Secretaría Distrital de Hacienda"/>
    <s v="Prestar servicios profesionales en gestión de continuidad de negocio."/>
    <x v="2"/>
    <d v="2024-08-08T00:00:00"/>
    <m/>
    <m/>
    <n v="52800000"/>
    <n v="25813333"/>
    <n v="78613333"/>
    <n v="88"/>
    <n v="268"/>
    <d v="2024-02-08T00:00:00"/>
    <d v="2024-02-13T00:00:00"/>
    <n v="180"/>
    <d v="2024-11-10T00:00:00"/>
    <n v="52800000"/>
    <n v="200"/>
    <n v="73.8"/>
    <m/>
    <n v="78613333"/>
    <n v="1"/>
    <n v="25813333"/>
    <n v="78613333"/>
    <n v="268"/>
  </r>
  <r>
    <n v="2024"/>
    <n v="240371"/>
    <x v="1"/>
    <s v="https://community.secop.gov.co/Public/Tendering/OpportunityDetail/Index?noticeUID=CO1.NTC.5664214&amp;isFromPublicArea=True&amp;isModal=true&amp;asPopupView=true"/>
    <x v="1"/>
    <x v="1"/>
    <s v="OF. ASESORA DE COMUNICACIONES"/>
    <s v="0111-01 - Secretaría Distrital de Hacienda"/>
    <s v="Prestar los servicios en la Oficina Asesora de Comunicaciones pararealizar el diseño de piezas comunicativas de las diferentes estrategiasde comunicación de la Secretaría Distrital de Hacienda."/>
    <x v="2"/>
    <d v="2024-08-15T00:00:00"/>
    <m/>
    <m/>
    <n v="32400000"/>
    <n v="16200000"/>
    <n v="48600000"/>
    <n v="90"/>
    <n v="270"/>
    <d v="2024-02-15T00:00:00"/>
    <d v="2024-02-19T00:00:00"/>
    <n v="180"/>
    <d v="2024-11-19T00:00:00"/>
    <n v="32400000"/>
    <n v="194"/>
    <n v="70.8"/>
    <m/>
    <n v="48600000"/>
    <n v="1"/>
    <n v="16200000"/>
    <n v="48600000"/>
    <n v="270"/>
  </r>
  <r>
    <n v="2024"/>
    <n v="240340"/>
    <x v="2"/>
    <s v="https://www.colombiacompra.gov.co/tienda-virtual-del-estado-colombiano/ordenes-compra/124374"/>
    <x v="3"/>
    <x v="3"/>
    <s v="FONDO CUENTA CONCEJO DE BOGOTA, D.C."/>
    <s v="0111-04 - Fondo Cuenta Concejo de Bogotá,D.C."/>
    <s v="Prestar los servicios integrales de aseo y cafetería para lasinstalaciones del Concejo de Bogotá."/>
    <x v="2"/>
    <d v="2024-08-20T00:00:00"/>
    <m/>
    <m/>
    <n v="436429341"/>
    <n v="187449537"/>
    <n v="623878878"/>
    <n v="75"/>
    <n v="255"/>
    <d v="2024-02-12T00:00:00"/>
    <d v="2024-02-20T00:00:00"/>
    <n v="180"/>
    <d v="2024-11-04T00:00:00"/>
    <n v="436429341"/>
    <n v="193"/>
    <n v="74.81"/>
    <m/>
    <n v="623878878"/>
    <n v="1"/>
    <n v="187449537"/>
    <n v="623878878"/>
    <n v="255"/>
  </r>
  <r>
    <n v="2024"/>
    <n v="240360"/>
    <x v="1"/>
    <s v="https://community.secop.gov.co/Public/Tendering/OpportunityDetail/Index?noticeUID=CO1.NTC.5641008&amp;isFromPublicArea=True&amp;isModal=true&amp;asPopupView=true"/>
    <x v="1"/>
    <x v="1"/>
    <s v="OF. ASESORA DE COMUNICACIONES"/>
    <s v="0111-01 - Secretaría Distrital de Hacienda"/>
    <s v="Prestar los servicios profesionales en la Oficina Asesora deComunicaciones para la atención de medios de comunicación, difusión decontenidos de la Secretaría Distrital de Hacienda y en la redacción deinformación para las diferentes piezas de comunicación de la entidad."/>
    <x v="2"/>
    <d v="2024-08-15T00:00:00"/>
    <m/>
    <m/>
    <n v="38400000"/>
    <n v="19200000"/>
    <n v="57600000"/>
    <n v="90"/>
    <n v="270"/>
    <d v="2024-02-15T00:00:00"/>
    <d v="2024-02-19T00:00:00"/>
    <n v="180"/>
    <d v="2024-11-19T00:00:00"/>
    <n v="38400000"/>
    <n v="194"/>
    <n v="70.8"/>
    <m/>
    <n v="57600000"/>
    <n v="1"/>
    <n v="19200000"/>
    <n v="57600000"/>
    <n v="270"/>
  </r>
  <r>
    <n v="2024"/>
    <n v="240402"/>
    <x v="1"/>
    <s v="https://community.secop.gov.co/Public/Tendering/OpportunityDetail/Index?noticeUID=CO1.NTC.5700912&amp;isFromPublicArea=True&amp;isModal=true&amp;asPopupView=true"/>
    <x v="1"/>
    <x v="1"/>
    <s v="OF. ASESORA DE COMUNICACIONES"/>
    <s v="0111-01 - Secretaría Distrital de Hacienda"/>
    <s v="Prestar los servicios profesionales en la Oficina Asesora deComunicaciones para la producción, difusión y divulgación de contenidosperiodísticos de la Secretaría Distrital de Hacienda, y ser el enlace delos temas de comunicaciones con la Alcaldía Mayor y las entidades delSector Hacienda"/>
    <x v="2"/>
    <d v="2024-08-20T00:00:00"/>
    <m/>
    <m/>
    <n v="42000000"/>
    <n v="21000000"/>
    <n v="63000000"/>
    <n v="90"/>
    <n v="270"/>
    <d v="2024-02-21T00:00:00"/>
    <d v="2024-02-22T00:00:00"/>
    <n v="180"/>
    <d v="2024-11-22T00:00:00"/>
    <n v="42000000"/>
    <n v="191"/>
    <n v="69.709999999999994"/>
    <m/>
    <n v="63000000"/>
    <n v="1"/>
    <n v="21000000"/>
    <n v="63000000"/>
    <n v="270"/>
  </r>
  <r>
    <n v="2024"/>
    <n v="240406"/>
    <x v="1"/>
    <s v="https://community.secop.gov.co/Public/Tendering/OpportunityDetail/Index?noticeUID=CO1.NTC.5708639&amp;isFromPublicArea=True&amp;isModal=true&amp;asPopupView=true"/>
    <x v="1"/>
    <x v="1"/>
    <s v="OF. ASESORA DE COMUNICACIONES"/>
    <s v="0111-01 - Secretaría Distrital de Hacienda"/>
    <s v="Prestar los servicios profesionales a la Oficina Asesora deComunicaciones de la Secretaría Distrital de Hacienda para conceptualizar y producir piezas audiovisuales de pequeño formato requeridas para la estrategia de comunicaciones de la Entidad."/>
    <x v="2"/>
    <d v="2024-08-23T00:00:00"/>
    <m/>
    <m/>
    <n v="35400000"/>
    <n v="17700000"/>
    <n v="53100000"/>
    <n v="90"/>
    <n v="270"/>
    <d v="2024-02-22T00:00:00"/>
    <d v="2024-02-23T00:00:00"/>
    <n v="180"/>
    <d v="2024-11-23T00:00:00"/>
    <n v="35400000"/>
    <n v="190"/>
    <n v="69.34"/>
    <m/>
    <n v="53100000"/>
    <n v="1"/>
    <n v="17700000"/>
    <n v="53100000"/>
    <n v="270"/>
  </r>
  <r>
    <n v="2024"/>
    <n v="240423"/>
    <x v="1"/>
    <s v="https://community.secop.gov.co/Public/Tendering/OpportunityDetail/Index?noticeUID=CO1.NTC.5742312&amp;isFromPublicArea=True&amp;isModal=true&amp;asPopupView=true"/>
    <x v="1"/>
    <x v="1"/>
    <s v="SUBD. ADMINISTRATIVA Y FINANCIERA"/>
    <s v="0111-01 - Secretaría Distrital de Hacienda"/>
    <s v="Prestar los servicios profesionales para el acompañamiento, soporte yapoyo técnico a la supervisión de las intervenciones requeridas a lainfraestructura de las sedes de la SDH y el CAD."/>
    <x v="2"/>
    <d v="2024-08-12T00:00:00"/>
    <m/>
    <m/>
    <n v="49200000"/>
    <n v="24600000"/>
    <n v="73800000"/>
    <n v="90"/>
    <n v="270"/>
    <d v="2024-02-28T00:00:00"/>
    <d v="2024-03-01T00:00:00"/>
    <n v="180"/>
    <d v="2024-12-01T00:00:00"/>
    <n v="49200000"/>
    <n v="183"/>
    <n v="66.55"/>
    <m/>
    <n v="73800000"/>
    <n v="1"/>
    <n v="24600000"/>
    <n v="73800000"/>
    <n v="270"/>
  </r>
  <r>
    <n v="2024"/>
    <n v="240439"/>
    <x v="1"/>
    <s v="https://community.secop.gov.co/Public/Tendering/OpportunityDetail/Index?noticeUID=CO1.NTC.5817487&amp;isFromPublicArea=True&amp;isModal=true&amp;asPopupView=true"/>
    <x v="1"/>
    <x v="1"/>
    <s v="SUBD. FINANZAS DISTRITALES"/>
    <s v="0111-01 - Secretaría Distrital de Hacienda"/>
    <s v="Prestar los servicios profesionales a la Subdirección de FinanzasDistritales de la Dirección Distrital de Presupuesto, para apoyar laelaboración del Plan Financiero Distrital y consolidar información paradar respuesta a solicitudes y hacer los reportes de información en lossistemas de la Nación y el Distrito."/>
    <x v="2"/>
    <d v="2024-08-27T00:00:00"/>
    <m/>
    <m/>
    <n v="42000000"/>
    <n v="21000000"/>
    <n v="63000000"/>
    <n v="90"/>
    <n v="270"/>
    <d v="2024-03-14T00:00:00"/>
    <d v="2024-03-14T00:00:00"/>
    <n v="180"/>
    <d v="2024-12-14T00:00:00"/>
    <n v="42000000"/>
    <n v="170"/>
    <n v="61.82"/>
    <m/>
    <n v="63000000"/>
    <n v="1"/>
    <n v="21000000"/>
    <n v="63000000"/>
    <n v="270"/>
  </r>
  <r>
    <n v="2024"/>
    <n v="240506"/>
    <x v="1"/>
    <s v="https://community.secop.gov.co/Public/Tendering/OpportunityDetail/Index?noticeUID=CO1.NTC.6014682&amp;isFromPublicArea=True&amp;isModal=true&amp;asPopupView=true"/>
    <x v="4"/>
    <x v="4"/>
    <s v="OF. ASESORA DE PLANEACION"/>
    <s v="0111-01 - Secretaría Distrital de Hacienda"/>
    <s v="Prestar los servicios profesionales para apoyar la formulación de laplaneación estratégica de la Secretaría Distrital de Hacienda,correspondiente al cuatrienio 2024-2028."/>
    <x v="3"/>
    <d v="2024-08-22T00:00:00"/>
    <m/>
    <m/>
    <n v="92820000"/>
    <n v="0"/>
    <n v="115120000"/>
    <n v="14"/>
    <n v="134"/>
    <d v="2024-04-22T00:00:00"/>
    <d v="2024-04-25T00:00:00"/>
    <n v="120"/>
    <d v="2024-09-07T00:00:00"/>
    <n v="92820000"/>
    <n v="128"/>
    <n v="94.81"/>
    <m/>
    <n v="115120000"/>
    <n v="1"/>
    <n v="22300000"/>
    <n v="115120000"/>
    <n v="134"/>
  </r>
  <r>
    <n v="2023"/>
    <n v="230584"/>
    <x v="1"/>
    <s v="https://community.secop.gov.co/Public/Tendering/OpportunityDetail/Index?noticeUID=CO1.NTC.4322916&amp;isFromPublicArea=True&amp;isModal=true&amp;asPopupView=true"/>
    <x v="5"/>
    <x v="5"/>
    <s v="SUBD. ADMINISTRATIVA Y FINANCIERA"/>
    <s v="0111-01 - Secretaría Distrital de Hacienda"/>
    <s v="Suministrar e instalar planta eléctrica para respaldo eléctrico de lasede de la Crr 32 (archivo) incluye instalación de tableros eléctricos,transferencia eléctrica, acometidas eléctricas y ampliación de cargaeléctrica ante operador de red ."/>
    <x v="3"/>
    <d v="2024-08-14T00:00:00"/>
    <m/>
    <m/>
    <n v="738398205"/>
    <n v="0"/>
    <n v="738398205"/>
    <n v="66"/>
    <n v="473"/>
    <d v="2023-05-29T00:00:00"/>
    <d v="2023-06-29T00:00:00"/>
    <n v="240"/>
    <d v="2024-10-20T00:00:00"/>
    <n v="738398205"/>
    <n v="429"/>
    <n v="89.56"/>
    <m/>
    <n v="738398205"/>
    <n v="0"/>
    <n v="0"/>
    <n v="738398205"/>
    <n v="473"/>
  </r>
  <r>
    <n v="2023"/>
    <n v="230610"/>
    <x v="1"/>
    <s v="https://community.secop.gov.co/Public/Tendering/OpportunityDetail/Index?noticeUID=CO1.NTC.4384399&amp;isFromPublicArea=True&amp;isModal=true&amp;asPopupView=true"/>
    <x v="6"/>
    <x v="3"/>
    <s v="FONDO CUENTA CONCEJO DE BOGOTA, D.C."/>
    <s v="0111-04 - Fondo Cuenta Concejo de Bogotá,D.C."/>
    <s v="Prestar los servicios de impresión para el Concejo de Bogotá D.C."/>
    <x v="3"/>
    <d v="2024-08-29T00:00:00"/>
    <m/>
    <m/>
    <n v="201502956"/>
    <n v="0"/>
    <n v="201502956"/>
    <n v="30"/>
    <n v="450"/>
    <d v="2023-06-06T00:00:00"/>
    <d v="2023-07-11T00:00:00"/>
    <n v="360"/>
    <d v="2024-10-10T00:00:00"/>
    <n v="201502956"/>
    <n v="417"/>
    <n v="91.25"/>
    <m/>
    <n v="201502956"/>
    <n v="0"/>
    <n v="0"/>
    <n v="201502956"/>
    <n v="450"/>
  </r>
  <r>
    <n v="2023"/>
    <n v="230794"/>
    <x v="1"/>
    <s v="https://community.secop.gov.co/Public/Tendering/OpportunityDetail/Index?noticeUID=CO1.NTC.4725798&amp;isFromPublicArea=True&amp;isModal=true&amp;asPopupView=true"/>
    <x v="6"/>
    <x v="3"/>
    <s v="SUBD. INFRAESTRUCTURA TIC"/>
    <s v="0111-01 - Secretaría Distrital de Hacienda"/>
    <s v="Prestar los servicios de soporte de fabrica premium para el sistema BMSy soporte especializado de mantenimiento correctivo, preventivo,monitoreo, control y gestión de señales y equipos del sistema BMS y elsistema de control de acceso instalados en las sedes de la SecretaríaDistrital de Hacienda (SDH)."/>
    <x v="2"/>
    <d v="2024-08-29T00:00:00"/>
    <m/>
    <m/>
    <n v="341640851"/>
    <n v="45282243"/>
    <n v="386923094"/>
    <n v="90"/>
    <n v="450"/>
    <d v="2023-08-24T00:00:00"/>
    <d v="2023-09-01T00:00:00"/>
    <n v="360"/>
    <d v="2024-12-01T00:00:00"/>
    <n v="341640851"/>
    <n v="365"/>
    <n v="79.87"/>
    <m/>
    <n v="386923094"/>
    <n v="1"/>
    <n v="45282243"/>
    <n v="386923094"/>
    <n v="450"/>
  </r>
  <r>
    <n v="2023"/>
    <n v="230843"/>
    <x v="2"/>
    <s v="https://www.colombiacompra.gov.co/tienda-virtual-del-estado-colombiano/ordenes-compra/115096"/>
    <x v="3"/>
    <x v="3"/>
    <s v="SUBD. INFRAESTRUCTURA TIC"/>
    <s v="0111-01 - Secretaría Distrital de Hacienda"/>
    <s v="Servicios de ORACLE CLOUD INFRASTRUCTURE (OCI) para los Sistemas LegadosSI-CAPITAL/SITII."/>
    <x v="3"/>
    <d v="2024-08-29T00:00:00"/>
    <m/>
    <m/>
    <n v="1085000000"/>
    <n v="0"/>
    <n v="1085000000"/>
    <n v="6"/>
    <n v="366"/>
    <d v="2023-08-29T00:00:00"/>
    <d v="2023-09-02T00:00:00"/>
    <n v="360"/>
    <d v="2024-09-07T00:00:00"/>
    <n v="1085000000"/>
    <n v="364"/>
    <n v="98.11"/>
    <m/>
    <n v="1085000000"/>
    <n v="0"/>
    <n v="0"/>
    <n v="1085000000"/>
    <n v="366"/>
  </r>
  <r>
    <n v="2023"/>
    <n v="230914"/>
    <x v="2"/>
    <s v="https://www.colombiacompra.gov.co/tienda-virtual-del-estado-colombiano/ordenes-compra/118384"/>
    <x v="3"/>
    <x v="3"/>
    <s v="FONDO CUENTA CONCEJO DE BOGOTA, D.C."/>
    <s v="0111-04 - Fondo Cuenta Concejo de Bogotá,D.C."/>
    <s v="Prestar los servicios para la instalación, desarrollo y puesta enfuncionamiento del Sistema de Información de Nómina para el Concejo deBogotá D.C."/>
    <x v="3"/>
    <d v="2024-08-07T00:00:00"/>
    <m/>
    <m/>
    <n v="472399998"/>
    <n v="0"/>
    <n v="525694274"/>
    <n v="30"/>
    <n v="308"/>
    <d v="2023-10-26T00:00:00"/>
    <d v="2023-11-01T00:00:00"/>
    <n v="150"/>
    <d v="2024-09-07T00:00:00"/>
    <n v="472399998"/>
    <n v="304"/>
    <n v="97.75"/>
    <m/>
    <n v="525694274"/>
    <n v="1"/>
    <n v="53294276"/>
    <n v="525694274"/>
    <n v="308"/>
  </r>
  <r>
    <n v="2023"/>
    <n v="231026"/>
    <x v="1"/>
    <s v="https://community.secop.gov.co/Public/Tendering/OpportunityDetail/Index?noticeUID=CO1.NTC.5251720&amp;isFromPublicArea=True&amp;isModal=true&amp;asPopupView=true"/>
    <x v="6"/>
    <x v="3"/>
    <s v="FONDO CUENTA CONCEJO DE BOGOTA, D.C."/>
    <s v="0111-04 - Fondo Cuenta Concejo de Bogotá,D.C."/>
    <s v="Prestar servicios técnicos especializados para el fortalecimiento de lainfraestructura tecnológica y de comunicaciones del Concejo de BogotáD.C."/>
    <x v="2"/>
    <d v="2024-08-01T00:00:00"/>
    <m/>
    <m/>
    <n v="355546557"/>
    <n v="177556278"/>
    <n v="533102835"/>
    <n v="148"/>
    <n v="358"/>
    <d v="2023-12-28T00:00:00"/>
    <d v="2024-01-04T00:00:00"/>
    <n v="210"/>
    <d v="2024-12-31T00:00:00"/>
    <n v="355546557"/>
    <n v="240"/>
    <n v="66.3"/>
    <m/>
    <n v="533102835"/>
    <n v="1"/>
    <n v="177556278"/>
    <n v="533102835"/>
    <n v="35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1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Tipo Modificaciones">
  <location ref="C13:D18" firstHeaderRow="1" firstDataRow="1" firstDataCol="1"/>
  <pivotFields count="31">
    <pivotField dataField="1" showAll="0" defaultSubtotal="0"/>
    <pivotField showAll="0" defaultSubtotal="0"/>
    <pivotField showAll="0" defaultSubtotal="0">
      <items count="6">
        <item m="1" x="5"/>
        <item x="2"/>
        <item m="1" x="4"/>
        <item x="1"/>
        <item x="0"/>
        <item m="1" x="3"/>
      </items>
    </pivotField>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5">
        <item m="1" x="9"/>
        <item m="1" x="8"/>
        <item m="1" x="14"/>
        <item m="1" x="5"/>
        <item m="1" x="11"/>
        <item m="1" x="4"/>
        <item m="1" x="6"/>
        <item m="1" x="13"/>
        <item x="2"/>
        <item x="3"/>
        <item x="1"/>
        <item x="0"/>
        <item m="1" x="7"/>
        <item m="1" x="10"/>
        <item m="1" x="12"/>
      </items>
    </pivotField>
    <pivotField numFmtId="14" showAll="0" defaultSubtotal="0"/>
    <pivotField showAll="0" defaultSubtotal="0"/>
    <pivotField showAll="0" defaultSubtotal="0"/>
    <pivotField numFmtId="164" showAll="0" defaultSubtotal="0"/>
    <pivotField numFmtId="164" showAll="0" defaultSubtotal="0"/>
    <pivotField numFmtId="164" showAll="0" defaultSubtotal="0"/>
    <pivotField showAll="0" defaultSubtotal="0"/>
    <pivotField showAll="0" defaultSubtotal="0"/>
    <pivotField numFmtId="14" showAll="0" defaultSubtotal="0"/>
    <pivotField numFmtId="14" showAll="0" defaultSubtotal="0"/>
    <pivotField showAll="0" defaultSubtotal="0"/>
    <pivotField numFmtId="14" showAll="0" defaultSubtotal="0"/>
    <pivotField showAll="0" defaultSubtotal="0"/>
    <pivotField showAll="0" defaultSubtotal="0"/>
    <pivotField showAll="0" defaultSubtotal="0"/>
    <pivotField showAll="0" defaultSubtotal="0"/>
    <pivotField numFmtId="164" showAll="0" defaultSubtotal="0"/>
    <pivotField showAll="0" defaultSubtotal="0"/>
    <pivotField numFmtId="164" showAll="0" defaultSubtotal="0"/>
    <pivotField numFmtId="164" showAll="0" defaultSubtotal="0"/>
    <pivotField showAll="0" defaultSubtotal="0"/>
  </pivotFields>
  <rowFields count="1">
    <field x="9"/>
  </rowFields>
  <rowItems count="5">
    <i>
      <x v="8"/>
    </i>
    <i>
      <x v="9"/>
    </i>
    <i>
      <x v="10"/>
    </i>
    <i>
      <x v="11"/>
    </i>
    <i t="grand">
      <x/>
    </i>
  </rowItems>
  <colItems count="1">
    <i/>
  </colItems>
  <dataFields count="1">
    <dataField name="No. Contratos/Conv" fld="0" subtotal="count" baseField="0" baseItem="0"/>
  </dataFields>
  <formats count="29">
    <format dxfId="58">
      <pivotArea type="all" dataOnly="0" outline="0" fieldPosition="0"/>
    </format>
    <format dxfId="57">
      <pivotArea outline="0" collapsedLevelsAreSubtotals="1" fieldPosition="0"/>
    </format>
    <format dxfId="56">
      <pivotArea dataOnly="0" labelOnly="1" outline="0" axis="axisValues" fieldPosition="0"/>
    </format>
    <format dxfId="55">
      <pivotArea dataOnly="0" labelOnly="1" grandRow="1" outline="0" fieldPosition="0"/>
    </format>
    <format dxfId="54">
      <pivotArea dataOnly="0" labelOnly="1" outline="0" axis="axisValues" fieldPosition="0"/>
    </format>
    <format dxfId="53">
      <pivotArea dataOnly="0" labelOnly="1" grandRow="1" outline="0" fieldPosition="0"/>
    </format>
    <format dxfId="52">
      <pivotArea type="all" dataOnly="0" outline="0" fieldPosition="0"/>
    </format>
    <format dxfId="51">
      <pivotArea outline="0" collapsedLevelsAreSubtotals="1" fieldPosition="0"/>
    </format>
    <format dxfId="50">
      <pivotArea dataOnly="0" labelOnly="1" outline="0" axis="axisValues" fieldPosition="0"/>
    </format>
    <format dxfId="49">
      <pivotArea dataOnly="0" labelOnly="1" grandRow="1" outline="0" fieldPosition="0"/>
    </format>
    <format dxfId="48">
      <pivotArea dataOnly="0" labelOnly="1" outline="0" axis="axisValues" fieldPosition="0"/>
    </format>
    <format dxfId="47">
      <pivotArea type="all" dataOnly="0" outline="0" fieldPosition="0"/>
    </format>
    <format dxfId="46">
      <pivotArea type="all" dataOnly="0" outline="0" fieldPosition="0"/>
    </format>
    <format dxfId="45">
      <pivotArea field="2" type="button" dataOnly="0" labelOnly="1" outline="0"/>
    </format>
    <format dxfId="44">
      <pivotArea type="all" dataOnly="0" outline="0" fieldPosition="0"/>
    </format>
    <format dxfId="43">
      <pivotArea field="2" type="button" dataOnly="0" labelOnly="1" outline="0"/>
    </format>
    <format dxfId="42">
      <pivotArea dataOnly="0" labelOnly="1" fieldPosition="0">
        <references count="1">
          <reference field="9" count="0"/>
        </references>
      </pivotArea>
    </format>
    <format dxfId="41">
      <pivotArea type="all" dataOnly="0" outline="0" fieldPosition="0"/>
    </format>
    <format dxfId="40">
      <pivotArea outline="0" collapsedLevelsAreSubtotals="1" fieldPosition="0"/>
    </format>
    <format dxfId="39">
      <pivotArea field="9" type="button" dataOnly="0" labelOnly="1" outline="0" axis="axisRow" fieldPosition="0"/>
    </format>
    <format dxfId="38">
      <pivotArea dataOnly="0" labelOnly="1" fieldPosition="0">
        <references count="1">
          <reference field="9" count="0"/>
        </references>
      </pivotArea>
    </format>
    <format dxfId="37">
      <pivotArea dataOnly="0" labelOnly="1" grandRow="1" outline="0" fieldPosition="0"/>
    </format>
    <format dxfId="36">
      <pivotArea dataOnly="0" labelOnly="1" outline="0" axis="axisValues" fieldPosition="0"/>
    </format>
    <format dxfId="35">
      <pivotArea type="all" dataOnly="0" outline="0" fieldPosition="0"/>
    </format>
    <format dxfId="34">
      <pivotArea outline="0" collapsedLevelsAreSubtotals="1" fieldPosition="0"/>
    </format>
    <format dxfId="33">
      <pivotArea field="9" type="button" dataOnly="0" labelOnly="1" outline="0" axis="axisRow" fieldPosition="0"/>
    </format>
    <format dxfId="32">
      <pivotArea dataOnly="0" labelOnly="1" fieldPosition="0">
        <references count="1">
          <reference field="9" count="0"/>
        </references>
      </pivotArea>
    </format>
    <format dxfId="31">
      <pivotArea dataOnly="0" labelOnly="1" grandRow="1" outline="0" fieldPosition="0"/>
    </format>
    <format dxfId="30">
      <pivotArea dataOnly="0" labelOnly="1" outline="0" axis="axisValues" fieldPosition="0"/>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3" cacheId="1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Modalidad / Clase Contrato - Conve">
  <location ref="G13:H28" firstHeaderRow="1" firstDataRow="1" firstDataCol="1"/>
  <pivotFields count="31">
    <pivotField dataField="1" showAll="0" defaultSubtotal="0"/>
    <pivotField showAll="0" defaultSubtotal="0"/>
    <pivotField showAll="0" defaultSubtotal="0"/>
    <pivotField showAll="0" defaultSubtotal="0"/>
    <pivotField axis="axisRow" showAll="0" defaultSubtotal="0">
      <items count="14">
        <item x="2"/>
        <item x="0"/>
        <item x="4"/>
        <item m="1" x="9"/>
        <item m="1" x="12"/>
        <item x="5"/>
        <item x="6"/>
        <item m="1" x="11"/>
        <item x="3"/>
        <item m="1" x="13"/>
        <item m="1" x="10"/>
        <item m="1" x="7"/>
        <item m="1" x="8"/>
        <item x="1"/>
      </items>
    </pivotField>
    <pivotField axis="axisRow" showAll="0" defaultSubtotal="0">
      <items count="19">
        <item m="1" x="11"/>
        <item m="1" x="17"/>
        <item x="3"/>
        <item m="1" x="8"/>
        <item x="5"/>
        <item x="4"/>
        <item m="1" x="12"/>
        <item x="0"/>
        <item m="1" x="13"/>
        <item m="1" x="18"/>
        <item m="1" x="14"/>
        <item m="1" x="7"/>
        <item m="1" x="9"/>
        <item m="1" x="10"/>
        <item x="2"/>
        <item m="1" x="15"/>
        <item m="1" x="6"/>
        <item x="1"/>
        <item m="1" x="16"/>
      </items>
    </pivotField>
    <pivotField showAll="0" defaultSubtotal="0"/>
    <pivotField showAll="0" defaultSubtotal="0"/>
    <pivotField showAll="0" defaultSubtotal="0"/>
    <pivotField showAll="0" defaultSubtotal="0"/>
    <pivotField numFmtId="14" showAll="0" defaultSubtotal="0"/>
    <pivotField showAll="0" defaultSubtotal="0"/>
    <pivotField showAll="0" defaultSubtotal="0"/>
    <pivotField numFmtId="164" showAll="0" defaultSubtotal="0"/>
    <pivotField numFmtId="164" showAll="0" defaultSubtotal="0"/>
    <pivotField numFmtId="164" showAll="0" defaultSubtotal="0"/>
    <pivotField showAll="0" defaultSubtotal="0"/>
    <pivotField showAll="0" defaultSubtotal="0"/>
    <pivotField numFmtId="14" showAll="0" defaultSubtotal="0"/>
    <pivotField numFmtId="14" showAll="0" defaultSubtotal="0"/>
    <pivotField showAll="0" defaultSubtotal="0"/>
    <pivotField numFmtId="14" showAll="0" defaultSubtotal="0"/>
    <pivotField showAll="0" defaultSubtotal="0"/>
    <pivotField showAll="0" defaultSubtotal="0"/>
    <pivotField showAll="0" defaultSubtotal="0"/>
    <pivotField showAll="0" defaultSubtotal="0"/>
    <pivotField numFmtId="164" showAll="0" defaultSubtotal="0"/>
    <pivotField showAll="0" defaultSubtotal="0"/>
    <pivotField numFmtId="164" showAll="0" defaultSubtotal="0"/>
    <pivotField numFmtId="164" showAll="0" defaultSubtotal="0"/>
    <pivotField showAll="0" defaultSubtotal="0"/>
  </pivotFields>
  <rowFields count="2">
    <field x="4"/>
    <field x="5"/>
  </rowFields>
  <rowItems count="15">
    <i>
      <x/>
    </i>
    <i r="1">
      <x v="14"/>
    </i>
    <i>
      <x v="1"/>
    </i>
    <i r="1">
      <x v="7"/>
    </i>
    <i>
      <x v="2"/>
    </i>
    <i r="1">
      <x v="5"/>
    </i>
    <i>
      <x v="5"/>
    </i>
    <i r="1">
      <x v="4"/>
    </i>
    <i>
      <x v="6"/>
    </i>
    <i r="1">
      <x v="2"/>
    </i>
    <i>
      <x v="8"/>
    </i>
    <i r="1">
      <x v="2"/>
    </i>
    <i>
      <x v="13"/>
    </i>
    <i r="1">
      <x v="17"/>
    </i>
    <i t="grand">
      <x/>
    </i>
  </rowItems>
  <colItems count="1">
    <i/>
  </colItems>
  <dataFields count="1">
    <dataField name="No. Contratos/Conv" fld="0" subtotal="count" baseField="0" baseItem="0"/>
  </dataFields>
  <formats count="62">
    <format dxfId="120">
      <pivotArea type="all" dataOnly="0" outline="0" fieldPosition="0"/>
    </format>
    <format dxfId="119">
      <pivotArea outline="0" collapsedLevelsAreSubtotals="1" fieldPosition="0"/>
    </format>
    <format dxfId="118">
      <pivotArea dataOnly="0" labelOnly="1" outline="0" axis="axisValues" fieldPosition="0"/>
    </format>
    <format dxfId="117">
      <pivotArea dataOnly="0" labelOnly="1" grandRow="1" outline="0" fieldPosition="0"/>
    </format>
    <format dxfId="116">
      <pivotArea dataOnly="0" labelOnly="1" outline="0" axis="axisValues" fieldPosition="0"/>
    </format>
    <format dxfId="115">
      <pivotArea dataOnly="0" labelOnly="1" grandRow="1" outline="0" fieldPosition="0"/>
    </format>
    <format dxfId="114">
      <pivotArea type="all" dataOnly="0" outline="0" fieldPosition="0"/>
    </format>
    <format dxfId="113">
      <pivotArea outline="0" collapsedLevelsAreSubtotals="1" fieldPosition="0"/>
    </format>
    <format dxfId="112">
      <pivotArea dataOnly="0" labelOnly="1" outline="0" axis="axisValues" fieldPosition="0"/>
    </format>
    <format dxfId="111">
      <pivotArea dataOnly="0" labelOnly="1" grandRow="1" outline="0" fieldPosition="0"/>
    </format>
    <format dxfId="110">
      <pivotArea dataOnly="0" labelOnly="1" outline="0" axis="axisValues" fieldPosition="0"/>
    </format>
    <format dxfId="109">
      <pivotArea dataOnly="0" labelOnly="1" outline="0" axis="axisValues" fieldPosition="0"/>
    </format>
    <format dxfId="108">
      <pivotArea dataOnly="0" labelOnly="1" outline="0" axis="axisValues" fieldPosition="0"/>
    </format>
    <format dxfId="107">
      <pivotArea type="all" dataOnly="0" outline="0" fieldPosition="0"/>
    </format>
    <format dxfId="106">
      <pivotArea dataOnly="0" labelOnly="1" grandRow="1" outline="0" fieldPosition="0"/>
    </format>
    <format dxfId="105">
      <pivotArea type="all" dataOnly="0" outline="0" fieldPosition="0"/>
    </format>
    <format dxfId="104">
      <pivotArea dataOnly="0" labelOnly="1" grandRow="1" outline="0" fieldPosition="0"/>
    </format>
    <format dxfId="103">
      <pivotArea dataOnly="0" labelOnly="1" fieldPosition="0">
        <references count="1">
          <reference field="5" count="0"/>
        </references>
      </pivotArea>
    </format>
    <format dxfId="102">
      <pivotArea dataOnly="0" labelOnly="1" fieldPosition="0">
        <references count="1">
          <reference field="4" count="0"/>
        </references>
      </pivotArea>
    </format>
    <format dxfId="101">
      <pivotArea dataOnly="0" labelOnly="1" grandRow="1" outline="0" fieldPosition="0"/>
    </format>
    <format dxfId="100">
      <pivotArea dataOnly="0" labelOnly="1" fieldPosition="0">
        <references count="2">
          <reference field="4" count="1" selected="0">
            <x v="0"/>
          </reference>
          <reference field="5" count="1">
            <x v="0"/>
          </reference>
        </references>
      </pivotArea>
    </format>
    <format dxfId="99">
      <pivotArea dataOnly="0" labelOnly="1" fieldPosition="0">
        <references count="2">
          <reference field="4" count="1" selected="0">
            <x v="1"/>
          </reference>
          <reference field="5" count="1">
            <x v="2"/>
          </reference>
        </references>
      </pivotArea>
    </format>
    <format dxfId="98">
      <pivotArea dataOnly="0" labelOnly="1" fieldPosition="0">
        <references count="2">
          <reference field="4" count="1" selected="0">
            <x v="2"/>
          </reference>
          <reference field="5" count="1">
            <x v="2"/>
          </reference>
        </references>
      </pivotArea>
    </format>
    <format dxfId="97">
      <pivotArea dataOnly="0" labelOnly="1" fieldPosition="0">
        <references count="2">
          <reference field="4" count="1" selected="0">
            <x v="3"/>
          </reference>
          <reference field="5" count="3">
            <x v="1"/>
            <x v="3"/>
            <x v="4"/>
          </reference>
        </references>
      </pivotArea>
    </format>
    <format dxfId="96">
      <pivotArea dataOnly="0" labelOnly="1" fieldPosition="0">
        <references count="2">
          <reference field="4" count="1" selected="0">
            <x v="4"/>
          </reference>
          <reference field="5" count="1">
            <x v="2"/>
          </reference>
        </references>
      </pivotArea>
    </format>
    <format dxfId="95">
      <pivotArea dataOnly="0" labelOnly="1" fieldPosition="0">
        <references count="2">
          <reference field="4" count="1" selected="0">
            <x v="5"/>
          </reference>
          <reference field="5" count="1">
            <x v="2"/>
          </reference>
        </references>
      </pivotArea>
    </format>
    <format dxfId="94">
      <pivotArea dataOnly="0" labelOnly="1" fieldPosition="0">
        <references count="2">
          <reference field="4" count="1" selected="0">
            <x v="6"/>
          </reference>
          <reference field="5" count="1">
            <x v="2"/>
          </reference>
        </references>
      </pivotArea>
    </format>
    <format dxfId="93">
      <pivotArea dataOnly="0" labelOnly="1" fieldPosition="0">
        <references count="1">
          <reference field="4" count="0"/>
        </references>
      </pivotArea>
    </format>
    <format dxfId="92">
      <pivotArea dataOnly="0" labelOnly="1" grandRow="1" outline="0" fieldPosition="0"/>
    </format>
    <format dxfId="91">
      <pivotArea dataOnly="0" labelOnly="1" fieldPosition="0">
        <references count="2">
          <reference field="4" count="1" selected="0">
            <x v="0"/>
          </reference>
          <reference field="5" count="1">
            <x v="0"/>
          </reference>
        </references>
      </pivotArea>
    </format>
    <format dxfId="90">
      <pivotArea dataOnly="0" labelOnly="1" fieldPosition="0">
        <references count="2">
          <reference field="4" count="1" selected="0">
            <x v="1"/>
          </reference>
          <reference field="5" count="1">
            <x v="2"/>
          </reference>
        </references>
      </pivotArea>
    </format>
    <format dxfId="89">
      <pivotArea dataOnly="0" labelOnly="1" fieldPosition="0">
        <references count="2">
          <reference field="4" count="1" selected="0">
            <x v="2"/>
          </reference>
          <reference field="5" count="1">
            <x v="2"/>
          </reference>
        </references>
      </pivotArea>
    </format>
    <format dxfId="88">
      <pivotArea dataOnly="0" labelOnly="1" fieldPosition="0">
        <references count="2">
          <reference field="4" count="1" selected="0">
            <x v="3"/>
          </reference>
          <reference field="5" count="3">
            <x v="1"/>
            <x v="3"/>
            <x v="4"/>
          </reference>
        </references>
      </pivotArea>
    </format>
    <format dxfId="87">
      <pivotArea dataOnly="0" labelOnly="1" fieldPosition="0">
        <references count="2">
          <reference field="4" count="1" selected="0">
            <x v="4"/>
          </reference>
          <reference field="5" count="1">
            <x v="2"/>
          </reference>
        </references>
      </pivotArea>
    </format>
    <format dxfId="86">
      <pivotArea dataOnly="0" labelOnly="1" fieldPosition="0">
        <references count="2">
          <reference field="4" count="1" selected="0">
            <x v="5"/>
          </reference>
          <reference field="5" count="1">
            <x v="2"/>
          </reference>
        </references>
      </pivotArea>
    </format>
    <format dxfId="85">
      <pivotArea dataOnly="0" labelOnly="1" fieldPosition="0">
        <references count="2">
          <reference field="4" count="1" selected="0">
            <x v="6"/>
          </reference>
          <reference field="5" count="1">
            <x v="2"/>
          </reference>
        </references>
      </pivotArea>
    </format>
    <format dxfId="84">
      <pivotArea type="all" dataOnly="0" outline="0" fieldPosition="0"/>
    </format>
    <format dxfId="83">
      <pivotArea outline="0" collapsedLevelsAreSubtotals="1" fieldPosition="0"/>
    </format>
    <format dxfId="82">
      <pivotArea field="4" type="button" dataOnly="0" labelOnly="1" outline="0" axis="axisRow" fieldPosition="0"/>
    </format>
    <format dxfId="81">
      <pivotArea dataOnly="0" labelOnly="1" fieldPosition="0">
        <references count="1">
          <reference field="4" count="0"/>
        </references>
      </pivotArea>
    </format>
    <format dxfId="80">
      <pivotArea dataOnly="0" labelOnly="1" grandRow="1" outline="0" fieldPosition="0"/>
    </format>
    <format dxfId="79">
      <pivotArea dataOnly="0" labelOnly="1" fieldPosition="0">
        <references count="2">
          <reference field="4" count="1" selected="0">
            <x v="0"/>
          </reference>
          <reference field="5" count="1">
            <x v="0"/>
          </reference>
        </references>
      </pivotArea>
    </format>
    <format dxfId="78">
      <pivotArea dataOnly="0" labelOnly="1" fieldPosition="0">
        <references count="2">
          <reference field="4" count="1" selected="0">
            <x v="1"/>
          </reference>
          <reference field="5" count="3">
            <x v="2"/>
            <x v="7"/>
            <x v="8"/>
          </reference>
        </references>
      </pivotArea>
    </format>
    <format dxfId="77">
      <pivotArea dataOnly="0" labelOnly="1" fieldPosition="0">
        <references count="2">
          <reference field="4" count="1" selected="0">
            <x v="2"/>
          </reference>
          <reference field="5" count="2">
            <x v="5"/>
            <x v="6"/>
          </reference>
        </references>
      </pivotArea>
    </format>
    <format dxfId="76">
      <pivotArea dataOnly="0" labelOnly="1" fieldPosition="0">
        <references count="2">
          <reference field="4" count="1" selected="0">
            <x v="3"/>
          </reference>
          <reference field="5" count="1">
            <x v="2"/>
          </reference>
        </references>
      </pivotArea>
    </format>
    <format dxfId="75">
      <pivotArea dataOnly="0" labelOnly="1" fieldPosition="0">
        <references count="2">
          <reference field="4" count="1" selected="0">
            <x v="4"/>
          </reference>
          <reference field="5" count="2">
            <x v="2"/>
            <x v="3"/>
          </reference>
        </references>
      </pivotArea>
    </format>
    <format dxfId="74">
      <pivotArea dataOnly="0" labelOnly="1" fieldPosition="0">
        <references count="2">
          <reference field="4" count="1" selected="0">
            <x v="5"/>
          </reference>
          <reference field="5" count="1">
            <x v="2"/>
          </reference>
        </references>
      </pivotArea>
    </format>
    <format dxfId="73">
      <pivotArea dataOnly="0" labelOnly="1" fieldPosition="0">
        <references count="2">
          <reference field="4" count="1" selected="0">
            <x v="6"/>
          </reference>
          <reference field="5" count="1">
            <x v="2"/>
          </reference>
        </references>
      </pivotArea>
    </format>
    <format dxfId="72">
      <pivotArea dataOnly="0" labelOnly="1" fieldPosition="0">
        <references count="2">
          <reference field="4" count="1" selected="0">
            <x v="8"/>
          </reference>
          <reference field="5" count="1">
            <x v="2"/>
          </reference>
        </references>
      </pivotArea>
    </format>
    <format dxfId="71">
      <pivotArea dataOnly="0" labelOnly="1" outline="0" axis="axisValues" fieldPosition="0"/>
    </format>
    <format dxfId="70">
      <pivotArea type="all" dataOnly="0" outline="0" fieldPosition="0"/>
    </format>
    <format dxfId="69">
      <pivotArea outline="0" collapsedLevelsAreSubtotals="1" fieldPosition="0"/>
    </format>
    <format dxfId="68">
      <pivotArea field="4" type="button" dataOnly="0" labelOnly="1" outline="0" axis="axisRow" fieldPosition="0"/>
    </format>
    <format dxfId="67">
      <pivotArea dataOnly="0" labelOnly="1" fieldPosition="0">
        <references count="1">
          <reference field="4" count="0"/>
        </references>
      </pivotArea>
    </format>
    <format dxfId="66">
      <pivotArea dataOnly="0" labelOnly="1" grandRow="1" outline="0" fieldPosition="0"/>
    </format>
    <format dxfId="65">
      <pivotArea dataOnly="0" labelOnly="1" fieldPosition="0">
        <references count="2">
          <reference field="4" count="1" selected="0">
            <x v="1"/>
          </reference>
          <reference field="5" count="3">
            <x v="2"/>
            <x v="8"/>
            <x v="13"/>
          </reference>
        </references>
      </pivotArea>
    </format>
    <format dxfId="64">
      <pivotArea dataOnly="0" labelOnly="1" fieldPosition="0">
        <references count="2">
          <reference field="4" count="1" selected="0">
            <x v="2"/>
          </reference>
          <reference field="5" count="1">
            <x v="5"/>
          </reference>
        </references>
      </pivotArea>
    </format>
    <format dxfId="63">
      <pivotArea dataOnly="0" labelOnly="1" fieldPosition="0">
        <references count="2">
          <reference field="4" count="1" selected="0">
            <x v="5"/>
          </reference>
          <reference field="5" count="2">
            <x v="2"/>
            <x v="4"/>
          </reference>
        </references>
      </pivotArea>
    </format>
    <format dxfId="62">
      <pivotArea dataOnly="0" labelOnly="1" fieldPosition="0">
        <references count="2">
          <reference field="4" count="1" selected="0">
            <x v="6"/>
          </reference>
          <reference field="5" count="1">
            <x v="2"/>
          </reference>
        </references>
      </pivotArea>
    </format>
    <format dxfId="61">
      <pivotArea dataOnly="0" labelOnly="1" fieldPosition="0">
        <references count="2">
          <reference field="4" count="1" selected="0">
            <x v="8"/>
          </reference>
          <reference field="5" count="1">
            <x v="2"/>
          </reference>
        </references>
      </pivotArea>
    </format>
    <format dxfId="60">
      <pivotArea dataOnly="0" labelOnly="1" fieldPosition="0">
        <references count="2">
          <reference field="4" count="1" selected="0">
            <x v="13"/>
          </reference>
          <reference field="5" count="2">
            <x v="17"/>
            <x v="18"/>
          </reference>
        </references>
      </pivotArea>
    </format>
    <format dxfId="59">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ratos" displayName="Contratos" ref="B10:AF34" totalsRowShown="0" headerRowDxfId="29" headerRowBorderDxfId="28">
  <autoFilter ref="B10:AF34" xr:uid="{4EDAE7AB-175F-48FD-B8A9-ED76D5DCF78D}"/>
  <sortState ref="B8:AF10">
    <sortCondition ref="L7:L10"/>
  </sortState>
  <tableColumns count="31">
    <tableColumn id="1" xr3:uid="{00000000-0010-0000-0000-000001000000}" name="VIGENCIA"/>
    <tableColumn id="13" xr3:uid="{00000000-0010-0000-0000-00000D000000}" name="NÚMERO CONTRATO"/>
    <tableColumn id="26" xr3:uid="{00000000-0010-0000-0000-00001A000000}" name="PORTAL CONTRATACION" dataDxfId="27"/>
    <tableColumn id="6" xr3:uid="{00000000-0010-0000-0000-000006000000}" name="URL SECOP" dataDxfId="26"/>
    <tableColumn id="33" xr3:uid="{00000000-0010-0000-0000-000021000000}" name="PROCESO SELECCIÓN" dataDxfId="25"/>
    <tableColumn id="32" xr3:uid="{00000000-0010-0000-0000-000020000000}" name="CLASE CONTRATO" dataDxfId="24"/>
    <tableColumn id="35" xr3:uid="{00000000-0010-0000-0000-000023000000}" name="DEPENDENCIA DESTINO" dataDxfId="23"/>
    <tableColumn id="31" xr3:uid="{00000000-0010-0000-0000-00001F000000}" name="NOMBRE UNIDAD EJECUTORA" dataDxfId="22"/>
    <tableColumn id="34" xr3:uid="{00000000-0010-0000-0000-000022000000}" name="OBJETO" dataDxfId="21"/>
    <tableColumn id="2" xr3:uid="{00000000-0010-0000-0000-000002000000}" name="CLASE MODIFICACIÓN" dataDxfId="20"/>
    <tableColumn id="3" xr3:uid="{00000000-0010-0000-0000-000003000000}" name="FECHA SUSCRIPCIÓN DE LA MODIFICACIÓN" dataDxfId="19"/>
    <tableColumn id="5" xr3:uid="{00000000-0010-0000-0000-000005000000}" name="IDENTIFICACIÓN CONTRATISTA"/>
    <tableColumn id="4" xr3:uid="{00000000-0010-0000-0000-000004000000}" name="RAZÓN SOCIAL_x000a_CESIONARIO" dataDxfId="18"/>
    <tableColumn id="14" xr3:uid="{00000000-0010-0000-0000-00000E000000}" name="VALOR CONTRATO PRINCIPAL" dataDxfId="17" dataCellStyle="Millares"/>
    <tableColumn id="15" xr3:uid="{00000000-0010-0000-0000-00000F000000}" name="VALOR ADICIÓN" dataDxfId="16"/>
    <tableColumn id="16" xr3:uid="{00000000-0010-0000-0000-000010000000}" name="VALOR TOTAL" dataDxfId="15" dataCellStyle="Millares"/>
    <tableColumn id="17" xr3:uid="{00000000-0010-0000-0000-000011000000}" name="PLAZO MODIFICACIÓN (Días)" dataDxfId="14"/>
    <tableColumn id="7" xr3:uid="{00000000-0010-0000-0000-000007000000}" name="PLAZO TOTAL_x000a_(DÍAS)*" dataDxfId="13"/>
    <tableColumn id="8" xr3:uid="{00000000-0010-0000-0000-000008000000}" name="Fecha de suscripción" dataDxfId="12"/>
    <tableColumn id="18" xr3:uid="{00000000-0010-0000-0000-000012000000}" name="Fecha de Inicio" dataDxfId="11"/>
    <tableColumn id="19" xr3:uid="{00000000-0010-0000-0000-000013000000}" name="Plazo Inicial (dias)" dataDxfId="10"/>
    <tableColumn id="9" xr3:uid="{00000000-0010-0000-0000-000009000000}" name="Fecha Finalizacion Programada" dataDxfId="9"/>
    <tableColumn id="10" xr3:uid="{00000000-0010-0000-0000-00000A000000}" name="Valor del Contrato_x000a_inical" dataDxfId="8" dataCellStyle="Millares">
      <calculatedColumnFormula>+Contratos[[#This Row],[VALOR CONTRATO PRINCIPAL]]</calculatedColumnFormula>
    </tableColumn>
    <tableColumn id="25" xr3:uid="{00000000-0010-0000-0000-000019000000}" name="dias ejecutados" dataDxfId="7">
      <calculatedColumnFormula>$D$5-Contratos[[#This Row],[Fecha de Inicio]]</calculatedColumnFormula>
    </tableColumn>
    <tableColumn id="11" xr3:uid="{00000000-0010-0000-0000-00000B000000}" name="% Ejecución" dataDxfId="6">
      <calculatedColumnFormula>ROUND(Contratos[[#This Row],[dias ejecutados]]/(Contratos[[#This Row],[Fecha Finalizacion Programada]]-Contratos[[#This Row],[Fecha de Inicio]])*100,2)</calculatedColumnFormula>
    </tableColumn>
    <tableColumn id="12" xr3:uid="{00000000-0010-0000-0000-00000C000000}" name="Recursos totales Ejecutados o pagados" dataDxfId="5"/>
    <tableColumn id="21" xr3:uid="{00000000-0010-0000-0000-000015000000}" name="Recursos pendientes de ejecutar." dataDxfId="4">
      <calculatedColumnFormula>+Contratos[[#This Row],[Vr. Total con Adiciones]]-Contratos[[#This Row],[Recursos totales Ejecutados o pagados]]</calculatedColumnFormula>
    </tableColumn>
    <tableColumn id="22" xr3:uid="{00000000-0010-0000-0000-000016000000}" name="Cantidad de Adiciones/_x000a_prórrogas" dataDxfId="3"/>
    <tableColumn id="23" xr3:uid="{00000000-0010-0000-0000-000017000000}" name="Vr. Adiciones" dataDxfId="2" dataCellStyle="Millares"/>
    <tableColumn id="24" xr3:uid="{00000000-0010-0000-0000-000018000000}" name="Vr. Total con Adiciones" dataDxfId="1" dataCellStyle="Millares">
      <calculatedColumnFormula>+Contratos[[#This Row],[VALOR TOTAL]]</calculatedColumnFormula>
    </tableColumn>
    <tableColumn id="20" xr3:uid="{00000000-0010-0000-0000-000014000000}" name="Plazo total con prorrogas (días)" dataDxfId="0">
      <calculatedColumnFormula>+Contratos[[#This Row],[PLAZO TOTAL
(DÍAS)*]]</calculatedColumnFormula>
    </tableColumn>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ontratos.gov.co/consultas/detalleProceso.do?numConstancia=15-12-3272948"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5"/>
  <sheetViews>
    <sheetView showGridLines="0" tabSelected="1" zoomScaleNormal="100" workbookViewId="0">
      <selection activeCell="G4" sqref="G4"/>
    </sheetView>
  </sheetViews>
  <sheetFormatPr baseColWidth="10" defaultRowHeight="15" x14ac:dyDescent="0.25"/>
  <cols>
    <col min="2" max="2" width="2.7109375" customWidth="1"/>
    <col min="3" max="3" width="23.5703125" customWidth="1"/>
    <col min="4" max="4" width="18.5703125" bestFit="1" customWidth="1"/>
    <col min="5" max="5" width="0" hidden="1" customWidth="1"/>
    <col min="7" max="7" width="64.7109375" bestFit="1" customWidth="1"/>
    <col min="8" max="8" width="18.5703125" bestFit="1" customWidth="1"/>
    <col min="9" max="9" width="2.7109375" customWidth="1"/>
  </cols>
  <sheetData>
    <row r="1" spans="2:9" ht="15.75" thickBot="1" x14ac:dyDescent="0.3"/>
    <row r="2" spans="2:9" ht="15.75" thickBot="1" x14ac:dyDescent="0.3">
      <c r="B2" s="4"/>
      <c r="C2" s="5"/>
      <c r="D2" s="5"/>
      <c r="E2" s="5"/>
      <c r="F2" s="5"/>
      <c r="G2" s="5"/>
      <c r="H2" s="5"/>
      <c r="I2" s="6"/>
    </row>
    <row r="3" spans="2:9" ht="48.75" customHeight="1" thickBot="1" x14ac:dyDescent="0.3">
      <c r="B3" s="7"/>
      <c r="C3" s="46"/>
      <c r="D3" s="52" t="s">
        <v>70</v>
      </c>
      <c r="E3" s="53"/>
      <c r="F3" s="53"/>
      <c r="G3" s="53"/>
      <c r="H3" s="54"/>
      <c r="I3" s="8"/>
    </row>
    <row r="4" spans="2:9" x14ac:dyDescent="0.25">
      <c r="B4" s="7"/>
      <c r="C4" s="46"/>
      <c r="D4" s="46"/>
      <c r="E4" s="46"/>
      <c r="F4" s="46"/>
      <c r="G4" s="46"/>
      <c r="H4" s="46"/>
      <c r="I4" s="8"/>
    </row>
    <row r="5" spans="2:9" x14ac:dyDescent="0.25">
      <c r="B5" s="7"/>
      <c r="C5" s="46"/>
      <c r="D5" s="46"/>
      <c r="E5" s="46"/>
      <c r="F5" s="46"/>
      <c r="G5" s="46"/>
      <c r="H5" s="46"/>
      <c r="I5" s="8"/>
    </row>
    <row r="6" spans="2:9" x14ac:dyDescent="0.25">
      <c r="B6" s="7"/>
      <c r="C6" s="46"/>
      <c r="D6" s="46"/>
      <c r="E6" s="46"/>
      <c r="F6" s="46"/>
      <c r="G6" s="46"/>
      <c r="H6" s="46"/>
      <c r="I6" s="8"/>
    </row>
    <row r="7" spans="2:9" x14ac:dyDescent="0.25">
      <c r="B7" s="7"/>
      <c r="C7" s="46"/>
      <c r="D7" s="46"/>
      <c r="E7" s="46"/>
      <c r="F7" s="46"/>
      <c r="G7" s="46"/>
      <c r="H7" s="46"/>
      <c r="I7" s="8"/>
    </row>
    <row r="8" spans="2:9" x14ac:dyDescent="0.25">
      <c r="B8" s="7"/>
      <c r="C8" s="46"/>
      <c r="D8" s="46"/>
      <c r="E8" s="46"/>
      <c r="F8" s="46"/>
      <c r="G8" s="46"/>
      <c r="H8" s="46"/>
      <c r="I8" s="8"/>
    </row>
    <row r="9" spans="2:9" x14ac:dyDescent="0.25">
      <c r="B9" s="7"/>
      <c r="C9" s="46"/>
      <c r="D9" s="46"/>
      <c r="E9" s="46"/>
      <c r="F9" s="46"/>
      <c r="G9" s="46"/>
      <c r="H9" s="46"/>
      <c r="I9" s="8"/>
    </row>
    <row r="10" spans="2:9" x14ac:dyDescent="0.25">
      <c r="B10" s="7"/>
      <c r="C10" s="46"/>
      <c r="D10" s="46"/>
      <c r="E10" s="46"/>
      <c r="F10" s="46"/>
      <c r="G10" s="46"/>
      <c r="H10" s="46"/>
      <c r="I10" s="8"/>
    </row>
    <row r="11" spans="2:9" x14ac:dyDescent="0.25">
      <c r="B11" s="7"/>
      <c r="C11" s="47"/>
      <c r="D11" s="47"/>
      <c r="E11" s="47"/>
      <c r="F11" s="47"/>
      <c r="G11" s="47"/>
      <c r="H11" s="47"/>
      <c r="I11" s="8"/>
    </row>
    <row r="12" spans="2:9" ht="15.75" thickBot="1" x14ac:dyDescent="0.3">
      <c r="B12" s="7"/>
      <c r="C12" s="46"/>
      <c r="D12" s="46"/>
      <c r="E12" s="46"/>
      <c r="F12" s="46"/>
      <c r="G12" s="46"/>
      <c r="H12" s="46"/>
      <c r="I12" s="8"/>
    </row>
    <row r="13" spans="2:9" ht="15.75" thickBot="1" x14ac:dyDescent="0.3">
      <c r="B13" s="7"/>
      <c r="C13" s="36" t="s">
        <v>39</v>
      </c>
      <c r="D13" s="12" t="s">
        <v>2</v>
      </c>
      <c r="E13" s="46"/>
      <c r="F13" s="46"/>
      <c r="G13" s="36" t="s">
        <v>40</v>
      </c>
      <c r="H13" s="14" t="s">
        <v>2</v>
      </c>
      <c r="I13" s="8"/>
    </row>
    <row r="14" spans="2:9" ht="15.75" thickBot="1" x14ac:dyDescent="0.3">
      <c r="B14" s="7"/>
      <c r="C14" s="39" t="s">
        <v>45</v>
      </c>
      <c r="D14" s="43">
        <v>15</v>
      </c>
      <c r="E14" s="46"/>
      <c r="F14" s="46"/>
      <c r="G14" s="37" t="s">
        <v>67</v>
      </c>
      <c r="H14" s="43"/>
      <c r="I14" s="8"/>
    </row>
    <row r="15" spans="2:9" x14ac:dyDescent="0.25">
      <c r="B15" s="7"/>
      <c r="C15" s="39" t="s">
        <v>46</v>
      </c>
      <c r="D15" s="44">
        <v>6</v>
      </c>
      <c r="E15" s="46"/>
      <c r="F15" s="46"/>
      <c r="G15" s="51" t="s">
        <v>89</v>
      </c>
      <c r="H15" s="44">
        <v>1</v>
      </c>
      <c r="I15" s="8"/>
    </row>
    <row r="16" spans="2:9" ht="15.75" thickBot="1" x14ac:dyDescent="0.3">
      <c r="B16" s="7"/>
      <c r="C16" s="39" t="s">
        <v>73</v>
      </c>
      <c r="D16" s="44">
        <v>2</v>
      </c>
      <c r="E16" s="46"/>
      <c r="F16" s="46"/>
      <c r="G16" s="37" t="s">
        <v>121</v>
      </c>
      <c r="H16" s="44"/>
      <c r="I16" s="8"/>
    </row>
    <row r="17" spans="2:9" ht="15.75" thickBot="1" x14ac:dyDescent="0.3">
      <c r="B17" s="7"/>
      <c r="C17" s="37" t="s">
        <v>72</v>
      </c>
      <c r="D17" s="44">
        <v>1</v>
      </c>
      <c r="E17" s="46"/>
      <c r="F17" s="46"/>
      <c r="G17" s="38" t="s">
        <v>123</v>
      </c>
      <c r="H17" s="44">
        <v>1</v>
      </c>
      <c r="I17" s="8"/>
    </row>
    <row r="18" spans="2:9" ht="15.75" thickBot="1" x14ac:dyDescent="0.3">
      <c r="B18" s="7"/>
      <c r="C18" s="13" t="s">
        <v>0</v>
      </c>
      <c r="D18" s="45">
        <v>24</v>
      </c>
      <c r="E18" s="46"/>
      <c r="F18" s="46"/>
      <c r="G18" s="37" t="s">
        <v>41</v>
      </c>
      <c r="H18" s="44"/>
      <c r="I18" s="8"/>
    </row>
    <row r="19" spans="2:9" ht="15.75" thickBot="1" x14ac:dyDescent="0.3">
      <c r="B19" s="7"/>
      <c r="E19" s="48">
        <f>+GETPIVOTDATA("VIGENCIA",$C$13)</f>
        <v>24</v>
      </c>
      <c r="F19" s="48"/>
      <c r="G19" s="38" t="s">
        <v>43</v>
      </c>
      <c r="H19" s="44">
        <v>1</v>
      </c>
      <c r="I19" s="8"/>
    </row>
    <row r="20" spans="2:9" ht="15.75" thickBot="1" x14ac:dyDescent="0.3">
      <c r="B20" s="7"/>
      <c r="E20" s="48">
        <f>GETPIVOTDATA("VIGENCIA",$C$13)</f>
        <v>24</v>
      </c>
      <c r="F20" s="48"/>
      <c r="G20" s="37" t="s">
        <v>52</v>
      </c>
      <c r="H20" s="44"/>
      <c r="I20" s="8"/>
    </row>
    <row r="21" spans="2:9" ht="15.75" thickBot="1" x14ac:dyDescent="0.3">
      <c r="B21" s="7"/>
      <c r="C21" s="46"/>
      <c r="D21" s="46"/>
      <c r="E21" s="46"/>
      <c r="F21" s="46"/>
      <c r="G21" s="50" t="s">
        <v>51</v>
      </c>
      <c r="H21" s="44">
        <v>1</v>
      </c>
      <c r="I21" s="8"/>
    </row>
    <row r="22" spans="2:9" ht="15.75" thickBot="1" x14ac:dyDescent="0.3">
      <c r="B22" s="7"/>
      <c r="C22" s="46"/>
      <c r="D22" s="46"/>
      <c r="E22" s="46"/>
      <c r="F22" s="46"/>
      <c r="G22" s="37" t="s">
        <v>65</v>
      </c>
      <c r="H22" s="44"/>
      <c r="I22" s="8"/>
    </row>
    <row r="23" spans="2:9" ht="15.75" thickBot="1" x14ac:dyDescent="0.3">
      <c r="B23" s="7"/>
      <c r="C23" s="46"/>
      <c r="D23" s="46"/>
      <c r="E23" s="46"/>
      <c r="F23" s="46"/>
      <c r="G23" s="38" t="s">
        <v>42</v>
      </c>
      <c r="H23" s="44">
        <v>3</v>
      </c>
      <c r="I23" s="8"/>
    </row>
    <row r="24" spans="2:9" ht="15.75" thickBot="1" x14ac:dyDescent="0.3">
      <c r="B24" s="7"/>
      <c r="C24" s="46"/>
      <c r="D24" s="46"/>
      <c r="E24" s="46"/>
      <c r="F24" s="46"/>
      <c r="G24" s="37" t="s">
        <v>97</v>
      </c>
      <c r="H24" s="44"/>
      <c r="I24" s="8"/>
    </row>
    <row r="25" spans="2:9" ht="15.75" thickBot="1" x14ac:dyDescent="0.3">
      <c r="B25" s="7"/>
      <c r="C25" s="46"/>
      <c r="D25" s="46"/>
      <c r="E25" s="46"/>
      <c r="F25" s="46"/>
      <c r="G25" s="38" t="s">
        <v>42</v>
      </c>
      <c r="H25" s="44">
        <v>3</v>
      </c>
      <c r="I25" s="8"/>
    </row>
    <row r="26" spans="2:9" ht="15.75" thickBot="1" x14ac:dyDescent="0.3">
      <c r="B26" s="7"/>
      <c r="C26" s="49"/>
      <c r="D26" s="46"/>
      <c r="E26" s="46"/>
      <c r="F26" s="46"/>
      <c r="G26" s="37" t="s">
        <v>75</v>
      </c>
      <c r="H26" s="44"/>
      <c r="I26" s="8"/>
    </row>
    <row r="27" spans="2:9" ht="15.75" thickBot="1" x14ac:dyDescent="0.3">
      <c r="B27" s="7"/>
      <c r="C27" s="49"/>
      <c r="D27" s="46"/>
      <c r="E27" s="46"/>
      <c r="F27" s="46"/>
      <c r="G27" s="50" t="s">
        <v>76</v>
      </c>
      <c r="H27" s="44">
        <v>14</v>
      </c>
      <c r="I27" s="8"/>
    </row>
    <row r="28" spans="2:9" ht="15.75" thickBot="1" x14ac:dyDescent="0.3">
      <c r="B28" s="7"/>
      <c r="C28" s="49"/>
      <c r="D28" s="46"/>
      <c r="E28" s="46"/>
      <c r="F28" s="46"/>
      <c r="G28" s="13" t="s">
        <v>0</v>
      </c>
      <c r="H28" s="45">
        <v>24</v>
      </c>
      <c r="I28" s="8"/>
    </row>
    <row r="29" spans="2:9" x14ac:dyDescent="0.25">
      <c r="B29" s="7"/>
      <c r="C29" s="49"/>
      <c r="D29" s="46"/>
      <c r="E29" s="46"/>
      <c r="F29" s="46"/>
      <c r="I29" s="8"/>
    </row>
    <row r="30" spans="2:9" ht="15.75" thickBot="1" x14ac:dyDescent="0.3">
      <c r="B30" s="7"/>
      <c r="C30" s="49"/>
      <c r="D30" s="46"/>
      <c r="E30" s="46"/>
      <c r="F30" s="46"/>
      <c r="I30" s="8"/>
    </row>
    <row r="31" spans="2:9" x14ac:dyDescent="0.25">
      <c r="B31" s="7"/>
      <c r="C31" s="49"/>
      <c r="D31" s="46"/>
      <c r="E31" s="46"/>
      <c r="F31" s="46"/>
      <c r="G31" s="46"/>
      <c r="H31" s="46"/>
      <c r="I31" s="8"/>
    </row>
    <row r="32" spans="2:9" x14ac:dyDescent="0.25">
      <c r="B32" s="7"/>
      <c r="C32" s="49"/>
      <c r="D32" s="46"/>
      <c r="E32" s="46"/>
      <c r="F32" s="46"/>
      <c r="G32" s="46"/>
      <c r="H32" s="46"/>
      <c r="I32" s="8"/>
    </row>
    <row r="33" spans="2:9" x14ac:dyDescent="0.25">
      <c r="B33" s="7"/>
      <c r="C33" s="46"/>
      <c r="D33" s="46"/>
      <c r="E33" s="46"/>
      <c r="F33" s="46"/>
      <c r="G33" s="46"/>
      <c r="H33" s="46"/>
      <c r="I33" s="8"/>
    </row>
    <row r="34" spans="2:9" x14ac:dyDescent="0.25">
      <c r="B34" s="7"/>
      <c r="C34" s="46"/>
      <c r="D34" s="46"/>
      <c r="E34" s="46"/>
      <c r="F34" s="46"/>
      <c r="G34" s="46"/>
      <c r="H34" s="46"/>
      <c r="I34" s="8"/>
    </row>
    <row r="35" spans="2:9" ht="15.75" thickBot="1" x14ac:dyDescent="0.3">
      <c r="B35" s="9"/>
      <c r="C35" s="10"/>
      <c r="D35" s="10"/>
      <c r="E35" s="10"/>
      <c r="F35" s="10"/>
      <c r="G35" s="10"/>
      <c r="H35" s="10"/>
      <c r="I35" s="11"/>
    </row>
  </sheetData>
  <sheetProtection sheet="1" autoFilter="0"/>
  <pageMargins left="0.7" right="0.7" top="0.75" bottom="0.75" header="0.3" footer="0.3"/>
  <pageSetup paperSize="9" orientation="portrait" horizontalDpi="4294967294" verticalDpi="4294967294"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F34"/>
  <sheetViews>
    <sheetView showGridLines="0" zoomScale="85" zoomScaleNormal="85" workbookViewId="0">
      <pane ySplit="10" topLeftCell="A11" activePane="bottomLeft" state="frozen"/>
      <selection pane="bottomLeft" activeCell="B10" sqref="B10"/>
    </sheetView>
  </sheetViews>
  <sheetFormatPr baseColWidth="10" defaultRowHeight="15" x14ac:dyDescent="0.25"/>
  <cols>
    <col min="1" max="1" width="2.7109375" customWidth="1"/>
    <col min="2" max="2" width="16.140625" customWidth="1"/>
    <col min="3" max="3" width="19.7109375" bestFit="1" customWidth="1"/>
    <col min="4" max="5" width="16.140625" customWidth="1"/>
    <col min="6" max="6" width="36.7109375" customWidth="1"/>
    <col min="7" max="7" width="26.28515625" customWidth="1"/>
    <col min="10" max="10" width="32.28515625" customWidth="1"/>
    <col min="11" max="11" width="15.5703125" customWidth="1"/>
    <col min="12" max="12" width="15.42578125" customWidth="1"/>
    <col min="13" max="13" width="18" customWidth="1"/>
    <col min="14" max="14" width="25.85546875" customWidth="1"/>
    <col min="15" max="15" width="19.140625" customWidth="1"/>
    <col min="16" max="16" width="15.140625" bestFit="1" customWidth="1"/>
    <col min="17" max="17" width="17.85546875" bestFit="1" customWidth="1"/>
    <col min="18" max="18" width="16.140625" customWidth="1"/>
    <col min="19" max="19" width="17.85546875" customWidth="1"/>
    <col min="24" max="24" width="17.85546875" bestFit="1" customWidth="1"/>
    <col min="27" max="28" width="16.85546875" bestFit="1" customWidth="1"/>
    <col min="30" max="30" width="17.28515625" bestFit="1" customWidth="1"/>
    <col min="31" max="31" width="17.85546875" bestFit="1" customWidth="1"/>
    <col min="32" max="32" width="14.85546875" customWidth="1"/>
  </cols>
  <sheetData>
    <row r="2" spans="2:32" ht="41.25" customHeight="1" x14ac:dyDescent="0.25">
      <c r="B2" s="32" t="s">
        <v>70</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row>
    <row r="3" spans="2:32" x14ac:dyDescent="0.25">
      <c r="E3" s="3"/>
    </row>
    <row r="4" spans="2:32" x14ac:dyDescent="0.25">
      <c r="B4" s="29" t="s">
        <v>34</v>
      </c>
      <c r="C4" s="27" t="s">
        <v>35</v>
      </c>
      <c r="D4" s="28" t="s">
        <v>36</v>
      </c>
      <c r="E4" s="3"/>
    </row>
    <row r="5" spans="2:32" x14ac:dyDescent="0.25">
      <c r="B5" s="26"/>
      <c r="C5" s="30">
        <v>45505</v>
      </c>
      <c r="D5" s="31">
        <v>45535</v>
      </c>
      <c r="E5" s="3"/>
    </row>
    <row r="6" spans="2:32" x14ac:dyDescent="0.25">
      <c r="B6" s="24"/>
      <c r="E6" s="3"/>
    </row>
    <row r="7" spans="2:32" x14ac:dyDescent="0.25">
      <c r="B7" s="25" t="s">
        <v>1</v>
      </c>
      <c r="C7" s="3"/>
      <c r="E7" s="2"/>
    </row>
    <row r="8" spans="2:32" ht="15.75" thickBot="1" x14ac:dyDescent="0.3">
      <c r="B8" s="2" t="s">
        <v>33</v>
      </c>
      <c r="C8" s="2"/>
      <c r="D8" s="2"/>
      <c r="E8" s="2"/>
    </row>
    <row r="9" spans="2:32" ht="18.75" customHeight="1" x14ac:dyDescent="0.25">
      <c r="B9" s="15" t="s">
        <v>29</v>
      </c>
      <c r="C9" s="16"/>
      <c r="D9" s="16"/>
      <c r="E9" s="16"/>
      <c r="F9" s="21"/>
      <c r="G9" s="21"/>
      <c r="H9" s="21"/>
      <c r="I9" s="21"/>
      <c r="J9" s="22"/>
      <c r="K9" s="18" t="s">
        <v>47</v>
      </c>
      <c r="L9" s="19"/>
      <c r="M9" s="19"/>
      <c r="N9" s="19"/>
      <c r="O9" s="19"/>
      <c r="P9" s="19"/>
      <c r="Q9" s="19"/>
      <c r="R9" s="20"/>
      <c r="S9" s="20"/>
      <c r="T9" s="15" t="s">
        <v>28</v>
      </c>
      <c r="U9" s="16"/>
      <c r="V9" s="16"/>
      <c r="W9" s="16"/>
      <c r="X9" s="16"/>
      <c r="Y9" s="16"/>
      <c r="Z9" s="16"/>
      <c r="AA9" s="16"/>
      <c r="AB9" s="16"/>
      <c r="AC9" s="16"/>
      <c r="AD9" s="16"/>
      <c r="AE9" s="17"/>
      <c r="AF9" s="17"/>
    </row>
    <row r="10" spans="2:32" ht="56.25" customHeight="1" thickBot="1" x14ac:dyDescent="0.3">
      <c r="B10" s="33" t="s">
        <v>3</v>
      </c>
      <c r="C10" s="34" t="s">
        <v>4</v>
      </c>
      <c r="D10" s="34" t="s">
        <v>30</v>
      </c>
      <c r="E10" s="34" t="s">
        <v>31</v>
      </c>
      <c r="F10" s="34" t="s">
        <v>26</v>
      </c>
      <c r="G10" s="34" t="s">
        <v>27</v>
      </c>
      <c r="H10" s="34" t="s">
        <v>25</v>
      </c>
      <c r="I10" s="34" t="s">
        <v>24</v>
      </c>
      <c r="J10" s="35" t="s">
        <v>8</v>
      </c>
      <c r="K10" s="55" t="s">
        <v>5</v>
      </c>
      <c r="L10" s="56" t="s">
        <v>6</v>
      </c>
      <c r="M10" s="56" t="s">
        <v>7</v>
      </c>
      <c r="N10" s="56" t="s">
        <v>37</v>
      </c>
      <c r="O10" s="56" t="s">
        <v>9</v>
      </c>
      <c r="P10" s="56" t="s">
        <v>10</v>
      </c>
      <c r="Q10" s="56" t="s">
        <v>11</v>
      </c>
      <c r="R10" s="56" t="s">
        <v>12</v>
      </c>
      <c r="S10" s="57" t="s">
        <v>32</v>
      </c>
      <c r="T10" s="33" t="s">
        <v>13</v>
      </c>
      <c r="U10" s="34" t="s">
        <v>14</v>
      </c>
      <c r="V10" s="34" t="s">
        <v>15</v>
      </c>
      <c r="W10" s="41" t="s">
        <v>16</v>
      </c>
      <c r="X10" s="34" t="s">
        <v>17</v>
      </c>
      <c r="Y10" s="34" t="s">
        <v>18</v>
      </c>
      <c r="Z10" s="34" t="s">
        <v>19</v>
      </c>
      <c r="AA10" s="34" t="s">
        <v>38</v>
      </c>
      <c r="AB10" s="34" t="s">
        <v>20</v>
      </c>
      <c r="AC10" s="34" t="s">
        <v>21</v>
      </c>
      <c r="AD10" s="34" t="s">
        <v>22</v>
      </c>
      <c r="AE10" s="34" t="s">
        <v>23</v>
      </c>
      <c r="AF10" s="35" t="s">
        <v>44</v>
      </c>
    </row>
    <row r="11" spans="2:32" x14ac:dyDescent="0.25">
      <c r="B11">
        <v>2014</v>
      </c>
      <c r="C11" t="s">
        <v>71</v>
      </c>
      <c r="D11" t="s">
        <v>122</v>
      </c>
      <c r="E11" s="58" t="s">
        <v>124</v>
      </c>
      <c r="F11" t="s">
        <v>121</v>
      </c>
      <c r="G11" t="s">
        <v>123</v>
      </c>
      <c r="H11" t="s">
        <v>50</v>
      </c>
      <c r="I11" t="s">
        <v>69</v>
      </c>
      <c r="J11" t="s">
        <v>125</v>
      </c>
      <c r="K11" t="s">
        <v>72</v>
      </c>
      <c r="L11" s="1">
        <v>45524</v>
      </c>
      <c r="O11" s="23">
        <v>300000000</v>
      </c>
      <c r="P11" s="23">
        <v>300000000</v>
      </c>
      <c r="Q11" s="23">
        <v>2700000000</v>
      </c>
      <c r="R11" s="23">
        <v>0</v>
      </c>
      <c r="S11" s="23">
        <v>3600</v>
      </c>
      <c r="T11" s="1">
        <v>42002</v>
      </c>
      <c r="U11" s="1">
        <v>42002</v>
      </c>
      <c r="V11">
        <v>1800</v>
      </c>
      <c r="W11" s="1">
        <v>45655</v>
      </c>
      <c r="X11" s="23">
        <f>+Contratos[[#This Row],[VALOR CONTRATO PRINCIPAL]]</f>
        <v>300000000</v>
      </c>
      <c r="Y11" s="42">
        <f>$D$5-Contratos[[#This Row],[Fecha de Inicio]]</f>
        <v>3533</v>
      </c>
      <c r="Z11">
        <f>ROUND(Contratos[[#This Row],[dias ejecutados]]/(Contratos[[#This Row],[Fecha Finalizacion Programada]]-Contratos[[#This Row],[Fecha de Inicio]])*100,2)</f>
        <v>96.72</v>
      </c>
      <c r="AA11" s="23">
        <v>2400000000</v>
      </c>
      <c r="AB11" s="23">
        <f>+Contratos[[#This Row],[Vr. Total con Adiciones]]-Contratos[[#This Row],[Recursos totales Ejecutados o pagados]]</f>
        <v>300000000</v>
      </c>
      <c r="AC11">
        <v>7</v>
      </c>
      <c r="AD11" s="23">
        <v>2400000000</v>
      </c>
      <c r="AE11" s="23">
        <f>+Contratos[[#This Row],[VALOR TOTAL]]</f>
        <v>2700000000</v>
      </c>
      <c r="AF11">
        <f>+Contratos[[#This Row],[PLAZO TOTAL
(DÍAS)*]]</f>
        <v>3600</v>
      </c>
    </row>
    <row r="12" spans="2:32" x14ac:dyDescent="0.25">
      <c r="B12">
        <v>2024</v>
      </c>
      <c r="C12">
        <v>240131</v>
      </c>
      <c r="D12" t="s">
        <v>49</v>
      </c>
      <c r="E12" t="s">
        <v>74</v>
      </c>
      <c r="F12" t="s">
        <v>75</v>
      </c>
      <c r="G12" t="s">
        <v>76</v>
      </c>
      <c r="H12" t="s">
        <v>77</v>
      </c>
      <c r="I12" t="s">
        <v>68</v>
      </c>
      <c r="J12" t="s">
        <v>78</v>
      </c>
      <c r="K12" s="42" t="s">
        <v>73</v>
      </c>
      <c r="L12" s="1">
        <v>45505</v>
      </c>
      <c r="M12">
        <v>1024544334</v>
      </c>
      <c r="N12" s="42" t="s">
        <v>126</v>
      </c>
      <c r="O12" s="23">
        <v>26400000</v>
      </c>
      <c r="P12" s="40">
        <v>0</v>
      </c>
      <c r="Q12" s="23">
        <v>0</v>
      </c>
      <c r="R12" s="23">
        <v>0</v>
      </c>
      <c r="S12" s="23">
        <v>180</v>
      </c>
      <c r="T12" s="1">
        <v>45316</v>
      </c>
      <c r="U12" s="1">
        <v>45327</v>
      </c>
      <c r="V12" s="42">
        <v>180</v>
      </c>
      <c r="W12" s="1">
        <v>45526</v>
      </c>
      <c r="X12" s="23">
        <f>+Contratos[[#This Row],[VALOR CONTRATO PRINCIPAL]]</f>
        <v>26400000</v>
      </c>
      <c r="Y12" s="42">
        <f>Contratos[[#This Row],[Fecha Finalizacion Programada]]-Contratos[[#This Row],[Fecha de Inicio]]</f>
        <v>199</v>
      </c>
      <c r="Z12" s="42">
        <f>ROUND(Contratos[[#This Row],[dias ejecutados]]/(Contratos[[#This Row],[Fecha Finalizacion Programada]]-Contratos[[#This Row],[Fecha de Inicio]])*100,2)</f>
        <v>100</v>
      </c>
      <c r="AA12" s="23">
        <v>26400000</v>
      </c>
      <c r="AB12" s="40">
        <f>+Contratos[[#This Row],[Vr. Total con Adiciones]]-Contratos[[#This Row],[Recursos totales Ejecutados o pagados]]</f>
        <v>-26400000</v>
      </c>
      <c r="AC12" s="42">
        <v>0</v>
      </c>
      <c r="AD12" s="23">
        <v>0</v>
      </c>
      <c r="AE12" s="23">
        <f>+Contratos[[#This Row],[VALOR TOTAL]]</f>
        <v>0</v>
      </c>
      <c r="AF12" s="42">
        <f>+Contratos[[#This Row],[PLAZO TOTAL
(DÍAS)*]]</f>
        <v>180</v>
      </c>
    </row>
    <row r="13" spans="2:32" x14ac:dyDescent="0.25">
      <c r="B13">
        <v>2024</v>
      </c>
      <c r="C13">
        <v>240150</v>
      </c>
      <c r="D13" t="s">
        <v>49</v>
      </c>
      <c r="E13" t="s">
        <v>57</v>
      </c>
      <c r="F13" t="s">
        <v>75</v>
      </c>
      <c r="G13" t="s">
        <v>76</v>
      </c>
      <c r="H13" t="s">
        <v>61</v>
      </c>
      <c r="I13" t="s">
        <v>68</v>
      </c>
      <c r="J13" t="s">
        <v>62</v>
      </c>
      <c r="K13" s="42" t="s">
        <v>73</v>
      </c>
      <c r="L13" s="1">
        <v>45517</v>
      </c>
      <c r="M13">
        <v>79684645</v>
      </c>
      <c r="N13" s="42" t="s">
        <v>127</v>
      </c>
      <c r="O13" s="23">
        <v>32400000</v>
      </c>
      <c r="P13" s="40">
        <v>0</v>
      </c>
      <c r="Q13" s="23">
        <v>0</v>
      </c>
      <c r="R13" s="23">
        <v>0</v>
      </c>
      <c r="S13" s="23">
        <v>210</v>
      </c>
      <c r="T13" s="1">
        <v>45317</v>
      </c>
      <c r="U13" s="1">
        <v>45323</v>
      </c>
      <c r="V13" s="42">
        <v>180</v>
      </c>
      <c r="W13" s="1">
        <v>45536</v>
      </c>
      <c r="X13" s="23">
        <f>+Contratos[[#This Row],[VALOR CONTRATO PRINCIPAL]]</f>
        <v>32400000</v>
      </c>
      <c r="Y13" s="42">
        <f>$D$5-Contratos[[#This Row],[Fecha de Inicio]]</f>
        <v>212</v>
      </c>
      <c r="Z13" s="42">
        <f>ROUND(Contratos[[#This Row],[dias ejecutados]]/(Contratos[[#This Row],[Fecha Finalizacion Programada]]-Contratos[[#This Row],[Fecha de Inicio]])*100,2)</f>
        <v>99.53</v>
      </c>
      <c r="AA13" s="23">
        <v>10800000</v>
      </c>
      <c r="AB13" s="40">
        <f>+Contratos[[#This Row],[Vr. Total con Adiciones]]-Contratos[[#This Row],[Recursos totales Ejecutados o pagados]]</f>
        <v>-10800000</v>
      </c>
      <c r="AC13" s="42">
        <v>1</v>
      </c>
      <c r="AD13" s="23">
        <v>5400000</v>
      </c>
      <c r="AE13" s="23">
        <f>+Contratos[[#This Row],[VALOR TOTAL]]</f>
        <v>0</v>
      </c>
      <c r="AF13" s="42">
        <f>+Contratos[[#This Row],[PLAZO TOTAL
(DÍAS)*]]</f>
        <v>210</v>
      </c>
    </row>
    <row r="14" spans="2:32" x14ac:dyDescent="0.25">
      <c r="B14">
        <v>2024</v>
      </c>
      <c r="C14">
        <v>240196</v>
      </c>
      <c r="D14" t="s">
        <v>49</v>
      </c>
      <c r="E14" t="s">
        <v>79</v>
      </c>
      <c r="F14" t="s">
        <v>75</v>
      </c>
      <c r="G14" t="s">
        <v>76</v>
      </c>
      <c r="H14" t="s">
        <v>48</v>
      </c>
      <c r="I14" t="s">
        <v>68</v>
      </c>
      <c r="J14" t="s">
        <v>80</v>
      </c>
      <c r="K14" s="42" t="s">
        <v>45</v>
      </c>
      <c r="L14" s="1">
        <v>45505</v>
      </c>
      <c r="N14" s="42"/>
      <c r="O14" s="23">
        <v>49200000</v>
      </c>
      <c r="P14" s="40">
        <v>24600000</v>
      </c>
      <c r="Q14" s="23">
        <v>73800000</v>
      </c>
      <c r="R14" s="23">
        <v>90</v>
      </c>
      <c r="S14" s="23">
        <v>270</v>
      </c>
      <c r="T14" s="1">
        <v>45321</v>
      </c>
      <c r="U14" s="1">
        <v>45324</v>
      </c>
      <c r="V14" s="42">
        <v>180</v>
      </c>
      <c r="W14" s="1">
        <v>45598</v>
      </c>
      <c r="X14" s="23">
        <f>+Contratos[[#This Row],[VALOR CONTRATO PRINCIPAL]]</f>
        <v>49200000</v>
      </c>
      <c r="Y14" s="42">
        <f>$D$5-Contratos[[#This Row],[Fecha de Inicio]]</f>
        <v>211</v>
      </c>
      <c r="Z14" s="42">
        <f>ROUND(Contratos[[#This Row],[dias ejecutados]]/(Contratos[[#This Row],[Fecha Finalizacion Programada]]-Contratos[[#This Row],[Fecha de Inicio]])*100,2)</f>
        <v>77.010000000000005</v>
      </c>
      <c r="AA14" s="23">
        <v>57126667</v>
      </c>
      <c r="AB14" s="40">
        <f>+Contratos[[#This Row],[Vr. Total con Adiciones]]-Contratos[[#This Row],[Recursos totales Ejecutados o pagados]]</f>
        <v>16673333</v>
      </c>
      <c r="AC14" s="42">
        <v>1</v>
      </c>
      <c r="AD14" s="23">
        <v>24600000</v>
      </c>
      <c r="AE14" s="23">
        <f>+Contratos[[#This Row],[VALOR TOTAL]]</f>
        <v>73800000</v>
      </c>
      <c r="AF14" s="42">
        <f>+Contratos[[#This Row],[PLAZO TOTAL
(DÍAS)*]]</f>
        <v>270</v>
      </c>
    </row>
    <row r="15" spans="2:32" x14ac:dyDescent="0.25">
      <c r="B15">
        <v>2024</v>
      </c>
      <c r="C15">
        <v>240155</v>
      </c>
      <c r="D15" t="s">
        <v>49</v>
      </c>
      <c r="E15" t="s">
        <v>81</v>
      </c>
      <c r="F15" t="s">
        <v>75</v>
      </c>
      <c r="G15" t="s">
        <v>76</v>
      </c>
      <c r="H15" t="s">
        <v>55</v>
      </c>
      <c r="I15" t="s">
        <v>68</v>
      </c>
      <c r="J15" t="s">
        <v>82</v>
      </c>
      <c r="K15" s="42" t="s">
        <v>45</v>
      </c>
      <c r="L15" s="1">
        <v>45505</v>
      </c>
      <c r="N15" s="42"/>
      <c r="O15" s="23">
        <v>41400000</v>
      </c>
      <c r="P15" s="40">
        <v>13800000</v>
      </c>
      <c r="Q15" s="23">
        <v>55200000</v>
      </c>
      <c r="R15" s="23">
        <v>60</v>
      </c>
      <c r="S15" s="23">
        <v>240</v>
      </c>
      <c r="T15" s="1">
        <v>45317</v>
      </c>
      <c r="U15" s="1">
        <v>45324</v>
      </c>
      <c r="V15" s="42">
        <v>180</v>
      </c>
      <c r="W15" s="1">
        <v>45567</v>
      </c>
      <c r="X15" s="23">
        <f>+Contratos[[#This Row],[VALOR CONTRATO PRINCIPAL]]</f>
        <v>41400000</v>
      </c>
      <c r="Y15" s="42">
        <f>$D$5-Contratos[[#This Row],[Fecha de Inicio]]</f>
        <v>211</v>
      </c>
      <c r="Z15" s="42">
        <f>ROUND(Contratos[[#This Row],[dias ejecutados]]/(Contratos[[#This Row],[Fecha Finalizacion Programada]]-Contratos[[#This Row],[Fecha de Inicio]])*100,2)</f>
        <v>86.83</v>
      </c>
      <c r="AA15" s="23">
        <v>48070000</v>
      </c>
      <c r="AB15" s="40">
        <f>+Contratos[[#This Row],[Vr. Total con Adiciones]]-Contratos[[#This Row],[Recursos totales Ejecutados o pagados]]</f>
        <v>7130000</v>
      </c>
      <c r="AC15" s="42">
        <v>1</v>
      </c>
      <c r="AD15" s="23">
        <v>13800000</v>
      </c>
      <c r="AE15" s="23">
        <f>+Contratos[[#This Row],[VALOR TOTAL]]</f>
        <v>55200000</v>
      </c>
      <c r="AF15" s="42">
        <f>+Contratos[[#This Row],[PLAZO TOTAL
(DÍAS)*]]</f>
        <v>240</v>
      </c>
    </row>
    <row r="16" spans="2:32" x14ac:dyDescent="0.25">
      <c r="B16">
        <v>2024</v>
      </c>
      <c r="C16">
        <v>240194</v>
      </c>
      <c r="D16" t="s">
        <v>49</v>
      </c>
      <c r="E16" t="s">
        <v>83</v>
      </c>
      <c r="F16" t="s">
        <v>75</v>
      </c>
      <c r="G16" t="s">
        <v>76</v>
      </c>
      <c r="H16" t="s">
        <v>48</v>
      </c>
      <c r="I16" t="s">
        <v>68</v>
      </c>
      <c r="J16" t="s">
        <v>84</v>
      </c>
      <c r="K16" s="42" t="s">
        <v>45</v>
      </c>
      <c r="L16" s="1">
        <v>45509</v>
      </c>
      <c r="N16" s="42"/>
      <c r="O16" s="23">
        <v>49200000</v>
      </c>
      <c r="P16" s="40">
        <v>24600000</v>
      </c>
      <c r="Q16" s="23">
        <v>73800000</v>
      </c>
      <c r="R16" s="23">
        <v>90</v>
      </c>
      <c r="S16" s="23">
        <v>270</v>
      </c>
      <c r="T16" s="1">
        <v>45320</v>
      </c>
      <c r="U16" s="1">
        <v>45327</v>
      </c>
      <c r="V16" s="42">
        <v>180</v>
      </c>
      <c r="W16" s="1">
        <v>45601</v>
      </c>
      <c r="X16" s="23">
        <f>+Contratos[[#This Row],[VALOR CONTRATO PRINCIPAL]]</f>
        <v>49200000</v>
      </c>
      <c r="Y16" s="42">
        <f>$D$5-Contratos[[#This Row],[Fecha de Inicio]]</f>
        <v>208</v>
      </c>
      <c r="Z16" s="42">
        <f>ROUND(Contratos[[#This Row],[dias ejecutados]]/(Contratos[[#This Row],[Fecha Finalizacion Programada]]-Contratos[[#This Row],[Fecha de Inicio]])*100,2)</f>
        <v>75.91</v>
      </c>
      <c r="AA16" s="23">
        <v>56306667</v>
      </c>
      <c r="AB16" s="40">
        <f>+Contratos[[#This Row],[Vr. Total con Adiciones]]-Contratos[[#This Row],[Recursos totales Ejecutados o pagados]]</f>
        <v>17493333</v>
      </c>
      <c r="AC16" s="42">
        <v>1</v>
      </c>
      <c r="AD16" s="23">
        <v>24600000</v>
      </c>
      <c r="AE16" s="23">
        <f>+Contratos[[#This Row],[VALOR TOTAL]]</f>
        <v>73800000</v>
      </c>
      <c r="AF16" s="42">
        <f>+Contratos[[#This Row],[PLAZO TOTAL
(DÍAS)*]]</f>
        <v>270</v>
      </c>
    </row>
    <row r="17" spans="2:32" x14ac:dyDescent="0.25">
      <c r="B17">
        <v>2024</v>
      </c>
      <c r="C17">
        <v>240192</v>
      </c>
      <c r="D17" t="s">
        <v>49</v>
      </c>
      <c r="E17" t="s">
        <v>85</v>
      </c>
      <c r="F17" t="s">
        <v>75</v>
      </c>
      <c r="G17" t="s">
        <v>76</v>
      </c>
      <c r="H17" t="s">
        <v>86</v>
      </c>
      <c r="I17" t="s">
        <v>68</v>
      </c>
      <c r="J17" t="s">
        <v>87</v>
      </c>
      <c r="K17" s="42" t="s">
        <v>45</v>
      </c>
      <c r="L17" s="1">
        <v>45512</v>
      </c>
      <c r="N17" s="42"/>
      <c r="O17" s="23">
        <v>52800000</v>
      </c>
      <c r="P17" s="40">
        <v>25813333</v>
      </c>
      <c r="Q17" s="23">
        <v>78613333</v>
      </c>
      <c r="R17" s="23">
        <v>88</v>
      </c>
      <c r="S17" s="23">
        <v>269</v>
      </c>
      <c r="T17" s="1">
        <v>45320</v>
      </c>
      <c r="U17" s="1">
        <v>45330</v>
      </c>
      <c r="V17" s="42">
        <v>180</v>
      </c>
      <c r="W17" s="1">
        <v>45601</v>
      </c>
      <c r="X17" s="23">
        <f>+Contratos[[#This Row],[VALOR CONTRATO PRINCIPAL]]</f>
        <v>52800000</v>
      </c>
      <c r="Y17" s="42">
        <f>$D$5-Contratos[[#This Row],[Fecha de Inicio]]</f>
        <v>205</v>
      </c>
      <c r="Z17" s="42">
        <f>ROUND(Contratos[[#This Row],[dias ejecutados]]/(Contratos[[#This Row],[Fecha Finalizacion Programada]]-Contratos[[#This Row],[Fecha de Inicio]])*100,2)</f>
        <v>75.650000000000006</v>
      </c>
      <c r="AA17" s="23">
        <v>60426666</v>
      </c>
      <c r="AB17" s="40">
        <f>+Contratos[[#This Row],[Vr. Total con Adiciones]]-Contratos[[#This Row],[Recursos totales Ejecutados o pagados]]</f>
        <v>18186667</v>
      </c>
      <c r="AC17" s="42">
        <v>1</v>
      </c>
      <c r="AD17" s="23">
        <v>25813333</v>
      </c>
      <c r="AE17" s="23">
        <f>+Contratos[[#This Row],[VALOR TOTAL]]</f>
        <v>78613333</v>
      </c>
      <c r="AF17" s="42">
        <f>+Contratos[[#This Row],[PLAZO TOTAL
(DÍAS)*]]</f>
        <v>269</v>
      </c>
    </row>
    <row r="18" spans="2:32" x14ac:dyDescent="0.25">
      <c r="B18">
        <v>2024</v>
      </c>
      <c r="C18">
        <v>240202</v>
      </c>
      <c r="D18" t="s">
        <v>49</v>
      </c>
      <c r="E18" t="s">
        <v>56</v>
      </c>
      <c r="F18" t="s">
        <v>75</v>
      </c>
      <c r="G18" t="s">
        <v>76</v>
      </c>
      <c r="H18" t="s">
        <v>59</v>
      </c>
      <c r="I18" t="s">
        <v>68</v>
      </c>
      <c r="J18" t="s">
        <v>60</v>
      </c>
      <c r="K18" s="42" t="s">
        <v>45</v>
      </c>
      <c r="L18" s="1">
        <v>45509</v>
      </c>
      <c r="N18" s="42"/>
      <c r="O18" s="23">
        <v>41400000</v>
      </c>
      <c r="P18" s="40">
        <v>5750000</v>
      </c>
      <c r="Q18" s="23">
        <v>47150000</v>
      </c>
      <c r="R18" s="23">
        <v>25</v>
      </c>
      <c r="S18" s="23">
        <v>205</v>
      </c>
      <c r="T18" s="1">
        <v>45323</v>
      </c>
      <c r="U18" s="1">
        <v>45328</v>
      </c>
      <c r="V18" s="42">
        <v>180</v>
      </c>
      <c r="W18" s="1">
        <v>45535</v>
      </c>
      <c r="X18" s="23">
        <f>+Contratos[[#This Row],[VALOR CONTRATO PRINCIPAL]]</f>
        <v>41400000</v>
      </c>
      <c r="Y18" s="42">
        <f>$D$5-Contratos[[#This Row],[Fecha de Inicio]]</f>
        <v>207</v>
      </c>
      <c r="Z18" s="42">
        <f>ROUND(Contratos[[#This Row],[dias ejecutados]]/(Contratos[[#This Row],[Fecha Finalizacion Programada]]-Contratos[[#This Row],[Fecha de Inicio]])*100,2)</f>
        <v>100</v>
      </c>
      <c r="AA18" s="23">
        <v>41400000</v>
      </c>
      <c r="AB18" s="40">
        <f>+Contratos[[#This Row],[Vr. Total con Adiciones]]-Contratos[[#This Row],[Recursos totales Ejecutados o pagados]]</f>
        <v>5750000</v>
      </c>
      <c r="AC18" s="42">
        <v>1</v>
      </c>
      <c r="AD18" s="23">
        <v>5750000</v>
      </c>
      <c r="AE18" s="23">
        <f>+Contratos[[#This Row],[VALOR TOTAL]]</f>
        <v>47150000</v>
      </c>
      <c r="AF18" s="42">
        <f>+Contratos[[#This Row],[PLAZO TOTAL
(DÍAS)*]]</f>
        <v>205</v>
      </c>
    </row>
    <row r="19" spans="2:32" x14ac:dyDescent="0.25">
      <c r="B19">
        <v>2023</v>
      </c>
      <c r="C19">
        <v>230217</v>
      </c>
      <c r="D19" t="s">
        <v>49</v>
      </c>
      <c r="E19" t="s">
        <v>88</v>
      </c>
      <c r="F19" t="s">
        <v>67</v>
      </c>
      <c r="G19" t="s">
        <v>89</v>
      </c>
      <c r="H19" t="s">
        <v>48</v>
      </c>
      <c r="I19" t="s">
        <v>68</v>
      </c>
      <c r="J19" t="s">
        <v>90</v>
      </c>
      <c r="K19" s="42" t="s">
        <v>46</v>
      </c>
      <c r="L19" s="1">
        <v>45513</v>
      </c>
      <c r="N19" s="42"/>
      <c r="O19" s="23">
        <v>0</v>
      </c>
      <c r="P19" s="40">
        <v>0</v>
      </c>
      <c r="Q19" s="23">
        <v>0</v>
      </c>
      <c r="R19" s="23">
        <v>337</v>
      </c>
      <c r="S19" s="23">
        <v>877</v>
      </c>
      <c r="T19" s="1">
        <v>44959</v>
      </c>
      <c r="U19" s="1">
        <v>44967</v>
      </c>
      <c r="V19" s="42">
        <v>540</v>
      </c>
      <c r="W19" s="1">
        <v>45851</v>
      </c>
      <c r="X19" s="23">
        <f>+Contratos[[#This Row],[VALOR CONTRATO PRINCIPAL]]</f>
        <v>0</v>
      </c>
      <c r="Y19" s="42">
        <f>$D$5-Contratos[[#This Row],[Fecha de Inicio]]</f>
        <v>568</v>
      </c>
      <c r="Z19" s="42">
        <f>ROUND(Contratos[[#This Row],[dias ejecutados]]/(Contratos[[#This Row],[Fecha Finalizacion Programada]]-Contratos[[#This Row],[Fecha de Inicio]])*100,2)</f>
        <v>64.25</v>
      </c>
      <c r="AA19" s="23">
        <v>0</v>
      </c>
      <c r="AB19" s="40">
        <f>+Contratos[[#This Row],[Vr. Total con Adiciones]]-Contratos[[#This Row],[Recursos totales Ejecutados o pagados]]</f>
        <v>0</v>
      </c>
      <c r="AC19" s="42">
        <v>0</v>
      </c>
      <c r="AD19" s="23">
        <v>0</v>
      </c>
      <c r="AE19" s="23">
        <f>+Contratos[[#This Row],[VALOR TOTAL]]</f>
        <v>0</v>
      </c>
      <c r="AF19" s="42">
        <f>+Contratos[[#This Row],[PLAZO TOTAL
(DÍAS)*]]</f>
        <v>877</v>
      </c>
    </row>
    <row r="20" spans="2:32" x14ac:dyDescent="0.25">
      <c r="B20">
        <v>2024</v>
      </c>
      <c r="C20">
        <v>240312</v>
      </c>
      <c r="D20" t="s">
        <v>49</v>
      </c>
      <c r="E20" t="s">
        <v>91</v>
      </c>
      <c r="F20" t="s">
        <v>75</v>
      </c>
      <c r="G20" t="s">
        <v>76</v>
      </c>
      <c r="H20" t="s">
        <v>86</v>
      </c>
      <c r="I20" t="s">
        <v>68</v>
      </c>
      <c r="J20" t="s">
        <v>92</v>
      </c>
      <c r="K20" s="42" t="s">
        <v>45</v>
      </c>
      <c r="L20" s="1">
        <v>45512</v>
      </c>
      <c r="N20" s="42"/>
      <c r="O20" s="23">
        <v>52800000</v>
      </c>
      <c r="P20" s="40">
        <v>25813333</v>
      </c>
      <c r="Q20" s="23">
        <v>78613333</v>
      </c>
      <c r="R20" s="23">
        <v>88</v>
      </c>
      <c r="S20" s="23">
        <v>268</v>
      </c>
      <c r="T20" s="1">
        <v>45330</v>
      </c>
      <c r="U20" s="1">
        <v>45335</v>
      </c>
      <c r="V20" s="42">
        <v>180</v>
      </c>
      <c r="W20" s="1">
        <v>45606</v>
      </c>
      <c r="X20" s="23">
        <f>+Contratos[[#This Row],[VALOR CONTRATO PRINCIPAL]]</f>
        <v>52800000</v>
      </c>
      <c r="Y20" s="42">
        <f>$D$5-Contratos[[#This Row],[Fecha de Inicio]]</f>
        <v>200</v>
      </c>
      <c r="Z20" s="42">
        <f>ROUND(Contratos[[#This Row],[dias ejecutados]]/(Contratos[[#This Row],[Fecha Finalizacion Programada]]-Contratos[[#This Row],[Fecha de Inicio]])*100,2)</f>
        <v>73.8</v>
      </c>
      <c r="AA20" s="23">
        <v>58080000</v>
      </c>
      <c r="AB20" s="40">
        <f>+Contratos[[#This Row],[Vr. Total con Adiciones]]-Contratos[[#This Row],[Recursos totales Ejecutados o pagados]]</f>
        <v>20533333</v>
      </c>
      <c r="AC20" s="42">
        <v>1</v>
      </c>
      <c r="AD20" s="23">
        <v>25813333</v>
      </c>
      <c r="AE20" s="23">
        <f>+Contratos[[#This Row],[VALOR TOTAL]]</f>
        <v>78613333</v>
      </c>
      <c r="AF20" s="42">
        <f>+Contratos[[#This Row],[PLAZO TOTAL
(DÍAS)*]]</f>
        <v>268</v>
      </c>
    </row>
    <row r="21" spans="2:32" x14ac:dyDescent="0.25">
      <c r="B21">
        <v>2024</v>
      </c>
      <c r="C21">
        <v>240371</v>
      </c>
      <c r="D21" t="s">
        <v>49</v>
      </c>
      <c r="E21" t="s">
        <v>93</v>
      </c>
      <c r="F21" t="s">
        <v>75</v>
      </c>
      <c r="G21" t="s">
        <v>76</v>
      </c>
      <c r="H21" t="s">
        <v>64</v>
      </c>
      <c r="I21" t="s">
        <v>68</v>
      </c>
      <c r="J21" t="s">
        <v>94</v>
      </c>
      <c r="K21" s="42" t="s">
        <v>45</v>
      </c>
      <c r="L21" s="1">
        <v>45519</v>
      </c>
      <c r="N21" s="42"/>
      <c r="O21" s="23">
        <v>32400000</v>
      </c>
      <c r="P21" s="40">
        <v>16200000</v>
      </c>
      <c r="Q21" s="23">
        <v>48600000</v>
      </c>
      <c r="R21" s="23">
        <v>90</v>
      </c>
      <c r="S21" s="23">
        <v>270</v>
      </c>
      <c r="T21" s="1">
        <v>45337</v>
      </c>
      <c r="U21" s="1">
        <v>45341</v>
      </c>
      <c r="V21" s="42">
        <v>180</v>
      </c>
      <c r="W21" s="1">
        <v>45615</v>
      </c>
      <c r="X21" s="23">
        <f>+Contratos[[#This Row],[VALOR CONTRATO PRINCIPAL]]</f>
        <v>32400000</v>
      </c>
      <c r="Y21" s="42">
        <f>$D$5-Contratos[[#This Row],[Fecha de Inicio]]</f>
        <v>194</v>
      </c>
      <c r="Z21" s="42">
        <f>ROUND(Contratos[[#This Row],[dias ejecutados]]/(Contratos[[#This Row],[Fecha Finalizacion Programada]]-Contratos[[#This Row],[Fecha de Inicio]])*100,2)</f>
        <v>70.8</v>
      </c>
      <c r="AA21" s="23">
        <v>32400000</v>
      </c>
      <c r="AB21" s="40">
        <f>+Contratos[[#This Row],[Vr. Total con Adiciones]]-Contratos[[#This Row],[Recursos totales Ejecutados o pagados]]</f>
        <v>16200000</v>
      </c>
      <c r="AC21" s="42">
        <v>1</v>
      </c>
      <c r="AD21" s="23">
        <v>16200000</v>
      </c>
      <c r="AE21" s="23">
        <f>+Contratos[[#This Row],[VALOR TOTAL]]</f>
        <v>48600000</v>
      </c>
      <c r="AF21" s="42">
        <f>+Contratos[[#This Row],[PLAZO TOTAL
(DÍAS)*]]</f>
        <v>270</v>
      </c>
    </row>
    <row r="22" spans="2:32" x14ac:dyDescent="0.25">
      <c r="B22">
        <v>2024</v>
      </c>
      <c r="C22">
        <v>240340</v>
      </c>
      <c r="D22" t="s">
        <v>95</v>
      </c>
      <c r="E22" t="s">
        <v>96</v>
      </c>
      <c r="F22" t="s">
        <v>97</v>
      </c>
      <c r="G22" t="s">
        <v>42</v>
      </c>
      <c r="H22" t="s">
        <v>50</v>
      </c>
      <c r="I22" t="s">
        <v>69</v>
      </c>
      <c r="J22" t="s">
        <v>98</v>
      </c>
      <c r="K22" s="42" t="s">
        <v>45</v>
      </c>
      <c r="L22" s="1">
        <v>45524</v>
      </c>
      <c r="N22" s="42"/>
      <c r="O22" s="23">
        <v>436429341</v>
      </c>
      <c r="P22" s="40">
        <v>187449537</v>
      </c>
      <c r="Q22" s="23">
        <v>623878878</v>
      </c>
      <c r="R22" s="23">
        <v>75</v>
      </c>
      <c r="S22" s="23">
        <v>255</v>
      </c>
      <c r="T22" s="1">
        <v>45334</v>
      </c>
      <c r="U22" s="1">
        <v>45342</v>
      </c>
      <c r="V22" s="42">
        <v>180</v>
      </c>
      <c r="W22" s="1">
        <v>45600</v>
      </c>
      <c r="X22" s="23">
        <f>+Contratos[[#This Row],[VALOR CONTRATO PRINCIPAL]]</f>
        <v>436429341</v>
      </c>
      <c r="Y22" s="42">
        <f>$D$5-Contratos[[#This Row],[Fecha de Inicio]]</f>
        <v>193</v>
      </c>
      <c r="Z22" s="42">
        <f>ROUND(Contratos[[#This Row],[dias ejecutados]]/(Contratos[[#This Row],[Fecha Finalizacion Programada]]-Contratos[[#This Row],[Fecha de Inicio]])*100,2)</f>
        <v>74.81</v>
      </c>
      <c r="AA22" s="23">
        <v>436429341</v>
      </c>
      <c r="AB22" s="40">
        <f>+Contratos[[#This Row],[Vr. Total con Adiciones]]-Contratos[[#This Row],[Recursos totales Ejecutados o pagados]]</f>
        <v>187449537</v>
      </c>
      <c r="AC22" s="42">
        <v>1</v>
      </c>
      <c r="AD22" s="23">
        <v>187449537</v>
      </c>
      <c r="AE22" s="23">
        <f>+Contratos[[#This Row],[VALOR TOTAL]]</f>
        <v>623878878</v>
      </c>
      <c r="AF22" s="42">
        <f>+Contratos[[#This Row],[PLAZO TOTAL
(DÍAS)*]]</f>
        <v>255</v>
      </c>
    </row>
    <row r="23" spans="2:32" x14ac:dyDescent="0.25">
      <c r="B23">
        <v>2024</v>
      </c>
      <c r="C23">
        <v>240360</v>
      </c>
      <c r="D23" t="s">
        <v>49</v>
      </c>
      <c r="E23" t="s">
        <v>99</v>
      </c>
      <c r="F23" t="s">
        <v>75</v>
      </c>
      <c r="G23" t="s">
        <v>76</v>
      </c>
      <c r="H23" t="s">
        <v>64</v>
      </c>
      <c r="I23" t="s">
        <v>68</v>
      </c>
      <c r="J23" t="s">
        <v>100</v>
      </c>
      <c r="K23" s="42" t="s">
        <v>45</v>
      </c>
      <c r="L23" s="1">
        <v>45519</v>
      </c>
      <c r="N23" s="42"/>
      <c r="O23" s="23">
        <v>38400000</v>
      </c>
      <c r="P23" s="40">
        <v>19200000</v>
      </c>
      <c r="Q23" s="23">
        <v>57600000</v>
      </c>
      <c r="R23" s="23">
        <v>90</v>
      </c>
      <c r="S23" s="23">
        <v>270</v>
      </c>
      <c r="T23" s="1">
        <v>45337</v>
      </c>
      <c r="U23" s="1">
        <v>45341</v>
      </c>
      <c r="V23" s="42">
        <v>180</v>
      </c>
      <c r="W23" s="1">
        <v>45615</v>
      </c>
      <c r="X23" s="23">
        <f>+Contratos[[#This Row],[VALOR CONTRATO PRINCIPAL]]</f>
        <v>38400000</v>
      </c>
      <c r="Y23" s="42">
        <f>$D$5-Contratos[[#This Row],[Fecha de Inicio]]</f>
        <v>194</v>
      </c>
      <c r="Z23" s="42">
        <f>ROUND(Contratos[[#This Row],[dias ejecutados]]/(Contratos[[#This Row],[Fecha Finalizacion Programada]]-Contratos[[#This Row],[Fecha de Inicio]])*100,2)</f>
        <v>70.8</v>
      </c>
      <c r="AA23" s="23">
        <v>38400000</v>
      </c>
      <c r="AB23" s="40">
        <f>+Contratos[[#This Row],[Vr. Total con Adiciones]]-Contratos[[#This Row],[Recursos totales Ejecutados o pagados]]</f>
        <v>19200000</v>
      </c>
      <c r="AC23" s="42">
        <v>1</v>
      </c>
      <c r="AD23" s="23">
        <v>19200000</v>
      </c>
      <c r="AE23" s="23">
        <f>+Contratos[[#This Row],[VALOR TOTAL]]</f>
        <v>57600000</v>
      </c>
      <c r="AF23" s="42">
        <f>+Contratos[[#This Row],[PLAZO TOTAL
(DÍAS)*]]</f>
        <v>270</v>
      </c>
    </row>
    <row r="24" spans="2:32" x14ac:dyDescent="0.25">
      <c r="B24">
        <v>2024</v>
      </c>
      <c r="C24">
        <v>240402</v>
      </c>
      <c r="D24" t="s">
        <v>49</v>
      </c>
      <c r="E24" t="s">
        <v>101</v>
      </c>
      <c r="F24" t="s">
        <v>75</v>
      </c>
      <c r="G24" t="s">
        <v>76</v>
      </c>
      <c r="H24" t="s">
        <v>64</v>
      </c>
      <c r="I24" t="s">
        <v>68</v>
      </c>
      <c r="J24" t="s">
        <v>102</v>
      </c>
      <c r="K24" s="42" t="s">
        <v>45</v>
      </c>
      <c r="L24" s="1">
        <v>45524</v>
      </c>
      <c r="N24" s="42"/>
      <c r="O24" s="23">
        <v>42000000</v>
      </c>
      <c r="P24" s="40">
        <v>21000000</v>
      </c>
      <c r="Q24" s="23">
        <v>63000000</v>
      </c>
      <c r="R24" s="23">
        <v>90</v>
      </c>
      <c r="S24" s="23">
        <v>270</v>
      </c>
      <c r="T24" s="1">
        <v>45343</v>
      </c>
      <c r="U24" s="1">
        <v>45344</v>
      </c>
      <c r="V24" s="42">
        <v>180</v>
      </c>
      <c r="W24" s="1">
        <v>45618</v>
      </c>
      <c r="X24" s="23">
        <f>+Contratos[[#This Row],[VALOR CONTRATO PRINCIPAL]]</f>
        <v>42000000</v>
      </c>
      <c r="Y24" s="42">
        <f>$D$5-Contratos[[#This Row],[Fecha de Inicio]]</f>
        <v>191</v>
      </c>
      <c r="Z24" s="42">
        <f>ROUND(Contratos[[#This Row],[dias ejecutados]]/(Contratos[[#This Row],[Fecha Finalizacion Programada]]-Contratos[[#This Row],[Fecha de Inicio]])*100,2)</f>
        <v>69.709999999999994</v>
      </c>
      <c r="AA24" s="23">
        <v>42000000</v>
      </c>
      <c r="AB24" s="40">
        <f>+Contratos[[#This Row],[Vr. Total con Adiciones]]-Contratos[[#This Row],[Recursos totales Ejecutados o pagados]]</f>
        <v>21000000</v>
      </c>
      <c r="AC24" s="42">
        <v>1</v>
      </c>
      <c r="AD24" s="23">
        <v>21000000</v>
      </c>
      <c r="AE24" s="23">
        <f>+Contratos[[#This Row],[VALOR TOTAL]]</f>
        <v>63000000</v>
      </c>
      <c r="AF24" s="42">
        <f>+Contratos[[#This Row],[PLAZO TOTAL
(DÍAS)*]]</f>
        <v>270</v>
      </c>
    </row>
    <row r="25" spans="2:32" x14ac:dyDescent="0.25">
      <c r="B25">
        <v>2024</v>
      </c>
      <c r="C25">
        <v>240406</v>
      </c>
      <c r="D25" t="s">
        <v>49</v>
      </c>
      <c r="E25" t="s">
        <v>103</v>
      </c>
      <c r="F25" t="s">
        <v>75</v>
      </c>
      <c r="G25" t="s">
        <v>76</v>
      </c>
      <c r="H25" t="s">
        <v>64</v>
      </c>
      <c r="I25" t="s">
        <v>68</v>
      </c>
      <c r="J25" t="s">
        <v>104</v>
      </c>
      <c r="K25" s="42" t="s">
        <v>45</v>
      </c>
      <c r="L25" s="1">
        <v>45527</v>
      </c>
      <c r="N25" s="42"/>
      <c r="O25" s="23">
        <v>35400000</v>
      </c>
      <c r="P25" s="40">
        <v>17700000</v>
      </c>
      <c r="Q25" s="23">
        <v>53100000</v>
      </c>
      <c r="R25" s="23">
        <v>90</v>
      </c>
      <c r="S25" s="23">
        <v>270</v>
      </c>
      <c r="T25" s="1">
        <v>45344</v>
      </c>
      <c r="U25" s="1">
        <v>45345</v>
      </c>
      <c r="V25" s="42">
        <v>180</v>
      </c>
      <c r="W25" s="1">
        <v>45619</v>
      </c>
      <c r="X25" s="23">
        <f>+Contratos[[#This Row],[VALOR CONTRATO PRINCIPAL]]</f>
        <v>35400000</v>
      </c>
      <c r="Y25" s="42">
        <f>$D$5-Contratos[[#This Row],[Fecha de Inicio]]</f>
        <v>190</v>
      </c>
      <c r="Z25" s="42">
        <f>ROUND(Contratos[[#This Row],[dias ejecutados]]/(Contratos[[#This Row],[Fecha Finalizacion Programada]]-Contratos[[#This Row],[Fecha de Inicio]])*100,2)</f>
        <v>69.34</v>
      </c>
      <c r="AA25" s="23">
        <v>35400000</v>
      </c>
      <c r="AB25" s="40">
        <f>+Contratos[[#This Row],[Vr. Total con Adiciones]]-Contratos[[#This Row],[Recursos totales Ejecutados o pagados]]</f>
        <v>17700000</v>
      </c>
      <c r="AC25" s="42">
        <v>1</v>
      </c>
      <c r="AD25" s="23">
        <v>17700000</v>
      </c>
      <c r="AE25" s="23">
        <f>+Contratos[[#This Row],[VALOR TOTAL]]</f>
        <v>53100000</v>
      </c>
      <c r="AF25" s="42">
        <f>+Contratos[[#This Row],[PLAZO TOTAL
(DÍAS)*]]</f>
        <v>270</v>
      </c>
    </row>
    <row r="26" spans="2:32" x14ac:dyDescent="0.25">
      <c r="B26">
        <v>2024</v>
      </c>
      <c r="C26">
        <v>240423</v>
      </c>
      <c r="D26" t="s">
        <v>49</v>
      </c>
      <c r="E26" t="s">
        <v>105</v>
      </c>
      <c r="F26" t="s">
        <v>75</v>
      </c>
      <c r="G26" t="s">
        <v>76</v>
      </c>
      <c r="H26" t="s">
        <v>48</v>
      </c>
      <c r="I26" t="s">
        <v>68</v>
      </c>
      <c r="J26" t="s">
        <v>106</v>
      </c>
      <c r="K26" s="42" t="s">
        <v>45</v>
      </c>
      <c r="L26" s="1">
        <v>45516</v>
      </c>
      <c r="N26" s="42"/>
      <c r="O26" s="23">
        <v>49200000</v>
      </c>
      <c r="P26" s="40">
        <v>24600000</v>
      </c>
      <c r="Q26" s="23">
        <v>73800000</v>
      </c>
      <c r="R26" s="23">
        <v>90</v>
      </c>
      <c r="S26" s="23">
        <v>270</v>
      </c>
      <c r="T26" s="1">
        <v>45350</v>
      </c>
      <c r="U26" s="1">
        <v>45352</v>
      </c>
      <c r="V26" s="42">
        <v>180</v>
      </c>
      <c r="W26" s="1">
        <v>45627</v>
      </c>
      <c r="X26" s="23">
        <f>+Contratos[[#This Row],[VALOR CONTRATO PRINCIPAL]]</f>
        <v>49200000</v>
      </c>
      <c r="Y26" s="42">
        <f>$D$5-Contratos[[#This Row],[Fecha de Inicio]]</f>
        <v>183</v>
      </c>
      <c r="Z26" s="42">
        <f>ROUND(Contratos[[#This Row],[dias ejecutados]]/(Contratos[[#This Row],[Fecha Finalizacion Programada]]-Contratos[[#This Row],[Fecha de Inicio]])*100,2)</f>
        <v>66.55</v>
      </c>
      <c r="AA26" s="23">
        <v>49200000</v>
      </c>
      <c r="AB26" s="40">
        <f>+Contratos[[#This Row],[Vr. Total con Adiciones]]-Contratos[[#This Row],[Recursos totales Ejecutados o pagados]]</f>
        <v>24600000</v>
      </c>
      <c r="AC26" s="42">
        <v>1</v>
      </c>
      <c r="AD26" s="23">
        <v>24600000</v>
      </c>
      <c r="AE26" s="23">
        <f>+Contratos[[#This Row],[VALOR TOTAL]]</f>
        <v>73800000</v>
      </c>
      <c r="AF26" s="42">
        <f>+Contratos[[#This Row],[PLAZO TOTAL
(DÍAS)*]]</f>
        <v>270</v>
      </c>
    </row>
    <row r="27" spans="2:32" x14ac:dyDescent="0.25">
      <c r="B27">
        <v>2024</v>
      </c>
      <c r="C27">
        <v>240439</v>
      </c>
      <c r="D27" t="s">
        <v>49</v>
      </c>
      <c r="E27" t="s">
        <v>107</v>
      </c>
      <c r="F27" t="s">
        <v>75</v>
      </c>
      <c r="G27" t="s">
        <v>76</v>
      </c>
      <c r="H27" t="s">
        <v>108</v>
      </c>
      <c r="I27" t="s">
        <v>68</v>
      </c>
      <c r="J27" t="s">
        <v>109</v>
      </c>
      <c r="K27" s="42" t="s">
        <v>45</v>
      </c>
      <c r="L27" s="1">
        <v>45531</v>
      </c>
      <c r="N27" s="42"/>
      <c r="O27" s="23">
        <v>42000000</v>
      </c>
      <c r="P27" s="40">
        <v>21000000</v>
      </c>
      <c r="Q27" s="23">
        <v>63000000</v>
      </c>
      <c r="R27" s="23">
        <v>90</v>
      </c>
      <c r="S27" s="23">
        <v>270</v>
      </c>
      <c r="T27" s="1">
        <v>45365</v>
      </c>
      <c r="U27" s="1">
        <v>45365</v>
      </c>
      <c r="V27" s="42">
        <v>180</v>
      </c>
      <c r="W27" s="1">
        <v>45640</v>
      </c>
      <c r="X27" s="23">
        <f>+Contratos[[#This Row],[VALOR CONTRATO PRINCIPAL]]</f>
        <v>42000000</v>
      </c>
      <c r="Y27" s="42">
        <f>$D$5-Contratos[[#This Row],[Fecha de Inicio]]</f>
        <v>170</v>
      </c>
      <c r="Z27" s="42">
        <f>ROUND(Contratos[[#This Row],[dias ejecutados]]/(Contratos[[#This Row],[Fecha Finalizacion Programada]]-Contratos[[#This Row],[Fecha de Inicio]])*100,2)</f>
        <v>61.82</v>
      </c>
      <c r="AA27" s="23">
        <v>38966667</v>
      </c>
      <c r="AB27" s="40">
        <f>+Contratos[[#This Row],[Vr. Total con Adiciones]]-Contratos[[#This Row],[Recursos totales Ejecutados o pagados]]</f>
        <v>24033333</v>
      </c>
      <c r="AC27" s="42">
        <v>1</v>
      </c>
      <c r="AD27" s="23">
        <v>21000000</v>
      </c>
      <c r="AE27" s="23">
        <f>+Contratos[[#This Row],[VALOR TOTAL]]</f>
        <v>63000000</v>
      </c>
      <c r="AF27" s="42">
        <f>+Contratos[[#This Row],[PLAZO TOTAL
(DÍAS)*]]</f>
        <v>270</v>
      </c>
    </row>
    <row r="28" spans="2:32" x14ac:dyDescent="0.25">
      <c r="B28">
        <v>2024</v>
      </c>
      <c r="C28">
        <v>240506</v>
      </c>
      <c r="D28" t="s">
        <v>49</v>
      </c>
      <c r="E28" t="s">
        <v>110</v>
      </c>
      <c r="F28" t="s">
        <v>41</v>
      </c>
      <c r="G28" t="s">
        <v>43</v>
      </c>
      <c r="H28" t="s">
        <v>111</v>
      </c>
      <c r="I28" t="s">
        <v>68</v>
      </c>
      <c r="J28" t="s">
        <v>112</v>
      </c>
      <c r="K28" s="42" t="s">
        <v>46</v>
      </c>
      <c r="L28" s="1">
        <v>45526</v>
      </c>
      <c r="N28" s="42"/>
      <c r="O28" s="23">
        <v>92820000</v>
      </c>
      <c r="P28" s="40">
        <v>0</v>
      </c>
      <c r="Q28" s="23">
        <v>115120000</v>
      </c>
      <c r="R28" s="23">
        <v>14</v>
      </c>
      <c r="S28" s="23">
        <v>134</v>
      </c>
      <c r="T28" s="1">
        <v>45404</v>
      </c>
      <c r="U28" s="1">
        <v>45407</v>
      </c>
      <c r="V28" s="42">
        <v>120</v>
      </c>
      <c r="W28" s="1">
        <v>45542</v>
      </c>
      <c r="X28" s="23">
        <f>+Contratos[[#This Row],[VALOR CONTRATO PRINCIPAL]]</f>
        <v>92820000</v>
      </c>
      <c r="Y28" s="42">
        <f>$D$5-Contratos[[#This Row],[Fecha de Inicio]]</f>
        <v>128</v>
      </c>
      <c r="Z28" s="42">
        <f>ROUND(Contratos[[#This Row],[dias ejecutados]]/(Contratos[[#This Row],[Fecha Finalizacion Programada]]-Contratos[[#This Row],[Fecha de Inicio]])*100,2)</f>
        <v>94.81</v>
      </c>
      <c r="AA28" s="23">
        <v>34536000</v>
      </c>
      <c r="AB28" s="40">
        <f>+Contratos[[#This Row],[Vr. Total con Adiciones]]-Contratos[[#This Row],[Recursos totales Ejecutados o pagados]]</f>
        <v>80584000</v>
      </c>
      <c r="AC28" s="42">
        <v>1</v>
      </c>
      <c r="AD28" s="23">
        <v>22300000</v>
      </c>
      <c r="AE28" s="23">
        <f>+Contratos[[#This Row],[VALOR TOTAL]]</f>
        <v>115120000</v>
      </c>
      <c r="AF28" s="42">
        <f>+Contratos[[#This Row],[PLAZO TOTAL
(DÍAS)*]]</f>
        <v>134</v>
      </c>
    </row>
    <row r="29" spans="2:32" x14ac:dyDescent="0.25">
      <c r="B29">
        <v>2023</v>
      </c>
      <c r="C29">
        <v>230584</v>
      </c>
      <c r="D29" t="s">
        <v>49</v>
      </c>
      <c r="E29" t="s">
        <v>53</v>
      </c>
      <c r="F29" t="s">
        <v>52</v>
      </c>
      <c r="G29" t="s">
        <v>51</v>
      </c>
      <c r="H29" t="s">
        <v>48</v>
      </c>
      <c r="I29" t="s">
        <v>68</v>
      </c>
      <c r="J29" t="s">
        <v>54</v>
      </c>
      <c r="K29" s="42" t="s">
        <v>46</v>
      </c>
      <c r="L29" s="1">
        <v>45518</v>
      </c>
      <c r="N29" s="42"/>
      <c r="O29" s="23">
        <v>738398205</v>
      </c>
      <c r="P29" s="40">
        <v>0</v>
      </c>
      <c r="Q29" s="23">
        <v>738398205</v>
      </c>
      <c r="R29" s="23">
        <v>66</v>
      </c>
      <c r="S29" s="23">
        <v>473</v>
      </c>
      <c r="T29" s="1">
        <v>45075</v>
      </c>
      <c r="U29" s="1">
        <v>45106</v>
      </c>
      <c r="V29" s="42">
        <v>240</v>
      </c>
      <c r="W29" s="1">
        <v>45585</v>
      </c>
      <c r="X29" s="23">
        <f>+Contratos[[#This Row],[VALOR CONTRATO PRINCIPAL]]</f>
        <v>738398205</v>
      </c>
      <c r="Y29" s="42">
        <f>$D$5-Contratos[[#This Row],[Fecha de Inicio]]</f>
        <v>429</v>
      </c>
      <c r="Z29" s="42">
        <f>ROUND(Contratos[[#This Row],[dias ejecutados]]/(Contratos[[#This Row],[Fecha Finalizacion Programada]]-Contratos[[#This Row],[Fecha de Inicio]])*100,2)</f>
        <v>89.56</v>
      </c>
      <c r="AA29" s="23">
        <v>575141065</v>
      </c>
      <c r="AB29" s="40">
        <f>+Contratos[[#This Row],[Vr. Total con Adiciones]]-Contratos[[#This Row],[Recursos totales Ejecutados o pagados]]</f>
        <v>163257140</v>
      </c>
      <c r="AC29" s="42">
        <v>0</v>
      </c>
      <c r="AD29" s="23">
        <v>0</v>
      </c>
      <c r="AE29" s="23">
        <f>+Contratos[[#This Row],[VALOR TOTAL]]</f>
        <v>738398205</v>
      </c>
      <c r="AF29" s="42">
        <f>+Contratos[[#This Row],[PLAZO TOTAL
(DÍAS)*]]</f>
        <v>473</v>
      </c>
    </row>
    <row r="30" spans="2:32" x14ac:dyDescent="0.25">
      <c r="B30">
        <v>2023</v>
      </c>
      <c r="C30">
        <v>230610</v>
      </c>
      <c r="D30" t="s">
        <v>49</v>
      </c>
      <c r="E30" t="s">
        <v>58</v>
      </c>
      <c r="F30" t="s">
        <v>65</v>
      </c>
      <c r="G30" t="s">
        <v>42</v>
      </c>
      <c r="H30" t="s">
        <v>50</v>
      </c>
      <c r="I30" t="s">
        <v>69</v>
      </c>
      <c r="J30" t="s">
        <v>66</v>
      </c>
      <c r="K30" s="42" t="s">
        <v>46</v>
      </c>
      <c r="L30" s="1">
        <v>45533</v>
      </c>
      <c r="N30" s="42"/>
      <c r="O30" s="23">
        <v>201502956</v>
      </c>
      <c r="P30" s="40">
        <v>0</v>
      </c>
      <c r="Q30" s="23">
        <v>201502956</v>
      </c>
      <c r="R30" s="23">
        <v>30</v>
      </c>
      <c r="S30" s="23">
        <v>450</v>
      </c>
      <c r="T30" s="1">
        <v>45083</v>
      </c>
      <c r="U30" s="1">
        <v>45118</v>
      </c>
      <c r="V30" s="42">
        <v>360</v>
      </c>
      <c r="W30" s="1">
        <v>45575</v>
      </c>
      <c r="X30" s="23">
        <f>+Contratos[[#This Row],[VALOR CONTRATO PRINCIPAL]]</f>
        <v>201502956</v>
      </c>
      <c r="Y30" s="42">
        <f>$D$5-Contratos[[#This Row],[Fecha de Inicio]]</f>
        <v>417</v>
      </c>
      <c r="Z30" s="42">
        <f>ROUND(Contratos[[#This Row],[dias ejecutados]]/(Contratos[[#This Row],[Fecha Finalizacion Programada]]-Contratos[[#This Row],[Fecha de Inicio]])*100,2)</f>
        <v>91.25</v>
      </c>
      <c r="AA30" s="23">
        <v>38053757</v>
      </c>
      <c r="AB30" s="40">
        <f>+Contratos[[#This Row],[Vr. Total con Adiciones]]-Contratos[[#This Row],[Recursos totales Ejecutados o pagados]]</f>
        <v>163449199</v>
      </c>
      <c r="AC30" s="42">
        <v>0</v>
      </c>
      <c r="AD30" s="23">
        <v>0</v>
      </c>
      <c r="AE30" s="23">
        <f>+Contratos[[#This Row],[VALOR TOTAL]]</f>
        <v>201502956</v>
      </c>
      <c r="AF30" s="42">
        <f>+Contratos[[#This Row],[PLAZO TOTAL
(DÍAS)*]]</f>
        <v>450</v>
      </c>
    </row>
    <row r="31" spans="2:32" x14ac:dyDescent="0.25">
      <c r="B31">
        <v>2023</v>
      </c>
      <c r="C31">
        <v>230794</v>
      </c>
      <c r="D31" t="s">
        <v>49</v>
      </c>
      <c r="E31" t="s">
        <v>113</v>
      </c>
      <c r="F31" t="s">
        <v>65</v>
      </c>
      <c r="G31" t="s">
        <v>42</v>
      </c>
      <c r="H31" t="s">
        <v>63</v>
      </c>
      <c r="I31" t="s">
        <v>68</v>
      </c>
      <c r="J31" t="s">
        <v>114</v>
      </c>
      <c r="K31" s="42" t="s">
        <v>45</v>
      </c>
      <c r="L31" s="1">
        <v>45533</v>
      </c>
      <c r="N31" s="42"/>
      <c r="O31" s="23">
        <v>341640851</v>
      </c>
      <c r="P31" s="40">
        <v>45282243</v>
      </c>
      <c r="Q31" s="23">
        <v>386923094</v>
      </c>
      <c r="R31" s="23">
        <v>90</v>
      </c>
      <c r="S31" s="23">
        <v>450</v>
      </c>
      <c r="T31" s="1">
        <v>45162</v>
      </c>
      <c r="U31" s="1">
        <v>45170</v>
      </c>
      <c r="V31" s="42">
        <v>360</v>
      </c>
      <c r="W31" s="1">
        <v>45627</v>
      </c>
      <c r="X31" s="23">
        <f>+Contratos[[#This Row],[VALOR CONTRATO PRINCIPAL]]</f>
        <v>341640851</v>
      </c>
      <c r="Y31" s="42">
        <f>$D$5-Contratos[[#This Row],[Fecha de Inicio]]</f>
        <v>365</v>
      </c>
      <c r="Z31" s="42">
        <f>ROUND(Contratos[[#This Row],[dias ejecutados]]/(Contratos[[#This Row],[Fecha Finalizacion Programada]]-Contratos[[#This Row],[Fecha de Inicio]])*100,2)</f>
        <v>79.87</v>
      </c>
      <c r="AA31" s="23">
        <v>306718919</v>
      </c>
      <c r="AB31" s="40">
        <f>+Contratos[[#This Row],[Vr. Total con Adiciones]]-Contratos[[#This Row],[Recursos totales Ejecutados o pagados]]</f>
        <v>80204175</v>
      </c>
      <c r="AC31" s="42">
        <v>1</v>
      </c>
      <c r="AD31" s="23">
        <v>45282243</v>
      </c>
      <c r="AE31" s="23">
        <f>+Contratos[[#This Row],[VALOR TOTAL]]</f>
        <v>386923094</v>
      </c>
      <c r="AF31" s="42">
        <f>+Contratos[[#This Row],[PLAZO TOTAL
(DÍAS)*]]</f>
        <v>450</v>
      </c>
    </row>
    <row r="32" spans="2:32" x14ac:dyDescent="0.25">
      <c r="B32">
        <v>2023</v>
      </c>
      <c r="C32">
        <v>230843</v>
      </c>
      <c r="D32" t="s">
        <v>95</v>
      </c>
      <c r="E32" t="s">
        <v>115</v>
      </c>
      <c r="F32" t="s">
        <v>97</v>
      </c>
      <c r="G32" t="s">
        <v>42</v>
      </c>
      <c r="H32" t="s">
        <v>63</v>
      </c>
      <c r="I32" t="s">
        <v>68</v>
      </c>
      <c r="J32" t="s">
        <v>116</v>
      </c>
      <c r="K32" s="42" t="s">
        <v>46</v>
      </c>
      <c r="L32" s="1">
        <v>45533</v>
      </c>
      <c r="N32" s="42"/>
      <c r="O32" s="23">
        <v>1085000000</v>
      </c>
      <c r="P32" s="40">
        <v>0</v>
      </c>
      <c r="Q32" s="23">
        <v>1085000000</v>
      </c>
      <c r="R32" s="23">
        <v>6</v>
      </c>
      <c r="S32" s="23">
        <v>366</v>
      </c>
      <c r="T32" s="1">
        <v>45167</v>
      </c>
      <c r="U32" s="1">
        <v>45171</v>
      </c>
      <c r="V32" s="42">
        <v>360</v>
      </c>
      <c r="W32" s="1">
        <v>45542</v>
      </c>
      <c r="X32" s="23">
        <f>+Contratos[[#This Row],[VALOR CONTRATO PRINCIPAL]]</f>
        <v>1085000000</v>
      </c>
      <c r="Y32" s="42">
        <f>$D$5-Contratos[[#This Row],[Fecha de Inicio]]</f>
        <v>364</v>
      </c>
      <c r="Z32" s="42">
        <f>ROUND(Contratos[[#This Row],[dias ejecutados]]/(Contratos[[#This Row],[Fecha Finalizacion Programada]]-Contratos[[#This Row],[Fecha de Inicio]])*100,2)</f>
        <v>98.11</v>
      </c>
      <c r="AA32" s="23">
        <v>1063146526</v>
      </c>
      <c r="AB32" s="40">
        <f>+Contratos[[#This Row],[Vr. Total con Adiciones]]-Contratos[[#This Row],[Recursos totales Ejecutados o pagados]]</f>
        <v>21853474</v>
      </c>
      <c r="AC32" s="42">
        <v>0</v>
      </c>
      <c r="AD32" s="23">
        <v>0</v>
      </c>
      <c r="AE32" s="23">
        <f>+Contratos[[#This Row],[VALOR TOTAL]]</f>
        <v>1085000000</v>
      </c>
      <c r="AF32" s="42">
        <f>+Contratos[[#This Row],[PLAZO TOTAL
(DÍAS)*]]</f>
        <v>366</v>
      </c>
    </row>
    <row r="33" spans="2:32" x14ac:dyDescent="0.25">
      <c r="B33">
        <v>2023</v>
      </c>
      <c r="C33">
        <v>230914</v>
      </c>
      <c r="D33" t="s">
        <v>95</v>
      </c>
      <c r="E33" t="s">
        <v>117</v>
      </c>
      <c r="F33" t="s">
        <v>97</v>
      </c>
      <c r="G33" t="s">
        <v>42</v>
      </c>
      <c r="H33" t="s">
        <v>50</v>
      </c>
      <c r="I33" t="s">
        <v>69</v>
      </c>
      <c r="J33" t="s">
        <v>118</v>
      </c>
      <c r="K33" s="42" t="s">
        <v>46</v>
      </c>
      <c r="L33" s="1">
        <v>45511</v>
      </c>
      <c r="N33" s="42"/>
      <c r="O33" s="23">
        <v>472399998</v>
      </c>
      <c r="P33" s="40">
        <v>0</v>
      </c>
      <c r="Q33" s="23">
        <v>525694274</v>
      </c>
      <c r="R33" s="23">
        <v>30</v>
      </c>
      <c r="S33" s="23">
        <v>308</v>
      </c>
      <c r="T33" s="1">
        <v>45225</v>
      </c>
      <c r="U33" s="1">
        <v>45231</v>
      </c>
      <c r="V33" s="42">
        <v>150</v>
      </c>
      <c r="W33" s="1">
        <v>45542</v>
      </c>
      <c r="X33" s="23">
        <f>+Contratos[[#This Row],[VALOR CONTRATO PRINCIPAL]]</f>
        <v>472399998</v>
      </c>
      <c r="Y33" s="42">
        <f>$D$5-Contratos[[#This Row],[Fecha de Inicio]]</f>
        <v>304</v>
      </c>
      <c r="Z33" s="42">
        <f>ROUND(Contratos[[#This Row],[dias ejecutados]]/(Contratos[[#This Row],[Fecha Finalizacion Programada]]-Contratos[[#This Row],[Fecha de Inicio]])*100,2)</f>
        <v>97.75</v>
      </c>
      <c r="AA33" s="23">
        <v>255274595</v>
      </c>
      <c r="AB33" s="40">
        <f>+Contratos[[#This Row],[Vr. Total con Adiciones]]-Contratos[[#This Row],[Recursos totales Ejecutados o pagados]]</f>
        <v>270419679</v>
      </c>
      <c r="AC33" s="42">
        <v>1</v>
      </c>
      <c r="AD33" s="23">
        <v>53294276</v>
      </c>
      <c r="AE33" s="23">
        <f>+Contratos[[#This Row],[VALOR TOTAL]]</f>
        <v>525694274</v>
      </c>
      <c r="AF33" s="42">
        <f>+Contratos[[#This Row],[PLAZO TOTAL
(DÍAS)*]]</f>
        <v>308</v>
      </c>
    </row>
    <row r="34" spans="2:32" x14ac:dyDescent="0.25">
      <c r="B34">
        <v>2023</v>
      </c>
      <c r="C34">
        <v>231026</v>
      </c>
      <c r="D34" t="s">
        <v>49</v>
      </c>
      <c r="E34" t="s">
        <v>119</v>
      </c>
      <c r="F34" t="s">
        <v>65</v>
      </c>
      <c r="G34" t="s">
        <v>42</v>
      </c>
      <c r="H34" t="s">
        <v>50</v>
      </c>
      <c r="I34" t="s">
        <v>69</v>
      </c>
      <c r="J34" t="s">
        <v>120</v>
      </c>
      <c r="K34" s="42" t="s">
        <v>45</v>
      </c>
      <c r="L34" s="1">
        <v>45505</v>
      </c>
      <c r="N34" s="42"/>
      <c r="O34" s="23">
        <v>355546557</v>
      </c>
      <c r="P34" s="40">
        <v>177556278</v>
      </c>
      <c r="Q34" s="23">
        <v>533102835</v>
      </c>
      <c r="R34" s="23">
        <v>148</v>
      </c>
      <c r="S34" s="23">
        <v>358</v>
      </c>
      <c r="T34" s="1">
        <v>45288</v>
      </c>
      <c r="U34" s="1">
        <v>45295</v>
      </c>
      <c r="V34" s="42">
        <v>210</v>
      </c>
      <c r="W34" s="1">
        <v>45657</v>
      </c>
      <c r="X34" s="23">
        <f>+Contratos[[#This Row],[VALOR CONTRATO PRINCIPAL]]</f>
        <v>355546557</v>
      </c>
      <c r="Y34" s="42">
        <f>$D$5-Contratos[[#This Row],[Fecha de Inicio]]</f>
        <v>240</v>
      </c>
      <c r="Z34" s="42">
        <f>ROUND(Contratos[[#This Row],[dias ejecutados]]/(Contratos[[#This Row],[Fecha Finalizacion Programada]]-Contratos[[#This Row],[Fecha de Inicio]])*100,2)</f>
        <v>66.3</v>
      </c>
      <c r="AA34" s="23">
        <v>355546557</v>
      </c>
      <c r="AB34" s="40">
        <f>+Contratos[[#This Row],[Vr. Total con Adiciones]]-Contratos[[#This Row],[Recursos totales Ejecutados o pagados]]</f>
        <v>177556278</v>
      </c>
      <c r="AC34" s="42">
        <v>1</v>
      </c>
      <c r="AD34" s="23">
        <v>177556278</v>
      </c>
      <c r="AE34" s="23">
        <f>+Contratos[[#This Row],[VALOR TOTAL]]</f>
        <v>533102835</v>
      </c>
      <c r="AF34" s="42">
        <f>+Contratos[[#This Row],[PLAZO TOTAL
(DÍAS)*]]</f>
        <v>358</v>
      </c>
    </row>
  </sheetData>
  <sheetProtection sheet="1" objects="1" scenarios="1"/>
  <hyperlinks>
    <hyperlink ref="E11" r:id="rId1" xr:uid="{51A7571A-0E81-43E4-A113-0A16B4787CF5}"/>
  </hyperlinks>
  <pageMargins left="0.7" right="0.7" top="0.75" bottom="0.75" header="0.3" footer="0.3"/>
  <pageSetup paperSize="9" orientation="portrait" horizontalDpi="4294967294" verticalDpi="4294967294"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E2B4700-6FC0-4055-9946-3A5516ADBC7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Castellanos, Hector Fabio</dc:creator>
  <cp:lastModifiedBy>Hector</cp:lastModifiedBy>
  <cp:lastPrinted>2022-12-01T01:47:00Z</cp:lastPrinted>
  <dcterms:created xsi:type="dcterms:W3CDTF">2022-10-06T16:30:05Z</dcterms:created>
  <dcterms:modified xsi:type="dcterms:W3CDTF">2024-09-25T05:45:44Z</dcterms:modified>
</cp:coreProperties>
</file>