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mc:AlternateContent xmlns:mc="http://schemas.openxmlformats.org/markup-compatibility/2006">
    <mc:Choice Requires="x15">
      <x15ac:absPath xmlns:x15ac="http://schemas.microsoft.com/office/spreadsheetml/2010/11/ac" url="D:\SDH\1_Informes_SDH\9_Pagina_web\"/>
    </mc:Choice>
  </mc:AlternateContent>
  <xr:revisionPtr revIDLastSave="0" documentId="13_ncr:1_{9550B07D-20A5-4261-86E2-452833689B13}" xr6:coauthVersionLast="41" xr6:coauthVersionMax="47" xr10:uidLastSave="{00000000-0000-0000-0000-000000000000}"/>
  <bookViews>
    <workbookView xWindow="-120" yWindow="-120" windowWidth="20730" windowHeight="11160" xr2:uid="{00000000-000D-0000-FFFF-FFFF00000000}"/>
  </bookViews>
  <sheets>
    <sheet name="resumen" sheetId="1" r:id="rId1"/>
    <sheet name="Detalle" sheetId="2" r:id="rId2"/>
  </sheets>
  <definedNames>
    <definedName name="_xlnm._FilterDatabase" localSheetId="1" hidden="1">Detalle!$B$10:$L$61</definedName>
  </definedNames>
  <calcPr calcId="191029"/>
  <pivotCaches>
    <pivotCache cacheId="13"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2" i="2" l="1"/>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Y12" i="2"/>
  <c r="Z12" i="2" s="1"/>
  <c r="Y13" i="2"/>
  <c r="Z13" i="2" s="1"/>
  <c r="Y14" i="2"/>
  <c r="Z14" i="2" s="1"/>
  <c r="Y15" i="2"/>
  <c r="Z15" i="2" s="1"/>
  <c r="Y16" i="2"/>
  <c r="Z16" i="2" s="1"/>
  <c r="Y17" i="2"/>
  <c r="Z17" i="2" s="1"/>
  <c r="Y18" i="2"/>
  <c r="Z18" i="2" s="1"/>
  <c r="Y19" i="2"/>
  <c r="Z19" i="2" s="1"/>
  <c r="Y20" i="2"/>
  <c r="Z20" i="2" s="1"/>
  <c r="Y21" i="2"/>
  <c r="Z21" i="2" s="1"/>
  <c r="Y22" i="2"/>
  <c r="Z22" i="2" s="1"/>
  <c r="Y23" i="2"/>
  <c r="Z23" i="2" s="1"/>
  <c r="Y24" i="2"/>
  <c r="Z24" i="2" s="1"/>
  <c r="Y25" i="2"/>
  <c r="Z25" i="2" s="1"/>
  <c r="Y26" i="2"/>
  <c r="Z26" i="2" s="1"/>
  <c r="Y27" i="2"/>
  <c r="Z27" i="2" s="1"/>
  <c r="Y28" i="2"/>
  <c r="Z28" i="2" s="1"/>
  <c r="Y29" i="2"/>
  <c r="Z29" i="2" s="1"/>
  <c r="Y30" i="2"/>
  <c r="Z30" i="2" s="1"/>
  <c r="Y31" i="2"/>
  <c r="Z31" i="2" s="1"/>
  <c r="Y32" i="2"/>
  <c r="Z32" i="2" s="1"/>
  <c r="Y33" i="2"/>
  <c r="Z33" i="2" s="1"/>
  <c r="Y34" i="2"/>
  <c r="Z34" i="2" s="1"/>
  <c r="Y35" i="2"/>
  <c r="Z35" i="2" s="1"/>
  <c r="Y36" i="2"/>
  <c r="Z36" i="2" s="1"/>
  <c r="Y37" i="2"/>
  <c r="Z37" i="2" s="1"/>
  <c r="Y38" i="2"/>
  <c r="Z38" i="2" s="1"/>
  <c r="Y39" i="2"/>
  <c r="Z39" i="2" s="1"/>
  <c r="Y40" i="2"/>
  <c r="Z40" i="2" s="1"/>
  <c r="Y41" i="2"/>
  <c r="Z41" i="2" s="1"/>
  <c r="Y42" i="2"/>
  <c r="Z42" i="2" s="1"/>
  <c r="Y43" i="2"/>
  <c r="Z43" i="2" s="1"/>
  <c r="Y44" i="2"/>
  <c r="Z44" i="2" s="1"/>
  <c r="Y45" i="2"/>
  <c r="Z45" i="2" s="1"/>
  <c r="Y46" i="2"/>
  <c r="Z46" i="2" s="1"/>
  <c r="Y47" i="2"/>
  <c r="Z47" i="2" s="1"/>
  <c r="Y48" i="2"/>
  <c r="Z48" i="2" s="1"/>
  <c r="Y49" i="2"/>
  <c r="Z49" i="2" s="1"/>
  <c r="Y50" i="2"/>
  <c r="Z50" i="2" s="1"/>
  <c r="Y51" i="2"/>
  <c r="Z51" i="2" s="1"/>
  <c r="Y52" i="2"/>
  <c r="Z52" i="2" s="1"/>
  <c r="Y53" i="2"/>
  <c r="Z53" i="2" s="1"/>
  <c r="Y54" i="2"/>
  <c r="Z54" i="2" s="1"/>
  <c r="Y55" i="2"/>
  <c r="Z55" i="2" s="1"/>
  <c r="Y56" i="2"/>
  <c r="Z56" i="2" s="1"/>
  <c r="Y57" i="2"/>
  <c r="Z57" i="2" s="1"/>
  <c r="Y58" i="2"/>
  <c r="Z58" i="2" s="1"/>
  <c r="Y59" i="2"/>
  <c r="Z59" i="2" s="1"/>
  <c r="Y60" i="2"/>
  <c r="Z60" i="2" s="1"/>
  <c r="Y61" i="2"/>
  <c r="Z61" i="2" s="1"/>
  <c r="AE12" i="2"/>
  <c r="AB12" i="2" s="1"/>
  <c r="AE13" i="2"/>
  <c r="AB13" i="2" s="1"/>
  <c r="AE14" i="2"/>
  <c r="AB14" i="2" s="1"/>
  <c r="AE15" i="2"/>
  <c r="AB15" i="2" s="1"/>
  <c r="AE16" i="2"/>
  <c r="AB16" i="2" s="1"/>
  <c r="AE17" i="2"/>
  <c r="AB17" i="2" s="1"/>
  <c r="AE18" i="2"/>
  <c r="AB18" i="2" s="1"/>
  <c r="AE19" i="2"/>
  <c r="AB19" i="2" s="1"/>
  <c r="AE20" i="2"/>
  <c r="AB20" i="2" s="1"/>
  <c r="AE21" i="2"/>
  <c r="AB21" i="2" s="1"/>
  <c r="AE22" i="2"/>
  <c r="AB22" i="2" s="1"/>
  <c r="AE23" i="2"/>
  <c r="AB23" i="2" s="1"/>
  <c r="AE24" i="2"/>
  <c r="AB24" i="2" s="1"/>
  <c r="AE25" i="2"/>
  <c r="AB25" i="2" s="1"/>
  <c r="AE26" i="2"/>
  <c r="AB26" i="2" s="1"/>
  <c r="AE27" i="2"/>
  <c r="AB27" i="2" s="1"/>
  <c r="AE28" i="2"/>
  <c r="AB28" i="2" s="1"/>
  <c r="AE29" i="2"/>
  <c r="AB29" i="2" s="1"/>
  <c r="AE30" i="2"/>
  <c r="AB30" i="2" s="1"/>
  <c r="AE31" i="2"/>
  <c r="AB31" i="2" s="1"/>
  <c r="AE32" i="2"/>
  <c r="AB32" i="2" s="1"/>
  <c r="AE33" i="2"/>
  <c r="AB33" i="2" s="1"/>
  <c r="AE34" i="2"/>
  <c r="AB34" i="2" s="1"/>
  <c r="AE35" i="2"/>
  <c r="AB35" i="2" s="1"/>
  <c r="AE36" i="2"/>
  <c r="AB36" i="2" s="1"/>
  <c r="AE37" i="2"/>
  <c r="AB37" i="2" s="1"/>
  <c r="AE38" i="2"/>
  <c r="AB38" i="2" s="1"/>
  <c r="AE39" i="2"/>
  <c r="AB39" i="2" s="1"/>
  <c r="AE40" i="2"/>
  <c r="AB40" i="2" s="1"/>
  <c r="AE41" i="2"/>
  <c r="AB41" i="2" s="1"/>
  <c r="AE42" i="2"/>
  <c r="AB42" i="2" s="1"/>
  <c r="AE43" i="2"/>
  <c r="AB43" i="2" s="1"/>
  <c r="AE44" i="2"/>
  <c r="AB44" i="2" s="1"/>
  <c r="AE45" i="2"/>
  <c r="AB45" i="2" s="1"/>
  <c r="AE46" i="2"/>
  <c r="AB46" i="2" s="1"/>
  <c r="AE47" i="2"/>
  <c r="AB47" i="2" s="1"/>
  <c r="AE48" i="2"/>
  <c r="AB48" i="2" s="1"/>
  <c r="AE49" i="2"/>
  <c r="AB49" i="2" s="1"/>
  <c r="AE50" i="2"/>
  <c r="AB50" i="2" s="1"/>
  <c r="AE51" i="2"/>
  <c r="AB51" i="2" s="1"/>
  <c r="AE52" i="2"/>
  <c r="AB52" i="2" s="1"/>
  <c r="AE53" i="2"/>
  <c r="AB53" i="2" s="1"/>
  <c r="AE54" i="2"/>
  <c r="AB54" i="2" s="1"/>
  <c r="AE55" i="2"/>
  <c r="AB55" i="2" s="1"/>
  <c r="AE56" i="2"/>
  <c r="AB56" i="2" s="1"/>
  <c r="AE57" i="2"/>
  <c r="AB57" i="2" s="1"/>
  <c r="AE58" i="2"/>
  <c r="AB58" i="2" s="1"/>
  <c r="AE59" i="2"/>
  <c r="AB59" i="2" s="1"/>
  <c r="AE60" i="2"/>
  <c r="AB60" i="2" s="1"/>
  <c r="AE61" i="2"/>
  <c r="AB61" i="2" s="1"/>
  <c r="AF12" i="2"/>
  <c r="AF13" i="2"/>
  <c r="AF14" i="2"/>
  <c r="AF15" i="2"/>
  <c r="AF16" i="2"/>
  <c r="AF17" i="2"/>
  <c r="AF18" i="2"/>
  <c r="AF19" i="2"/>
  <c r="AF20" i="2"/>
  <c r="AF21" i="2"/>
  <c r="AF22" i="2"/>
  <c r="AF23" i="2"/>
  <c r="AF24" i="2"/>
  <c r="AF25" i="2"/>
  <c r="AF26" i="2"/>
  <c r="AF27" i="2"/>
  <c r="AF28" i="2"/>
  <c r="AF29" i="2"/>
  <c r="AF30" i="2"/>
  <c r="AF31" i="2"/>
  <c r="AF32" i="2"/>
  <c r="AF33" i="2"/>
  <c r="AF34" i="2"/>
  <c r="AF35" i="2"/>
  <c r="AF36" i="2"/>
  <c r="AF37" i="2"/>
  <c r="AF38" i="2"/>
  <c r="AF39" i="2"/>
  <c r="AF40" i="2"/>
  <c r="AF41" i="2"/>
  <c r="AF42" i="2"/>
  <c r="AF43" i="2"/>
  <c r="AF44" i="2"/>
  <c r="AF45" i="2"/>
  <c r="AF46" i="2"/>
  <c r="AF47" i="2"/>
  <c r="AF48" i="2"/>
  <c r="AF49" i="2"/>
  <c r="AF50" i="2"/>
  <c r="AF51" i="2"/>
  <c r="AF52" i="2"/>
  <c r="AF53" i="2"/>
  <c r="AF54" i="2"/>
  <c r="AF55" i="2"/>
  <c r="AF56" i="2"/>
  <c r="AF57" i="2"/>
  <c r="AF58" i="2"/>
  <c r="AF59" i="2"/>
  <c r="AF60" i="2"/>
  <c r="AF61" i="2"/>
  <c r="AE11" i="2" l="1"/>
  <c r="AB11" i="2" s="1"/>
  <c r="AF11" i="2" l="1"/>
  <c r="X11" i="2"/>
  <c r="Y11" i="2" l="1"/>
  <c r="Z11" i="2" s="1"/>
  <c r="E19" i="1"/>
  <c r="E20"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A27A38-766A-42BB-B389-B205E2DEF053}" keepAlive="1" name="Consulta - 2022_Reporte de Ejecución Contractual" description="Conexión a la consulta '2022_Reporte de Ejecución Contractual' en el libro." type="5" refreshedVersion="0" background="1">
    <dbPr connection="Provider=Microsoft.Mashup.OleDb.1;Data Source=$Workbook$;Location=&quot;2022_Reporte de Ejecución Contractual&quot;;Extended Properties=&quot;&quot;" command="SELECT * FROM [2022_Reporte de Ejecución Contractual]"/>
  </connection>
  <connection id="2" xr16:uid="{41725CCB-6227-4BB5-A7E3-6C00E9DD81CC}" keepAlive="1" name="Consulta - 2022_Reporte de Ejecución Contractual (2)" description="Conexión a la consulta '2022_Reporte de Ejecución Contractual (2)' en el libro." type="5" refreshedVersion="0" background="1">
    <dbPr connection="Provider=Microsoft.Mashup.OleDb.1;Data Source=$Workbook$;Location=&quot;2022_Reporte de Ejecución Contractual (2)&quot;;Extended Properties=&quot;&quot;" command="SELECT * FROM [2022_Reporte de Ejecución Contractual (2)]"/>
  </connection>
  <connection id="3" xr16:uid="{A12C0135-9FE0-46A3-B3BA-529EC0A067FF}" keepAlive="1" name="Consulta - 2023_Reporte de Ejecución Contractual" description="Conexión a la consulta '2023_Reporte de Ejecución Contractual' en el libro." type="5" refreshedVersion="0" background="1">
    <dbPr connection="Provider=Microsoft.Mashup.OleDb.1;Data Source=$Workbook$;Location=&quot;2023_Reporte de Ejecución Contractual&quot;;Extended Properties=&quot;&quot;" command="SELECT * FROM [2023_Reporte de Ejecución Contractual]"/>
  </connection>
  <connection id="4" xr16:uid="{82883B91-AF54-43D1-8768-6C09B784CD83}" keepAlive="1" name="Consulta - 2023_Reporte de Ejecución Contractual (2)" description="Conexión a la consulta '2023_Reporte de Ejecución Contractual (2)' en el libro." type="5" refreshedVersion="0" background="1">
    <dbPr connection="Provider=Microsoft.Mashup.OleDb.1;Data Source=$Workbook$;Location=&quot;2023_Reporte de Ejecución Contractual (2)&quot;;Extended Properties=&quot;&quot;" command="SELECT * FROM [2023_Reporte de Ejecución Contractual (2)]"/>
  </connection>
  <connection id="5" xr16:uid="{5F80A6DC-66C1-420C-9B38-A9E520ECAE9E}" keepAlive="1" name="Consulta - 2023_Reporte de Ejecución Contractual (3)" description="Conexión a la consulta '2023_Reporte de Ejecución Contractual (3)' en el libro." type="5" refreshedVersion="0" background="1">
    <dbPr connection="Provider=Microsoft.Mashup.OleDb.1;Data Source=$Workbook$;Location=&quot;2023_Reporte de Ejecución Contractual (3)&quot;;Extended Properties=&quot;&quot;" command="SELECT * FROM [2023_Reporte de Ejecución Contractual (3)]"/>
  </connection>
  <connection id="6" xr16:uid="{F3569E03-1D73-4F66-86DB-9B1EED766D5B}" keepAlive="1" name="Consulta - Informe_Supervisor" description="Conexión a la consulta 'Informe_Supervisor' en el libro." type="5" refreshedVersion="8" background="1" saveData="1">
    <dbPr connection="Provider=Microsoft.Mashup.OleDb.1;Data Source=$Workbook$;Location=Informe_Supervisor;Extended Properties=&quot;&quot;" command="SELECT * FROM [Informe_Supervisor]"/>
  </connection>
  <connection id="7" xr16:uid="{3E4C20E8-8C71-445D-B56D-7B83A14A675E}" keepAlive="1" name="Consulta - Reporte Informes de Supervisión" description="Conexión a la consulta 'Reporte Informes de Supervisión' en el libro." type="5" refreshedVersion="0" background="1">
    <dbPr connection="Provider=Microsoft.Mashup.OleDb.1;Data Source=$Workbook$;Location=&quot;Reporte Informes de Supervisión&quot;;Extended Properties=&quot;&quot;" command="SELECT * FROM [Reporte Informes de Supervisión]"/>
  </connection>
</connections>
</file>

<file path=xl/sharedStrings.xml><?xml version="1.0" encoding="utf-8"?>
<sst xmlns="http://schemas.openxmlformats.org/spreadsheetml/2006/main" count="475" uniqueCount="161">
  <si>
    <t>Total general</t>
  </si>
  <si>
    <t>Fuente: Datos Abiertos, BogData</t>
  </si>
  <si>
    <t>No. Contratos/Conv</t>
  </si>
  <si>
    <t>VIGENCIA</t>
  </si>
  <si>
    <t>NÚMERO CONTRATO</t>
  </si>
  <si>
    <t>CLASE MODIFICACIÓN</t>
  </si>
  <si>
    <t>FECHA SUSCRIPCIÓN DE LA MODIFICACIÓN</t>
  </si>
  <si>
    <t>IDENTIFICACIÓN CONTRATISTA</t>
  </si>
  <si>
    <t>OBJETO</t>
  </si>
  <si>
    <t>VALOR CONTRATO PRINCIPAL</t>
  </si>
  <si>
    <t>VALOR ADICIÓN</t>
  </si>
  <si>
    <t>VALOR TOTAL</t>
  </si>
  <si>
    <t>PLAZO MODIFICACIÓN (Días)</t>
  </si>
  <si>
    <t>Fecha de suscripción</t>
  </si>
  <si>
    <t>Fecha de Inicio</t>
  </si>
  <si>
    <t>Plazo Inicial (dias)</t>
  </si>
  <si>
    <t>Fecha Finalizacion Programada</t>
  </si>
  <si>
    <t>Valor del Contrato
inical</t>
  </si>
  <si>
    <t>dias ejecutados</t>
  </si>
  <si>
    <t>% Ejecución</t>
  </si>
  <si>
    <t>Recursos pendientes de ejecutar.</t>
  </si>
  <si>
    <t>Cantidad de Adiciones/
prórrogas</t>
  </si>
  <si>
    <t>Vr. Adiciones</t>
  </si>
  <si>
    <t>Vr. Total con Adiciones</t>
  </si>
  <si>
    <t>NOMBRE UNIDAD EJECUTORA</t>
  </si>
  <si>
    <t>DEPENDENCIA DESTINO</t>
  </si>
  <si>
    <t>PROCESO SELECCIÓN</t>
  </si>
  <si>
    <t>CLASE CONTRATO</t>
  </si>
  <si>
    <t>INFORMACIÓN CONSOLIDADA DEL CONTRATO A LA FECHA CON TODAS LAS NOVEDADES/CAMBIOS Y/O MODIFICACIONES</t>
  </si>
  <si>
    <t>INFORMACIÓN GENERAL DEL CONTRATO MODIFICADO</t>
  </si>
  <si>
    <t>PORTAL CONTRATACION</t>
  </si>
  <si>
    <t>URL SECOP</t>
  </si>
  <si>
    <t>PLAZO TOTAL
(DÍAS)*</t>
  </si>
  <si>
    <t>* Los plazos en días se contabilizan a partir de meses contables de 30 días</t>
  </si>
  <si>
    <t xml:space="preserve">Corte: </t>
  </si>
  <si>
    <t>Del</t>
  </si>
  <si>
    <t>Hasta</t>
  </si>
  <si>
    <t>RAZÓN SOCIAL
CESIONARIO</t>
  </si>
  <si>
    <t>Recursos totales Ejecutados o pagados</t>
  </si>
  <si>
    <t>Tipo Modificaciones</t>
  </si>
  <si>
    <t>Modalidad / Clase Contrato - Conve</t>
  </si>
  <si>
    <t>Directa Prestacion Servicios Profesionales y Apoyo a la Gestión</t>
  </si>
  <si>
    <t>Prestación de Servicios</t>
  </si>
  <si>
    <t>Prestación Servicios Profesionales</t>
  </si>
  <si>
    <t>Plazo total con prorrogas (días)</t>
  </si>
  <si>
    <t>4 4. Adición / Prórroga</t>
  </si>
  <si>
    <t>3 3. Prorroga</t>
  </si>
  <si>
    <t>DATOS DE LA MODIFICACION SUSCRITA EN EL PERIODO</t>
  </si>
  <si>
    <t>SUBD. ADMINISTRATIVA Y FINANCIERA</t>
  </si>
  <si>
    <t>SECOP-II</t>
  </si>
  <si>
    <t>FONDO CUENTA CONCEJO DE BOGOTA, D.C.</t>
  </si>
  <si>
    <t>Suministro</t>
  </si>
  <si>
    <t>SUBD. TALENTO HUMANO</t>
  </si>
  <si>
    <t>Selección Abreviada - Menor Cuantía</t>
  </si>
  <si>
    <t>https://community.secop.gov.co/Public/Tendering/OpportunityDetail/Index?noticeUID=CO1.NTC.4322916&amp;isFromPublicArea=True&amp;isModal=true&amp;asPopupView=true</t>
  </si>
  <si>
    <t>Suministrar e instalar planta eléctrica para respaldo eléctrico de lasede de la Crr 32 (archivo) incluye instalación de tableros eléctricos,transferencia eléctrica, acometidas eléctricas y ampliación de cargaeléctrica ante operador de red .</t>
  </si>
  <si>
    <t>SUBD. ASUNTOS CONTRACTUALES</t>
  </si>
  <si>
    <t>SUBD. SOLUCIONES TIC</t>
  </si>
  <si>
    <t>Mínima Cuantía</t>
  </si>
  <si>
    <t>Seguros</t>
  </si>
  <si>
    <t>Contratar los seguros que amparen los intereses patrimoniales actuales yfuturos, así como los bienes de propiedad del Concejo de Bogotá, D.C ,que estén bajo su responsabilidad y custodia y aquellos que seanadquiridos para desarrollar las funciones inherentes a su actividad ycualquier otra póliza de seguros que requiera la Entidad en eldesarrollo de su actividad siempre y cuando la aseguradora adjudicatariacuente con la autorización por parte de la Superintendencia Financierade Colombia de conformidad con lo establecido en los pliegos decondiciones</t>
  </si>
  <si>
    <t>Secretaría Distrital de Hacienda
Gestión Contractual Julio 2024 - Modificaciones</t>
  </si>
  <si>
    <t>https://community.secop.gov.co/Public/Tendering/OpportunityDetail/Index?noticeUID=CO1.NTC.5439427&amp;isFromPublicArea=True&amp;isModal=true&amp;asPopupView=true</t>
  </si>
  <si>
    <t>https://community.secop.gov.co/Public/Tendering/OpportunityDetail/Index?noticeUID=CO1.NTC.5456696&amp;isFromPublicArea=True&amp;isModal=true&amp;asPopupView=true</t>
  </si>
  <si>
    <t>https://community.secop.gov.co/Public/Tendering/OpportunityDetail/Index?noticeUID=CO1.NTC.5500166&amp;isFromPublicArea=True&amp;isModal=true&amp;asPopupView=true</t>
  </si>
  <si>
    <t>https://community.secop.gov.co/Public/Tendering/OpportunityDetail/Index?noticeUID=CO1.NTC.5449694&amp;isFromPublicArea=True&amp;isModal=true&amp;asPopupView=true</t>
  </si>
  <si>
    <t>https://community.secop.gov.co/Public/Tendering/OpportunityDetail/Index?noticeUID=CO1.NTC.5479932&amp;isFromPublicArea=True&amp;isModal=true&amp;asPopupView=true</t>
  </si>
  <si>
    <t>https://community.secop.gov.co/Public/Tendering/OpportunityDetail/Index?noticeUID=CO1.NTC.5458053&amp;isFromPublicArea=True&amp;isModal=true&amp;asPopupView=true</t>
  </si>
  <si>
    <t>https://community.secop.gov.co/Public/Tendering/OpportunityDetail/Index?noticeUID=CO1.NTC.5461313&amp;isFromPublicArea=True&amp;isModal=true&amp;asPopupView=true</t>
  </si>
  <si>
    <t>https://community.secop.gov.co/Public/Tendering/OpportunityDetail/Index?noticeUID=CO1.NTC.5488376&amp;isFromPublicArea=True&amp;isModal=true&amp;asPopupView=true</t>
  </si>
  <si>
    <t>https://community.secop.gov.co/Public/Tendering/OpportunityDetail/Index?noticeUID=CO1.NTC.5499341&amp;isFromPublicArea=True&amp;isModal=true&amp;asPopupView=true</t>
  </si>
  <si>
    <t>https://community.secop.gov.co/Public/Tendering/OpportunityDetail/Index?noticeUID=CO1.NTC.5467966&amp;isFromPublicArea=True&amp;isModal=true&amp;asPopupView=true</t>
  </si>
  <si>
    <t>https://community.secop.gov.co/Public/Tendering/OpportunityDetail/Index?noticeUID=CO1.NTC.5539262&amp;isFromPublicArea=True&amp;isModal=true&amp;asPopupView=true</t>
  </si>
  <si>
    <t>https://community.secop.gov.co/Public/Tendering/OpportunityDetail/Index?noticeUID=CO1.NTC.5540966&amp;isFromPublicArea=True&amp;isModal=False</t>
  </si>
  <si>
    <t>https://community.secop.gov.co/Public/Tendering/OpportunityDetail/Index?noticeUID=CO1.NTC.5504414&amp;isFromPublicArea=True&amp;isModal=true&amp;asPopupView=true</t>
  </si>
  <si>
    <t>https://community.secop.gov.co/Public/Tendering/OpportunityDetail/Index?noticeUID=CO1.NTC.5481937&amp;isFromPublicArea=True&amp;isModal=true&amp;asPopupView=true</t>
  </si>
  <si>
    <t>https://community.secop.gov.co/Public/Tendering/OpportunityDetail/Index?noticeUID=CO1.NTC.5508556&amp;isFromPublicArea=True&amp;isModal=true&amp;asPopupView=true</t>
  </si>
  <si>
    <t>https://community.secop.gov.co/Public/Tendering/OpportunityDetail/Index?noticeUID=CO1.NTC.5457680&amp;isFromPublicArea=True&amp;isModal=true&amp;asPopupView=true</t>
  </si>
  <si>
    <t>https://community.secop.gov.co/Public/Tendering/OpportunityDetail/Index?noticeUID=CO1.NTC.5551340&amp;isFromPublicArea=True&amp;isModal=true&amp;asPopupView=true</t>
  </si>
  <si>
    <t>https://community.secop.gov.co/Public/Tendering/OpportunityDetail/Index?noticeUID=CO1.NTC.5553900&amp;isFromPublicArea=True&amp;isModal=true&amp;asPopupView=true</t>
  </si>
  <si>
    <t>https://community.secop.gov.co/Public/Tendering/OpportunityDetail/Index?noticeUID=CO1.NTC.5534177&amp;isFromPublicArea=True&amp;isModal=true&amp;asPopupView=true</t>
  </si>
  <si>
    <t>https://community.secop.gov.co/Public/Tendering/OpportunityDetail/Index?noticeUID=CO1.NTC.5551455&amp;isFromPublicArea=True&amp;isModal=true&amp;asPopupView=true</t>
  </si>
  <si>
    <t>https://community.secop.gov.co/Public/Tendering/OpportunityDetail/Index?noticeUID=CO1.NTC.5553707&amp;isFromPublicArea=True&amp;isModal=true&amp;asPopupView=true</t>
  </si>
  <si>
    <t>https://community.secop.gov.co/Public/Tendering/OpportunityDetail/Index?noticeUID=CO1.NTC.5586842&amp;isFromPublicArea=True&amp;isModal=true&amp;asPopupView=true</t>
  </si>
  <si>
    <t>https://community.secop.gov.co/Public/Tendering/OpportunityDetail/Index?noticeUID=CO1.NTC.5605436&amp;isFromPublicArea=True&amp;isModal=true&amp;asPopupView=true</t>
  </si>
  <si>
    <t>https://community.secop.gov.co/Public/Tendering/OpportunityDetail/Index?noticeUID=CO1.NTC.5661921&amp;isFromPublicArea=True&amp;isModal=true&amp;asPopupView=true</t>
  </si>
  <si>
    <t>https://community.secop.gov.co/Public/Tendering/OpportunityDetail/Index?noticeUID=CO1.NTC.5741345&amp;isFromPublicArea=True&amp;isModal=true&amp;asPopupView=true</t>
  </si>
  <si>
    <t>https://community.secop.gov.co/Public/Tendering/OpportunityDetail/Index?noticeUID=CO1.NTC.5606733&amp;isFromPublicArea=True&amp;isModal=true&amp;asPopupView=true</t>
  </si>
  <si>
    <t>https://community.secop.gov.co/Public/Tendering/OpportunityDetail/Index?noticeUID=CO1.NTC.5660281&amp;isFromPublicArea=True&amp;isModal=true&amp;asPopupView=true</t>
  </si>
  <si>
    <t>https://community.secop.gov.co/Public/Tendering/OpportunityDetail/Index?noticeUID=CO1.NTC.5614786&amp;isFromPublicArea=True&amp;isModal=False</t>
  </si>
  <si>
    <t>https://community.secop.gov.co/Public/Tendering/OpportunityDetail/Index?noticeUID=CO1.NTC.2933046&amp;isFromPublicArea=True&amp;isModal=true&amp;asPopupView=true</t>
  </si>
  <si>
    <t>https://community.secop.gov.co/Public/Tendering/OpportunityDetail/Index?noticeUID=CO1.NTC.5961946&amp;isFromPublicArea=True&amp;isModal=true&amp;asPopupView=true</t>
  </si>
  <si>
    <t>https://community.secop.gov.co/Public/Tendering/OpportunityDetail/Index?noticeUID=CO1.NTC.2979909&amp;isFromPublicArea=True&amp;isModal=true&amp;asPopupView=true</t>
  </si>
  <si>
    <t>https://community.secop.gov.co/Public/Tendering/OpportunityDetail/Index?noticeUID=CO1.NTC.4384399&amp;isFromPublicArea=True&amp;isModal=true&amp;asPopupView=true</t>
  </si>
  <si>
    <t>https://community.secop.gov.co/Public/Tendering/OpportunityDetail/Index?noticeUID=CO1.NTC.4442653&amp;isFromPublicArea=True&amp;isModal=true&amp;asPopupView=true</t>
  </si>
  <si>
    <t>https://community.secop.gov.co/Public/Tendering/OpportunityDetail/Index?noticeUID=CO1.NTC.6269151&amp;isFromPublicArea=True&amp;isModal=true&amp;asPopupView=true</t>
  </si>
  <si>
    <t>https://community.secop.gov.co/Public/Tendering/OpportunityDetail/Index?noticeUID=CO1.NTC.3155498&amp;isFromPublicArea=True&amp;isModal=true&amp;asPopupView=true</t>
  </si>
  <si>
    <t>https://community.secop.gov.co/Public/Tendering/OpportunityDetail/Index?noticeUID=CO1.NTC.4615964&amp;isFromPublicArea=True&amp;isModal=true&amp;asPopupView=true</t>
  </si>
  <si>
    <t>https://community.secop.gov.co/Public/Tendering/OpportunityDetail/Index?noticeUID=CO1.NTC.3193398&amp;isFromPublicArea=True&amp;isModal=true&amp;asPopupView=true</t>
  </si>
  <si>
    <t>https://community.secop.gov.co/Public/Tendering/OpportunityDetail/Index?noticeUID=CO1.NTC.5191133&amp;isFromPublicArea=True&amp;isModal=true&amp;asPopupView=true</t>
  </si>
  <si>
    <t>https://community.secop.gov.co/Public/Tendering/OpportunityDetail/Index?noticeUID=CO1.NTC.5187236&amp;isFromPublicArea=True&amp;isModal=true&amp;asPopupView=true</t>
  </si>
  <si>
    <t>DESPACHO DIR. GESTION CORPORATIVA</t>
  </si>
  <si>
    <t>Prestar los servicios profesionales a la Dirección de GestiónCorporativa para apoyar la gestión de la Unidad Ejecutora 04 frente alos procesos contractuales.</t>
  </si>
  <si>
    <t>OF. COBRO ESPECIALIZADO</t>
  </si>
  <si>
    <t>Prestar los servicios profesionales especializados para el desarrollo deactividades de seguimiento a la gestión, formulación y evaluación deplanes y programas, gestión de informes y estrategias, revisión de actosadministrativos, mejoramiento de procesos y gestión de títulos dedepósito judicial de la Oficina de Cobro Especializado.</t>
  </si>
  <si>
    <t>SUBD. GESTION CONTABLE HACIENDA</t>
  </si>
  <si>
    <t>Prestar servicios profesionales especializados para realizar laejecución de actividades establecidas en el plan de acción, relacionadascon la sostenibilidad contable de la SDH y la  preparación y elaboraciónde los Estados Financieros, reportes e informes complementarios de laSDH a través de BOGDATA.</t>
  </si>
  <si>
    <t>OF. DEPURACION CARTERA</t>
  </si>
  <si>
    <t>Prestar servicios profesionales para realizar actividades deseguimiento, ejecución y control del plan operativo del año 2024, realización de informes y proyección de actos administrativos, así como atender requerimientos de entes externos e internos en el marcopropio de solicitudes de reportes de gestión y seguimiento de cartera,los derivados del sistema integrado de gestión y la matriz de riesgos ydemás compromisos propios de la Oficina de Depuracion de Cartera</t>
  </si>
  <si>
    <t>SUBD. GESTION JUDICIAL</t>
  </si>
  <si>
    <t>Prestar servicios profesionales para representar judicial, extrajudicialy/o administrativamente a Bogotá D.C.- Secretaría Distrital de Haciendaen la atención de procesos concursales, de acuerdo a lo establecido enlos estudios previos.</t>
  </si>
  <si>
    <t>Prestar servicios profesionales para adelantar los procesos de gestión ydepuración de información de terceros en el módulo BP de Bogdata.</t>
  </si>
  <si>
    <t>SUBD. CONSOLIDACION, GESTION E INVEST.</t>
  </si>
  <si>
    <t>Prestar servicios profesionales especializados en la Subdirección deConsolidación, Gestión e Investigación - Dirección Distrital deContabilidad para la ejecución de las actividades establecidas en lapreparación de los Estados Financieros, Reportes e Informes Complementarios Consolidados, a través de BOGDATA, y las que se requieran en el fortalecimiento de la sostenibilidad contabledistrital.</t>
  </si>
  <si>
    <t>OF. COBRO PREJURIDICO</t>
  </si>
  <si>
    <t>Prestar los servicios profesionales especializadas para el desarrollo delas actividades relacionadas con los títulos de depósito judicial acargo de la Oficina de Cobro Prejurídico, tales como la aplicación,devolución, fraccionamiento, tramitación de órdenes de pago y endoso delos mismos.</t>
  </si>
  <si>
    <t>Prestar los servicios profesionales especializados para representarjudicial, extrajudicial y/o administrativamente a la SecretaríaDistrital de Hacienda de acuerdo a lo establecido en los estudiosprevios</t>
  </si>
  <si>
    <t>Prestación Servicio Apoyo a la Gestión</t>
  </si>
  <si>
    <t>Prestar servicios de apoyo a la gestión de carácter administrativo de laSubdirección de Gestión Judicial.</t>
  </si>
  <si>
    <t>SUBD. ANALISIS FISCAL</t>
  </si>
  <si>
    <t>Prestar servicios profesionales para adelantar por parte de la DEEFpropuestas para la implementación de medidas que permitan la gestión deinformación fiscal del Distrito, y de instrumentos de medidas quepermitan analizar y mejorar la calidad de gasto</t>
  </si>
  <si>
    <t>DESPACHO DIR. ESTAD. Y ESTUDIOS FISCALES</t>
  </si>
  <si>
    <t>Prestar servicios profesionales al Observatorio Fiscal del Distrito enel diseño responsive del portal web del Observatorio y los contenidosdigitales, acorde con el cumplimiento de los lineamientos de gobierno enlínea, y las políticas de accesibilidad y usabilidad.</t>
  </si>
  <si>
    <t>Prestar servicios profesionales en la DEEF para realizar la revisión yconsolidación de normativa nacional y territorial que impacten losingresos distritales, así como el procesamiento de bases de datos quepermitan fortalecer el seguimiento, análisis, y la proyección de losingresos corrientes.</t>
  </si>
  <si>
    <t>Prestar los servicios profesionales para la estructuración, ejecución ycierre de los proyectos de intervención de la infraestructura de lassedes de la SDH y el CAD y apoyo a la supervisión de los contratosasociados.</t>
  </si>
  <si>
    <t>Prestar servicios profesionales para adelantar procesos de conciliaciónde información contable y operaciones recíprocas necesarios en laelaboración de estados financieros, reportes e informes complementariosde la SDH en el módulo FI a cargo de la Dirección Distrital deContabilidad.</t>
  </si>
  <si>
    <t>Prestar servicios profesionales para representar judicial, extrajudicialy/o administrativamente a Bogotá D.C.-Secretaría Distrital de Hacienda</t>
  </si>
  <si>
    <t>SUBD. INFRAESTRUCTURA TIC</t>
  </si>
  <si>
    <t>Prestar servicios profesionales en la definición e implementación deproyectos de infraestructura de Tecnologías de la Información (TI).</t>
  </si>
  <si>
    <t>Prestar servicios profesionales al Observatorio Fiscal del Distrito enlos contenidos (informes, boletines, piezas gráficas, portal web, entreotros) que requieran la generación y redacción de textos -español einglés-; apoyando la labor de difusión, conforme a las pautas delenguaje claro estipulados por los gobiernos nacional y distrital,acorde con el cumplimiento de los lineamientos de gobierno en línea.</t>
  </si>
  <si>
    <t>Prestar servicios profesionales para apoyar la gestión administrativa deprocesos contractuales y la liquidación y cierre de contratos</t>
  </si>
  <si>
    <t>OF. ASESORA DE COMUNICACIONES</t>
  </si>
  <si>
    <t>Prestar los servicios profesionales en la Oficina Asesora deComunicaciones para realizar actividades relacionadas con procesos administrativos y de correspondencia a cargo del área.</t>
  </si>
  <si>
    <t>Prestar los servicios profesionales para efectuar la actividad presupuestal, administrativa, precontractual, contractual y postcontractual de los trámites a cargo de la Oficina Asesora de Comunicaciones, así como todas aquellas actividades de planeación de ladependencia, de acuerdo con la normativa vigente y los procedimientos degestión de calidad y contratación de la Entidad</t>
  </si>
  <si>
    <t>Prestar servicios profesionales especializados en la Subdirección deConsolidación, Gestión e Investigación - Dirección Distrital deContabilidad para la ejecución de las actividades establecidas en elplan de acción encaminadas a la sostenibilidad contable distrital y enespecial en la coordinación de los procesos de elaboración de losEstados Financieros, Reportes e Informes Complementarios Consolidados, através de las funcionalidades desarrolladas y en estabilización delnuevo sistema de información BOGDATA.</t>
  </si>
  <si>
    <t>Prestar servicios profesionales de soporte y mantenimiento de Nivel 2para el módulo CRM del ERP de la Secretaría Distrital de Hacienda.</t>
  </si>
  <si>
    <t>Prestar servicios profesionales de soporte y mantenimiento de Nivel 2para módulos de TR Y FI del ERP de la Secretaría Distrital de Hacienda.</t>
  </si>
  <si>
    <t>Prestar servicios profesionales de soporte y mantenimiento de Nivel 2 enel Lenguaje ABAP de SAP y WORkFLOW para el ERP y CORE de la Secretaríade hacienda Distrital.</t>
  </si>
  <si>
    <t>Prestar los servicios profesionales en la Oficina Asesora deComunicaciones para velar el cumplimiento de los criterios de accesibilidad y usabilidad en la página web y demás plataformas de la entidad de los lineamientos establecidos por Gobierno Digital y la Ley1712 de 2014 así como la implementación y seguimientos a losrequerimientos internos de la intranet de la Secretaría Distrital de Hacienda.</t>
  </si>
  <si>
    <t>Prestar servicios profesionales de soporte y mantenimiento de Nivel 2para el módulo TRM del ERP de la Secretaría Distrital de Hacienda.</t>
  </si>
  <si>
    <t>Prestar los servicios profesionales para brindar soporte en laplanificación, orientación y ejecución del proceso de provisión de empleos de la planta de personal de la Secretaría Distrital de Hacienda, a través de las diferentes modalidades de ingreso al sistemade empleo público.</t>
  </si>
  <si>
    <t>Licitación Pública</t>
  </si>
  <si>
    <t>PRESTAR LOS SERVICIOS DE VIGILANCIA Y SEGURIDAD PRIVADA PARA LAPERMANENTE Y ADECUADA PROTECCIÓN DE LOS FUNCIONARIOS, CONTRATISTAS,VISITANTES, CONTRIBUYENTES Y USUARIOS DE LA SECRETARÍA DISTRITAL DEHACIENDA, ÁREAS COMUNES DEL CENTRO ADMINISTRATIVO DISTRITAL. CAD Y LOSBIENES MUEBLES E INMUEBLES OBJETO DE ESTA CONTRATACIÓN, DE CONFORMIDADCON LO DISPUESTO EN EL PLIEGO DE CONDICIONES.</t>
  </si>
  <si>
    <t>DESPACHO DIR. DISTRITAL COBRO</t>
  </si>
  <si>
    <t>Prestar servicios profesionales para el control, consolidación, gestión,planificación y seguimiento de las bases administradas por la DirecciónDistrital de Cobro, en el marco de los procesos misionales de cobrocoactivo tributario, no tributario, depuración de cartera y cobroprejurídico.</t>
  </si>
  <si>
    <t>Selección Abreviada - Subasta Inversa</t>
  </si>
  <si>
    <t>PRESTAR LOS SERVICIOS INTEGRALES DE ASEO Y CAFETERÍA Y EL SERVICIO DEFUMIGACIÓN PARA LAS INSTALACIONES DE LA SECRETARIA DISTRITAL DE HACIENDADE BOGOTA D.C. Y ZONAS COMUNES DEL CENTRO ADMINISTRATIVO DISTRITAL CAD.</t>
  </si>
  <si>
    <t>Prestar los servicios de impresión para el Concejo de Bogotá D.C.</t>
  </si>
  <si>
    <t>Prestar servicios de alquiler de escenarios como salones, auditorios yespacios abiertos, apoyo logístico y servicio de catering para eldesarrollo de eventos que requiera la Secretaria Distrital de Hacienda</t>
  </si>
  <si>
    <t>Prestar los servicios de apoyo a la gestión para el desarrollo logísticode las actividades contenidas dentro de los programas de bienestar,incentivos, mejoramiento de clima laboral para los servidores y susfamilias, desarrollar el plan de integridad y fortalecer el conocimientoen los procesos y productos de la entidad en los servidores, que genereun cambio proactivo al interior de la entidad.</t>
  </si>
  <si>
    <t>Obra</t>
  </si>
  <si>
    <t>PRESTAR LOS SERVICIOS DE MANTENIMIENTO PREVENTIVO Y CORRECTIVO ALSISTEMA ELÉCTRICO; AL SISTEMA HIDRÁULICO, INCLUIDOS LOS TANQUES DEALMACENAMIENTO; AL MOBILIARIO; ASÍ COMO EL MANTENIMIENTO INTEGRAL A LASINSTALACIONES LOCATIVAS Y LAS OBRAS DE MEJORA QUE SE REQUIERAN, CON ELSUMINISTRO DE PERSONAL, EQUIPO, MATERIALES Y REPUESTOS, EN LASINSTALACIONES FÍSICAS DE LA SECRETARIA DISTRITAL DE HACIENDA Y ZONASCOMUNES DEL CENTRO ADMINISTRATIVO DISTRITAL CAD Y LAS DIFERENTES SEDES.</t>
  </si>
  <si>
    <t>Concurso de Méritos Abierto</t>
  </si>
  <si>
    <t>Consultoría</t>
  </si>
  <si>
    <t>REALIZAR LA INTERVENTORÍA TÉCNICA, ADMINISTRATIVA, AMBIENTAL,FINANCIERA, LEGAL Y CONTABLE PARA EL CONTRATO DE MANTENIMIENTOS INTEGRADOS</t>
  </si>
  <si>
    <t>Prestar los servicios para la valoración, diseño, elaboración,actualización e implementación de instrumentos archivísticos en el Concejo de Bogotá D.C.</t>
  </si>
  <si>
    <t>Adquisición de la suscripción y el soporte de fabricante para lasinfraestructuras y plataformas de red, telefonía IP y videoconferenciadel Concejo de Bogotá D.C.</t>
  </si>
  <si>
    <t>8 8. Otro SI</t>
  </si>
  <si>
    <t>1 1. Suspensión</t>
  </si>
  <si>
    <t>0111-01 - Secretaría Distrital de Hacienda</t>
  </si>
  <si>
    <t>0111-04 - Fondo Cuenta Concejo de Bogotá,D.C.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</si>
</sst>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8" x14ac:knownFonts="1">
    <font>
      <sz val="11"/>
      <color theme="1"/>
      <name val="Calibri"/>
      <family val="2"/>
      <scheme val="minor"/>
    </font>
    <font>
      <b/>
      <sz val="11"/>
      <color theme="1"/>
      <name val="Calibri"/>
      <family val="2"/>
      <scheme val="minor"/>
    </font>
    <font>
      <b/>
      <u/>
      <sz val="11"/>
      <color theme="1"/>
      <name val="Calibri"/>
      <family val="2"/>
      <scheme val="minor"/>
    </font>
    <font>
      <b/>
      <sz val="16"/>
      <color theme="0"/>
      <name val="Calibri"/>
      <family val="2"/>
      <scheme val="minor"/>
    </font>
    <font>
      <b/>
      <sz val="14"/>
      <color theme="0"/>
      <name val="Calibri"/>
      <family val="2"/>
      <scheme val="minor"/>
    </font>
    <font>
      <sz val="14"/>
      <color theme="0"/>
      <name val="Calibri"/>
      <family val="2"/>
      <scheme val="minor"/>
    </font>
    <font>
      <sz val="11"/>
      <color theme="1"/>
      <name val="Calibri"/>
      <family val="2"/>
      <scheme val="minor"/>
    </font>
    <font>
      <sz val="11"/>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rgb="FF0070C0"/>
        <bgColor indexed="64"/>
      </patternFill>
    </fill>
    <fill>
      <patternFill patternType="solid">
        <fgColor theme="0" tint="-0.499984740745262"/>
        <bgColor indexed="64"/>
      </patternFill>
    </fill>
    <fill>
      <patternFill patternType="solid">
        <fgColor theme="0" tint="-4.9989318521683403E-2"/>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6" fillId="0" borderId="0" applyFont="0" applyFill="0" applyBorder="0" applyAlignment="0" applyProtection="0"/>
  </cellStyleXfs>
  <cellXfs count="58">
    <xf numFmtId="0" fontId="0" fillId="0" borderId="0" xfId="0"/>
    <xf numFmtId="14" fontId="0" fillId="0" borderId="0" xfId="0" applyNumberFormat="1"/>
    <xf numFmtId="0" fontId="1" fillId="0" borderId="0" xfId="0" applyFont="1"/>
    <xf numFmtId="0" fontId="2"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applyAlignment="1">
      <alignment horizontal="center"/>
    </xf>
    <xf numFmtId="0" fontId="0" fillId="0" borderId="12" xfId="0" applyBorder="1" applyAlignment="1">
      <alignment horizontal="left"/>
    </xf>
    <xf numFmtId="0" fontId="1" fillId="0" borderId="12" xfId="0" applyFont="1" applyBorder="1" applyAlignment="1">
      <alignment horizontal="center"/>
    </xf>
    <xf numFmtId="0" fontId="4" fillId="4" borderId="16" xfId="0" applyFont="1" applyFill="1" applyBorder="1" applyAlignment="1">
      <alignment horizontal="centerContinuous" vertical="center"/>
    </xf>
    <xf numFmtId="0" fontId="4" fillId="4" borderId="17" xfId="0" applyFont="1" applyFill="1" applyBorder="1" applyAlignment="1">
      <alignment horizontal="centerContinuous" vertical="center"/>
    </xf>
    <xf numFmtId="0" fontId="4" fillId="4" borderId="18" xfId="0" applyFont="1" applyFill="1" applyBorder="1" applyAlignment="1">
      <alignment horizontal="centerContinuous" vertical="center"/>
    </xf>
    <xf numFmtId="0" fontId="4" fillId="5" borderId="16" xfId="0" applyFont="1" applyFill="1" applyBorder="1" applyAlignment="1">
      <alignment horizontal="centerContinuous" vertical="center" wrapText="1"/>
    </xf>
    <xf numFmtId="0" fontId="4" fillId="5" borderId="17" xfId="0" applyFont="1" applyFill="1" applyBorder="1" applyAlignment="1">
      <alignment horizontal="centerContinuous" vertical="center" wrapText="1"/>
    </xf>
    <xf numFmtId="0" fontId="4" fillId="5" borderId="18" xfId="0" applyFont="1" applyFill="1" applyBorder="1" applyAlignment="1">
      <alignment horizontal="centerContinuous" vertical="center" wrapText="1"/>
    </xf>
    <xf numFmtId="0" fontId="5" fillId="4" borderId="17" xfId="0" applyFont="1" applyFill="1" applyBorder="1" applyAlignment="1">
      <alignment horizontal="centerContinuous" vertical="center"/>
    </xf>
    <xf numFmtId="0" fontId="5" fillId="4" borderId="18" xfId="0" applyFont="1" applyFill="1" applyBorder="1" applyAlignment="1">
      <alignment horizontal="centerContinuous" vertical="center"/>
    </xf>
    <xf numFmtId="164" fontId="0" fillId="0" borderId="0" xfId="1" applyNumberFormat="1" applyFont="1"/>
    <xf numFmtId="0" fontId="0" fillId="5" borderId="21" xfId="0" applyFill="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xf>
    <xf numFmtId="0" fontId="1" fillId="0" borderId="25" xfId="0" applyFont="1" applyBorder="1" applyAlignment="1">
      <alignment horizontal="right" vertical="center"/>
    </xf>
    <xf numFmtId="0" fontId="2" fillId="6" borderId="23" xfId="0" applyFont="1" applyFill="1" applyBorder="1" applyAlignment="1">
      <alignment horizontal="center" vertical="center"/>
    </xf>
    <xf numFmtId="0" fontId="2" fillId="6" borderId="24" xfId="0" applyFont="1" applyFill="1" applyBorder="1" applyAlignment="1">
      <alignment horizontal="center" vertical="center"/>
    </xf>
    <xf numFmtId="0" fontId="1" fillId="6" borderId="22" xfId="0" applyFont="1" applyFill="1" applyBorder="1" applyAlignment="1">
      <alignment horizontal="right" vertical="center"/>
    </xf>
    <xf numFmtId="14" fontId="1" fillId="0" borderId="26" xfId="0" applyNumberFormat="1" applyFont="1" applyBorder="1" applyAlignment="1">
      <alignment horizontal="center"/>
    </xf>
    <xf numFmtId="14" fontId="1" fillId="0" borderId="27" xfId="0" applyNumberFormat="1" applyFont="1" applyBorder="1" applyAlignment="1">
      <alignment horizontal="center"/>
    </xf>
    <xf numFmtId="0" fontId="1" fillId="2" borderId="0" xfId="0" applyFont="1" applyFill="1" applyAlignment="1">
      <alignment horizontal="centerContinuous"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0" borderId="12" xfId="0" pivotButton="1" applyBorder="1" applyAlignment="1">
      <alignment horizontal="center"/>
    </xf>
    <xf numFmtId="0" fontId="0" fillId="0" borderId="15" xfId="0" applyBorder="1" applyAlignment="1">
      <alignment horizontal="left"/>
    </xf>
    <xf numFmtId="0" fontId="0" fillId="0" borderId="15" xfId="0" applyBorder="1" applyAlignment="1">
      <alignment horizontal="left" indent="1"/>
    </xf>
    <xf numFmtId="0" fontId="0" fillId="0" borderId="14" xfId="0" applyBorder="1" applyAlignment="1">
      <alignment horizontal="left"/>
    </xf>
    <xf numFmtId="164" fontId="0" fillId="0" borderId="0" xfId="0" applyNumberFormat="1"/>
    <xf numFmtId="14" fontId="0" fillId="0" borderId="20" xfId="0" applyNumberFormat="1" applyBorder="1" applyAlignment="1">
      <alignment horizontal="center" vertical="center" wrapText="1"/>
    </xf>
    <xf numFmtId="0" fontId="0" fillId="0" borderId="0" xfId="0" applyNumberFormat="1"/>
    <xf numFmtId="0" fontId="0" fillId="0" borderId="13" xfId="0" applyNumberFormat="1" applyBorder="1" applyAlignment="1">
      <alignment horizontal="center"/>
    </xf>
    <xf numFmtId="0" fontId="0" fillId="0" borderId="14" xfId="0" applyNumberFormat="1" applyBorder="1" applyAlignment="1">
      <alignment horizontal="center"/>
    </xf>
    <xf numFmtId="0" fontId="0" fillId="0" borderId="15" xfId="0" applyNumberFormat="1" applyBorder="1" applyAlignment="1">
      <alignment horizontal="center"/>
    </xf>
    <xf numFmtId="0" fontId="0" fillId="0" borderId="0" xfId="0" applyBorder="1"/>
    <xf numFmtId="0" fontId="0" fillId="2" borderId="0" xfId="0" applyFill="1" applyBorder="1"/>
    <xf numFmtId="0" fontId="7" fillId="0" borderId="0" xfId="0" applyFont="1" applyBorder="1"/>
    <xf numFmtId="0" fontId="0" fillId="0" borderId="0" xfId="0" applyBorder="1" applyAlignment="1">
      <alignment horizontal="left"/>
    </xf>
    <xf numFmtId="0" fontId="0" fillId="0" borderId="9" xfId="0" applyBorder="1" applyAlignment="1">
      <alignment horizontal="left" indent="1"/>
    </xf>
    <xf numFmtId="0" fontId="0" fillId="0" borderId="7" xfId="0" applyBorder="1" applyAlignment="1">
      <alignment horizontal="left" inden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cellXfs>
  <cellStyles count="2">
    <cellStyle name="Millares" xfId="1" builtinId="3"/>
    <cellStyle name="Normal" xfId="0" builtinId="0"/>
  </cellStyles>
  <dxfs count="121">
    <dxf>
      <numFmt numFmtId="0" formatCode="General"/>
    </dxf>
    <dxf>
      <numFmt numFmtId="164" formatCode="_-* #,##0_-;\-* #,##0_-;_-* &quot;-&quot;??_-;_-@_-"/>
    </dxf>
    <dxf>
      <numFmt numFmtId="164" formatCode="_-* #,##0_-;\-* #,##0_-;_-* &quot;-&quot;??_-;_-@_-"/>
    </dxf>
    <dxf>
      <numFmt numFmtId="0" formatCode="General"/>
    </dxf>
    <dxf>
      <numFmt numFmtId="164" formatCode="_-* #,##0_-;\-* #,##0_-;_-* &quot;-&quot;??_-;_-@_-"/>
    </dxf>
    <dxf>
      <numFmt numFmtId="164" formatCode="_-* #,##0_-;\-* #,##0_-;_-* &quot;-&quot;??_-;_-@_-"/>
    </dxf>
    <dxf>
      <numFmt numFmtId="0" formatCode="General"/>
    </dxf>
    <dxf>
      <numFmt numFmtId="0" formatCode="General"/>
    </dxf>
    <dxf>
      <numFmt numFmtId="164" formatCode="_-* #,##0_-;\-* #,##0_-;_-* &quot;-&quot;??_-;_-@_-"/>
    </dxf>
    <dxf>
      <numFmt numFmtId="19" formatCode="d/mm/yyyy"/>
    </dxf>
    <dxf>
      <numFmt numFmtId="0" formatCode="General"/>
    </dxf>
    <dxf>
      <numFmt numFmtId="19" formatCode="d/mm/yyyy"/>
    </dxf>
    <dxf>
      <numFmt numFmtId="19" formatCode="d/mm/yyyy"/>
    </dxf>
    <dxf>
      <numFmt numFmtId="0" formatCode="General"/>
    </dxf>
    <dxf>
      <numFmt numFmtId="0" formatCode="General"/>
    </dxf>
    <dxf>
      <numFmt numFmtId="164" formatCode="_-* #,##0_-;\-* #,##0_-;_-* &quot;-&quot;??_-;_-@_-"/>
    </dxf>
    <dxf>
      <numFmt numFmtId="164" formatCode="_-* #,##0_-;\-* #,##0_-;_-* &quot;-&quot;??_-;_-@_-"/>
    </dxf>
    <dxf>
      <numFmt numFmtId="164" formatCode="_-* #,##0_-;\-* #,##0_-;_-* &quot;-&quot;??_-;_-@_-"/>
    </dxf>
    <dxf>
      <numFmt numFmtId="0" formatCode="General"/>
    </dxf>
    <dxf>
      <numFmt numFmtId="19" formatCode="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bottom style="thin">
          <color indexed="64"/>
        </bottom>
      </border>
    </dxf>
    <dxf>
      <font>
        <strike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left" readingOrder="0"/>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304800</xdr:colOff>
      <xdr:row>2</xdr:row>
      <xdr:rowOff>304800</xdr:rowOff>
    </xdr:to>
    <xdr:sp macro="" textlink="">
      <xdr:nvSpPr>
        <xdr:cNvPr id="1025" name="AutoShape 1" descr="Secretaría Distrital de Hacienda | Red Empresarial de Seguridad Vial">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62000" y="20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38100</xdr:colOff>
      <xdr:row>2</xdr:row>
      <xdr:rowOff>123825</xdr:rowOff>
    </xdr:from>
    <xdr:to>
      <xdr:col>2</xdr:col>
      <xdr:colOff>1238250</xdr:colOff>
      <xdr:row>2</xdr:row>
      <xdr:rowOff>542134</xdr:rowOff>
    </xdr:to>
    <xdr:pic>
      <xdr:nvPicPr>
        <xdr:cNvPr id="5" name="Imagen 4" descr="https://www.shd.gov.co/plantillas/images/firma-correo.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323850"/>
          <a:ext cx="1200150" cy="418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152399</xdr:colOff>
      <xdr:row>3</xdr:row>
      <xdr:rowOff>161925</xdr:rowOff>
    </xdr:from>
    <xdr:to>
      <xdr:col>3</xdr:col>
      <xdr:colOff>990600</xdr:colOff>
      <xdr:row>10</xdr:row>
      <xdr:rowOff>95250</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914399" y="1181100"/>
          <a:ext cx="2590801" cy="1266825"/>
          <a:chOff x="3829049" y="1276350"/>
          <a:chExt cx="2343151" cy="1009651"/>
        </a:xfrm>
      </xdr:grpSpPr>
      <xdr:grpSp>
        <xdr:nvGrpSpPr>
          <xdr:cNvPr id="20" name="Grupo 19">
            <a:extLst>
              <a:ext uri="{FF2B5EF4-FFF2-40B4-BE49-F238E27FC236}">
                <a16:creationId xmlns:a16="http://schemas.microsoft.com/office/drawing/2014/main" id="{00000000-0008-0000-0000-000014000000}"/>
              </a:ext>
            </a:extLst>
          </xdr:cNvPr>
          <xdr:cNvGrpSpPr/>
        </xdr:nvGrpSpPr>
        <xdr:grpSpPr>
          <a:xfrm>
            <a:off x="4114802" y="1276350"/>
            <a:ext cx="1333498" cy="733426"/>
            <a:chOff x="4114802" y="1276350"/>
            <a:chExt cx="1333498" cy="733426"/>
          </a:xfrm>
        </xdr:grpSpPr>
        <xdr:grpSp>
          <xdr:nvGrpSpPr>
            <xdr:cNvPr id="13" name="Groupe 1">
              <a:extLst>
                <a:ext uri="{FF2B5EF4-FFF2-40B4-BE49-F238E27FC236}">
                  <a16:creationId xmlns:a16="http://schemas.microsoft.com/office/drawing/2014/main" id="{00000000-0008-0000-0000-00000D000000}"/>
                </a:ext>
              </a:extLst>
            </xdr:cNvPr>
            <xdr:cNvGrpSpPr/>
          </xdr:nvGrpSpPr>
          <xdr:grpSpPr>
            <a:xfrm>
              <a:off x="4114802" y="1276350"/>
              <a:ext cx="1333498" cy="733426"/>
              <a:chOff x="4136627" y="2734860"/>
              <a:chExt cx="2110791" cy="1335778"/>
            </a:xfrm>
          </xdr:grpSpPr>
          <xdr:sp macro="" textlink="">
            <xdr:nvSpPr>
              <xdr:cNvPr id="14" name="Forme libre : forme 22">
                <a:extLst>
                  <a:ext uri="{FF2B5EF4-FFF2-40B4-BE49-F238E27FC236}">
                    <a16:creationId xmlns:a16="http://schemas.microsoft.com/office/drawing/2014/main" id="{00000000-0008-0000-0000-00000E000000}"/>
                  </a:ext>
                </a:extLst>
              </xdr:cNvPr>
              <xdr:cNvSpPr/>
            </xdr:nvSpPr>
            <xdr:spPr>
              <a:xfrm flipH="1">
                <a:off x="4136627" y="2734860"/>
                <a:ext cx="1817867" cy="1318521"/>
              </a:xfrm>
              <a:custGeom>
                <a:avLst/>
                <a:gdLst>
                  <a:gd name="connsiteX0" fmla="*/ 1168903 w 1817867"/>
                  <a:gd name="connsiteY0" fmla="*/ 0 h 1318520"/>
                  <a:gd name="connsiteX1" fmla="*/ 1168897 w 1817867"/>
                  <a:gd name="connsiteY1" fmla="*/ 5 h 1318520"/>
                  <a:gd name="connsiteX2" fmla="*/ 1164494 w 1817867"/>
                  <a:gd name="connsiteY2" fmla="*/ 5 h 1318520"/>
                  <a:gd name="connsiteX3" fmla="*/ 1163518 w 1817867"/>
                  <a:gd name="connsiteY3" fmla="*/ 4367 h 1318520"/>
                  <a:gd name="connsiteX4" fmla="*/ 941742 w 1817867"/>
                  <a:gd name="connsiteY4" fmla="*/ 184223 h 1318520"/>
                  <a:gd name="connsiteX5" fmla="*/ 240301 w 1817867"/>
                  <a:gd name="connsiteY5" fmla="*/ 184223 h 1318520"/>
                  <a:gd name="connsiteX6" fmla="*/ 0 w 1817867"/>
                  <a:gd name="connsiteY6" fmla="*/ 1318520 h 1318520"/>
                  <a:gd name="connsiteX7" fmla="*/ 1498589 w 1817867"/>
                  <a:gd name="connsiteY7" fmla="*/ 1318520 h 1318520"/>
                  <a:gd name="connsiteX8" fmla="*/ 1498589 w 1817867"/>
                  <a:gd name="connsiteY8" fmla="*/ 1318519 h 1318520"/>
                  <a:gd name="connsiteX9" fmla="*/ 1554139 w 1817867"/>
                  <a:gd name="connsiteY9" fmla="*/ 1318519 h 1318520"/>
                  <a:gd name="connsiteX10" fmla="*/ 1817867 w 1817867"/>
                  <a:gd name="connsiteY10" fmla="*/ 139977 h 1318520"/>
                  <a:gd name="connsiteX11" fmla="*/ 1681103 w 1817867"/>
                  <a:gd name="connsiteY11" fmla="*/ 5 h 1318520"/>
                  <a:gd name="connsiteX12" fmla="*/ 1168903 w 1817867"/>
                  <a:gd name="connsiteY12" fmla="*/ 5 h 1318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817867" h="1318520">
                    <a:moveTo>
                      <a:pt x="1168903" y="0"/>
                    </a:moveTo>
                    <a:lnTo>
                      <a:pt x="1168897" y="5"/>
                    </a:lnTo>
                    <a:lnTo>
                      <a:pt x="1164494" y="5"/>
                    </a:lnTo>
                    <a:lnTo>
                      <a:pt x="1163518" y="4367"/>
                    </a:lnTo>
                    <a:lnTo>
                      <a:pt x="941742" y="184223"/>
                    </a:lnTo>
                    <a:lnTo>
                      <a:pt x="240301" y="184223"/>
                    </a:lnTo>
                    <a:lnTo>
                      <a:pt x="0" y="1318520"/>
                    </a:lnTo>
                    <a:lnTo>
                      <a:pt x="1498589" y="1318520"/>
                    </a:lnTo>
                    <a:lnTo>
                      <a:pt x="1498589" y="1318519"/>
                    </a:lnTo>
                    <a:lnTo>
                      <a:pt x="1554139" y="1318519"/>
                    </a:lnTo>
                    <a:lnTo>
                      <a:pt x="1817867" y="139977"/>
                    </a:lnTo>
                    <a:lnTo>
                      <a:pt x="1681103" y="5"/>
                    </a:lnTo>
                    <a:lnTo>
                      <a:pt x="1168903" y="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5" name="Rectangle 26">
                <a:extLst>
                  <a:ext uri="{FF2B5EF4-FFF2-40B4-BE49-F238E27FC236}">
                    <a16:creationId xmlns:a16="http://schemas.microsoft.com/office/drawing/2014/main" id="{00000000-0008-0000-0000-00000F000000}"/>
                  </a:ext>
                </a:extLst>
              </xdr:cNvPr>
              <xdr:cNvSpPr/>
            </xdr:nvSpPr>
            <xdr:spPr>
              <a:xfrm>
                <a:off x="4398229" y="3111690"/>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6" name="Rectangle 27">
                <a:extLst>
                  <a:ext uri="{FF2B5EF4-FFF2-40B4-BE49-F238E27FC236}">
                    <a16:creationId xmlns:a16="http://schemas.microsoft.com/office/drawing/2014/main" id="{00000000-0008-0000-0000-000010000000}"/>
                  </a:ext>
                </a:extLst>
              </xdr:cNvPr>
              <xdr:cNvSpPr/>
            </xdr:nvSpPr>
            <xdr:spPr>
              <a:xfrm rot="335292">
                <a:off x="4468035" y="3042682"/>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7" name="Rectangle 28">
                <a:extLst>
                  <a:ext uri="{FF2B5EF4-FFF2-40B4-BE49-F238E27FC236}">
                    <a16:creationId xmlns:a16="http://schemas.microsoft.com/office/drawing/2014/main" id="{00000000-0008-0000-0000-000011000000}"/>
                  </a:ext>
                </a:extLst>
              </xdr:cNvPr>
              <xdr:cNvSpPr/>
            </xdr:nvSpPr>
            <xdr:spPr>
              <a:xfrm rot="775497">
                <a:off x="4540330" y="2965048"/>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8" name="Forme libre : forme 23">
                <a:extLst>
                  <a:ext uri="{FF2B5EF4-FFF2-40B4-BE49-F238E27FC236}">
                    <a16:creationId xmlns:a16="http://schemas.microsoft.com/office/drawing/2014/main" id="{00000000-0008-0000-0000-000012000000}"/>
                  </a:ext>
                </a:extLst>
              </xdr:cNvPr>
              <xdr:cNvSpPr/>
            </xdr:nvSpPr>
            <xdr:spPr>
              <a:xfrm>
                <a:off x="4398229" y="2838375"/>
                <a:ext cx="1849189" cy="1232263"/>
              </a:xfrm>
              <a:custGeom>
                <a:avLst/>
                <a:gdLst>
                  <a:gd name="connsiteX0" fmla="*/ 1168903 w 1849189"/>
                  <a:gd name="connsiteY0" fmla="*/ 0 h 1232263"/>
                  <a:gd name="connsiteX1" fmla="*/ 1168903 w 1849189"/>
                  <a:gd name="connsiteY1" fmla="*/ 4 h 1232263"/>
                  <a:gd name="connsiteX2" fmla="*/ 1849189 w 1849189"/>
                  <a:gd name="connsiteY2" fmla="*/ 4 h 1232263"/>
                  <a:gd name="connsiteX3" fmla="*/ 1554139 w 1849189"/>
                  <a:gd name="connsiteY3" fmla="*/ 1232262 h 1232263"/>
                  <a:gd name="connsiteX4" fmla="*/ 1514310 w 1849189"/>
                  <a:gd name="connsiteY4" fmla="*/ 1232262 h 1232263"/>
                  <a:gd name="connsiteX5" fmla="*/ 1514310 w 1849189"/>
                  <a:gd name="connsiteY5" fmla="*/ 1232263 h 1232263"/>
                  <a:gd name="connsiteX6" fmla="*/ 0 w 1849189"/>
                  <a:gd name="connsiteY6" fmla="*/ 1232263 h 1232263"/>
                  <a:gd name="connsiteX7" fmla="*/ 224580 w 1849189"/>
                  <a:gd name="connsiteY7" fmla="*/ 172171 h 1232263"/>
                  <a:gd name="connsiteX8" fmla="*/ 1123271 w 1849189"/>
                  <a:gd name="connsiteY8" fmla="*/ 172171 h 1232263"/>
                  <a:gd name="connsiteX9" fmla="*/ 1123271 w 1849189"/>
                  <a:gd name="connsiteY9" fmla="*/ 172170 h 1232263"/>
                  <a:gd name="connsiteX10" fmla="*/ 941742 w 1849189"/>
                  <a:gd name="connsiteY10" fmla="*/ 172170 h 1232263"/>
                  <a:gd name="connsiteX11" fmla="*/ 1163518 w 1849189"/>
                  <a:gd name="connsiteY11" fmla="*/ 4082 h 1232263"/>
                  <a:gd name="connsiteX12" fmla="*/ 1164494 w 1849189"/>
                  <a:gd name="connsiteY12" fmla="*/ 4 h 1232263"/>
                  <a:gd name="connsiteX13" fmla="*/ 1168898 w 1849189"/>
                  <a:gd name="connsiteY13" fmla="*/ 4 h 12322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849189" h="1232263">
                    <a:moveTo>
                      <a:pt x="1168903" y="0"/>
                    </a:moveTo>
                    <a:lnTo>
                      <a:pt x="1168903" y="4"/>
                    </a:lnTo>
                    <a:lnTo>
                      <a:pt x="1849189" y="4"/>
                    </a:lnTo>
                    <a:lnTo>
                      <a:pt x="1554139" y="1232262"/>
                    </a:lnTo>
                    <a:lnTo>
                      <a:pt x="1514310" y="1232262"/>
                    </a:lnTo>
                    <a:lnTo>
                      <a:pt x="1514310" y="1232263"/>
                    </a:lnTo>
                    <a:lnTo>
                      <a:pt x="0" y="1232263"/>
                    </a:lnTo>
                    <a:lnTo>
                      <a:pt x="224580" y="172171"/>
                    </a:lnTo>
                    <a:lnTo>
                      <a:pt x="1123271" y="172171"/>
                    </a:lnTo>
                    <a:lnTo>
                      <a:pt x="1123271" y="172170"/>
                    </a:lnTo>
                    <a:lnTo>
                      <a:pt x="941742" y="172170"/>
                    </a:lnTo>
                    <a:lnTo>
                      <a:pt x="1163518" y="4082"/>
                    </a:lnTo>
                    <a:lnTo>
                      <a:pt x="1164494" y="4"/>
                    </a:lnTo>
                    <a:lnTo>
                      <a:pt x="1168898" y="4"/>
                    </a:lnTo>
                    <a:close/>
                  </a:path>
                </a:pathLst>
              </a:custGeom>
              <a:solidFill>
                <a:srgbClr val="0070C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4400" b="0" i="0" u="none" strike="noStrike" kern="1200" cap="none" spc="0" normalizeH="0" baseline="0">
                  <a:ln>
                    <a:noFill/>
                  </a:ln>
                  <a:solidFill>
                    <a:prstClr val="white"/>
                  </a:solidFill>
                  <a:effectLst/>
                  <a:uLnTx/>
                  <a:uFillTx/>
                  <a:latin typeface="Calibri"/>
                </a:endParaRPr>
              </a:p>
            </xdr:txBody>
          </xdr:sp>
          <xdr:sp macro="" textlink="">
            <xdr:nvSpPr>
              <xdr:cNvPr id="19" name="Forme libre : forme 25">
                <a:extLst>
                  <a:ext uri="{FF2B5EF4-FFF2-40B4-BE49-F238E27FC236}">
                    <a16:creationId xmlns:a16="http://schemas.microsoft.com/office/drawing/2014/main" id="{00000000-0008-0000-0000-000013000000}"/>
                  </a:ext>
                </a:extLst>
              </xdr:cNvPr>
              <xdr:cNvSpPr/>
            </xdr:nvSpPr>
            <xdr:spPr>
              <a:xfrm>
                <a:off x="4398229" y="3713721"/>
                <a:ext cx="1635329" cy="356915"/>
              </a:xfrm>
              <a:custGeom>
                <a:avLst/>
                <a:gdLst>
                  <a:gd name="connsiteX0" fmla="*/ 1639597 w 1639597"/>
                  <a:gd name="connsiteY0" fmla="*/ 0 h 356915"/>
                  <a:gd name="connsiteX1" fmla="*/ 1554137 w 1639597"/>
                  <a:gd name="connsiteY1" fmla="*/ 356915 h 356915"/>
                  <a:gd name="connsiteX2" fmla="*/ 0 w 1639597"/>
                  <a:gd name="connsiteY2" fmla="*/ 356915 h 356915"/>
                </a:gdLst>
                <a:ahLst/>
                <a:cxnLst>
                  <a:cxn ang="0">
                    <a:pos x="connsiteX0" y="connsiteY0"/>
                  </a:cxn>
                  <a:cxn ang="0">
                    <a:pos x="connsiteX1" y="connsiteY1"/>
                  </a:cxn>
                  <a:cxn ang="0">
                    <a:pos x="connsiteX2" y="connsiteY2"/>
                  </a:cxn>
                </a:cxnLst>
                <a:rect l="l" t="t" r="r" b="b"/>
                <a:pathLst>
                  <a:path w="1639597" h="356915">
                    <a:moveTo>
                      <a:pt x="1639597" y="0"/>
                    </a:moveTo>
                    <a:lnTo>
                      <a:pt x="1554137" y="356915"/>
                    </a:lnTo>
                    <a:lnTo>
                      <a:pt x="0" y="35691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grpSp>
        <xdr:sp macro="" textlink="$E$19">
          <xdr:nvSpPr>
            <xdr:cNvPr id="3" name="CuadroTexto 2">
              <a:extLst>
                <a:ext uri="{FF2B5EF4-FFF2-40B4-BE49-F238E27FC236}">
                  <a16:creationId xmlns:a16="http://schemas.microsoft.com/office/drawing/2014/main" id="{00000000-0008-0000-0000-000003000000}"/>
                </a:ext>
              </a:extLst>
            </xdr:cNvPr>
            <xdr:cNvSpPr txBox="1"/>
          </xdr:nvSpPr>
          <xdr:spPr>
            <a:xfrm>
              <a:off x="4414837" y="1476375"/>
              <a:ext cx="881062"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C8C83EF-013D-425F-92D7-1974928E12BF}" type="TxLink">
                <a:rPr lang="en-US" sz="3600" b="1" i="0" u="none" strike="noStrike">
                  <a:solidFill>
                    <a:schemeClr val="bg1"/>
                  </a:solidFill>
                  <a:latin typeface="Calibri"/>
                  <a:cs typeface="Calibri"/>
                </a:rPr>
                <a:pPr algn="ctr"/>
                <a:t>51</a:t>
              </a:fld>
              <a:endParaRPr lang="es-CO" sz="3600" b="1">
                <a:solidFill>
                  <a:schemeClr val="bg1"/>
                </a:solidFill>
              </a:endParaRPr>
            </a:p>
          </xdr:txBody>
        </xdr:sp>
      </xdr:grpSp>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829049" y="1981201"/>
            <a:ext cx="23431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solidFill>
                  <a:sysClr val="windowText" lastClr="000000"/>
                </a:solidFill>
              </a:rPr>
              <a:t>Modificaciones Suscritos</a:t>
            </a:r>
            <a:endParaRPr lang="es-CO" sz="900" b="1">
              <a:solidFill>
                <a:sysClr val="windowText" lastClr="000000"/>
              </a:solidFill>
            </a:endParaRPr>
          </a:p>
        </xdr:txBody>
      </xdr:sp>
    </xdr:grpSp>
    <xdr:clientData/>
  </xdr:twoCellAnchor>
  <xdr:twoCellAnchor>
    <xdr:from>
      <xdr:col>5</xdr:col>
      <xdr:colOff>3771899</xdr:colOff>
      <xdr:row>4</xdr:row>
      <xdr:rowOff>19049</xdr:rowOff>
    </xdr:from>
    <xdr:to>
      <xdr:col>7</xdr:col>
      <xdr:colOff>6978</xdr:colOff>
      <xdr:row>7</xdr:row>
      <xdr:rowOff>76199</xdr:rowOff>
    </xdr:to>
    <xdr:grpSp>
      <xdr:nvGrpSpPr>
        <xdr:cNvPr id="25" name="Grupo 24">
          <a:extLst>
            <a:ext uri="{FF2B5EF4-FFF2-40B4-BE49-F238E27FC236}">
              <a16:creationId xmlns:a16="http://schemas.microsoft.com/office/drawing/2014/main" id="{00000000-0008-0000-0000-000019000000}"/>
            </a:ext>
          </a:extLst>
        </xdr:cNvPr>
        <xdr:cNvGrpSpPr/>
      </xdr:nvGrpSpPr>
      <xdr:grpSpPr>
        <a:xfrm>
          <a:off x="8286749" y="1228724"/>
          <a:ext cx="1435729" cy="628650"/>
          <a:chOff x="6524625" y="1409699"/>
          <a:chExt cx="1416679" cy="628650"/>
        </a:xfrm>
      </xdr:grpSpPr>
      <xdr:pic>
        <xdr:nvPicPr>
          <xdr:cNvPr id="26" name="Imagen 25" descr="Patela en guijarro como variación anatómica: reporte de ...">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7277100" y="1695450"/>
            <a:ext cx="664204" cy="342899"/>
          </a:xfrm>
          <a:prstGeom prst="rect">
            <a:avLst/>
          </a:prstGeom>
          <a:ln>
            <a:noFill/>
          </a:ln>
          <a:effectLst>
            <a:outerShdw blurRad="190500" algn="tl" rotWithShape="0">
              <a:srgbClr val="000000">
                <a:alpha val="70000"/>
              </a:srgbClr>
            </a:outerShdw>
          </a:effectLst>
        </xdr:spPr>
      </xdr:pic>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524625" y="1409699"/>
            <a:ext cx="1381125" cy="60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Fuente:</a:t>
            </a:r>
            <a:r>
              <a:rPr lang="es-CO" sz="900" baseline="0"/>
              <a:t> www.datos.gov.co / BogData</a:t>
            </a:r>
            <a:endParaRPr lang="es-CO" sz="900"/>
          </a:p>
        </xdr:txBody>
      </xdr:sp>
    </xdr:grpSp>
    <xdr:clientData/>
  </xdr:twoCellAnchor>
  <xdr:twoCellAnchor>
    <xdr:from>
      <xdr:col>5</xdr:col>
      <xdr:colOff>3362327</xdr:colOff>
      <xdr:row>7</xdr:row>
      <xdr:rowOff>85725</xdr:rowOff>
    </xdr:from>
    <xdr:to>
      <xdr:col>7</xdr:col>
      <xdr:colOff>19052</xdr:colOff>
      <xdr:row>9</xdr:row>
      <xdr:rowOff>114300</xdr:rowOff>
    </xdr:to>
    <xdr:grpSp>
      <xdr:nvGrpSpPr>
        <xdr:cNvPr id="43" name="Grupo 42">
          <a:extLst>
            <a:ext uri="{FF2B5EF4-FFF2-40B4-BE49-F238E27FC236}">
              <a16:creationId xmlns:a16="http://schemas.microsoft.com/office/drawing/2014/main" id="{00000000-0008-0000-0000-00002B000000}"/>
            </a:ext>
          </a:extLst>
        </xdr:cNvPr>
        <xdr:cNvGrpSpPr/>
      </xdr:nvGrpSpPr>
      <xdr:grpSpPr>
        <a:xfrm>
          <a:off x="7877177" y="1866900"/>
          <a:ext cx="1857375" cy="409575"/>
          <a:chOff x="6705600" y="2047875"/>
          <a:chExt cx="1185559" cy="295275"/>
        </a:xfrm>
      </xdr:grpSpPr>
      <xdr:grpSp>
        <xdr:nvGrpSpPr>
          <xdr:cNvPr id="37" name="POWER_USER_ID_ICONS_Clipboard3">
            <a:extLst>
              <a:ext uri="{FF2B5EF4-FFF2-40B4-BE49-F238E27FC236}">
                <a16:creationId xmlns:a16="http://schemas.microsoft.com/office/drawing/2014/main" id="{00000000-0008-0000-0000-000025000000}"/>
              </a:ext>
            </a:extLst>
          </xdr:cNvPr>
          <xdr:cNvGrpSpPr>
            <a:grpSpLocks noChangeAspect="1"/>
          </xdr:cNvGrpSpPr>
        </xdr:nvGrpSpPr>
        <xdr:grpSpPr bwMode="auto">
          <a:xfrm>
            <a:off x="6705600" y="2047875"/>
            <a:ext cx="217506" cy="290231"/>
            <a:chOff x="63" y="9"/>
            <a:chExt cx="326" cy="435"/>
          </a:xfrm>
          <a:solidFill>
            <a:srgbClr val="505046"/>
          </a:solidFill>
        </xdr:grpSpPr>
        <xdr:sp macro="" textlink="">
          <xdr:nvSpPr>
            <xdr:cNvPr id="38" name="POWER_USER_ID_ICONS_Clipboard3">
              <a:extLst>
                <a:ext uri="{FF2B5EF4-FFF2-40B4-BE49-F238E27FC236}">
                  <a16:creationId xmlns:a16="http://schemas.microsoft.com/office/drawing/2014/main" id="{00000000-0008-0000-0000-000026000000}"/>
                </a:ext>
              </a:extLst>
            </xdr:cNvPr>
            <xdr:cNvSpPr>
              <a:spLocks noEditPoints="1"/>
            </xdr:cNvSpPr>
          </xdr:nvSpPr>
          <xdr:spPr bwMode="auto">
            <a:xfrm>
              <a:off x="63" y="9"/>
              <a:ext cx="326" cy="435"/>
            </a:xfrm>
            <a:custGeom>
              <a:avLst/>
              <a:gdLst>
                <a:gd name="T0" fmla="*/ 206 w 225"/>
                <a:gd name="T1" fmla="*/ 24 h 299"/>
                <a:gd name="T2" fmla="*/ 175 w 225"/>
                <a:gd name="T3" fmla="*/ 24 h 299"/>
                <a:gd name="T4" fmla="*/ 172 w 225"/>
                <a:gd name="T5" fmla="*/ 25 h 299"/>
                <a:gd name="T6" fmla="*/ 150 w 225"/>
                <a:gd name="T7" fmla="*/ 12 h 299"/>
                <a:gd name="T8" fmla="*/ 129 w 225"/>
                <a:gd name="T9" fmla="*/ 12 h 299"/>
                <a:gd name="T10" fmla="*/ 112 w 225"/>
                <a:gd name="T11" fmla="*/ 0 h 299"/>
                <a:gd name="T12" fmla="*/ 95 w 225"/>
                <a:gd name="T13" fmla="*/ 12 h 299"/>
                <a:gd name="T14" fmla="*/ 74 w 225"/>
                <a:gd name="T15" fmla="*/ 12 h 299"/>
                <a:gd name="T16" fmla="*/ 52 w 225"/>
                <a:gd name="T17" fmla="*/ 25 h 299"/>
                <a:gd name="T18" fmla="*/ 50 w 225"/>
                <a:gd name="T19" fmla="*/ 24 h 299"/>
                <a:gd name="T20" fmla="*/ 18 w 225"/>
                <a:gd name="T21" fmla="*/ 24 h 299"/>
                <a:gd name="T22" fmla="*/ 0 w 225"/>
                <a:gd name="T23" fmla="*/ 43 h 299"/>
                <a:gd name="T24" fmla="*/ 0 w 225"/>
                <a:gd name="T25" fmla="*/ 280 h 299"/>
                <a:gd name="T26" fmla="*/ 18 w 225"/>
                <a:gd name="T27" fmla="*/ 299 h 299"/>
                <a:gd name="T28" fmla="*/ 206 w 225"/>
                <a:gd name="T29" fmla="*/ 299 h 299"/>
                <a:gd name="T30" fmla="*/ 225 w 225"/>
                <a:gd name="T31" fmla="*/ 280 h 299"/>
                <a:gd name="T32" fmla="*/ 225 w 225"/>
                <a:gd name="T33" fmla="*/ 43 h 299"/>
                <a:gd name="T34" fmla="*/ 206 w 225"/>
                <a:gd name="T35" fmla="*/ 24 h 299"/>
                <a:gd name="T36" fmla="*/ 62 w 225"/>
                <a:gd name="T37" fmla="*/ 36 h 299"/>
                <a:gd name="T38" fmla="*/ 74 w 225"/>
                <a:gd name="T39" fmla="*/ 24 h 299"/>
                <a:gd name="T40" fmla="*/ 100 w 225"/>
                <a:gd name="T41" fmla="*/ 24 h 299"/>
                <a:gd name="T42" fmla="*/ 100 w 225"/>
                <a:gd name="T43" fmla="*/ 24 h 299"/>
                <a:gd name="T44" fmla="*/ 100 w 225"/>
                <a:gd name="T45" fmla="*/ 24 h 299"/>
                <a:gd name="T46" fmla="*/ 107 w 225"/>
                <a:gd name="T47" fmla="*/ 18 h 299"/>
                <a:gd name="T48" fmla="*/ 112 w 225"/>
                <a:gd name="T49" fmla="*/ 12 h 299"/>
                <a:gd name="T50" fmla="*/ 117 w 225"/>
                <a:gd name="T51" fmla="*/ 18 h 299"/>
                <a:gd name="T52" fmla="*/ 124 w 225"/>
                <a:gd name="T53" fmla="*/ 24 h 299"/>
                <a:gd name="T54" fmla="*/ 124 w 225"/>
                <a:gd name="T55" fmla="*/ 24 h 299"/>
                <a:gd name="T56" fmla="*/ 124 w 225"/>
                <a:gd name="T57" fmla="*/ 24 h 299"/>
                <a:gd name="T58" fmla="*/ 150 w 225"/>
                <a:gd name="T59" fmla="*/ 24 h 299"/>
                <a:gd name="T60" fmla="*/ 162 w 225"/>
                <a:gd name="T61" fmla="*/ 36 h 299"/>
                <a:gd name="T62" fmla="*/ 162 w 225"/>
                <a:gd name="T63" fmla="*/ 49 h 299"/>
                <a:gd name="T64" fmla="*/ 62 w 225"/>
                <a:gd name="T65" fmla="*/ 49 h 299"/>
                <a:gd name="T66" fmla="*/ 62 w 225"/>
                <a:gd name="T67" fmla="*/ 36 h 299"/>
                <a:gd name="T68" fmla="*/ 212 w 225"/>
                <a:gd name="T69" fmla="*/ 280 h 299"/>
                <a:gd name="T70" fmla="*/ 206 w 225"/>
                <a:gd name="T71" fmla="*/ 287 h 299"/>
                <a:gd name="T72" fmla="*/ 18 w 225"/>
                <a:gd name="T73" fmla="*/ 287 h 299"/>
                <a:gd name="T74" fmla="*/ 12 w 225"/>
                <a:gd name="T75" fmla="*/ 280 h 299"/>
                <a:gd name="T76" fmla="*/ 12 w 225"/>
                <a:gd name="T77" fmla="*/ 43 h 299"/>
                <a:gd name="T78" fmla="*/ 18 w 225"/>
                <a:gd name="T79" fmla="*/ 37 h 299"/>
                <a:gd name="T80" fmla="*/ 50 w 225"/>
                <a:gd name="T81" fmla="*/ 37 h 299"/>
                <a:gd name="T82" fmla="*/ 50 w 225"/>
                <a:gd name="T83" fmla="*/ 55 h 299"/>
                <a:gd name="T84" fmla="*/ 56 w 225"/>
                <a:gd name="T85" fmla="*/ 62 h 299"/>
                <a:gd name="T86" fmla="*/ 168 w 225"/>
                <a:gd name="T87" fmla="*/ 62 h 299"/>
                <a:gd name="T88" fmla="*/ 175 w 225"/>
                <a:gd name="T89" fmla="*/ 55 h 299"/>
                <a:gd name="T90" fmla="*/ 175 w 225"/>
                <a:gd name="T91" fmla="*/ 37 h 299"/>
                <a:gd name="T92" fmla="*/ 206 w 225"/>
                <a:gd name="T93" fmla="*/ 37 h 299"/>
                <a:gd name="T94" fmla="*/ 212 w 225"/>
                <a:gd name="T95" fmla="*/ 43 h 299"/>
                <a:gd name="T96" fmla="*/ 212 w 225"/>
                <a:gd name="T97" fmla="*/ 280 h 2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25" h="299">
                  <a:moveTo>
                    <a:pt x="206" y="24"/>
                  </a:moveTo>
                  <a:lnTo>
                    <a:pt x="175" y="24"/>
                  </a:lnTo>
                  <a:cubicBezTo>
                    <a:pt x="173" y="24"/>
                    <a:pt x="173" y="24"/>
                    <a:pt x="172" y="25"/>
                  </a:cubicBezTo>
                  <a:cubicBezTo>
                    <a:pt x="168" y="17"/>
                    <a:pt x="159" y="12"/>
                    <a:pt x="150" y="12"/>
                  </a:cubicBezTo>
                  <a:lnTo>
                    <a:pt x="129" y="12"/>
                  </a:lnTo>
                  <a:cubicBezTo>
                    <a:pt x="126" y="5"/>
                    <a:pt x="120" y="0"/>
                    <a:pt x="112" y="0"/>
                  </a:cubicBezTo>
                  <a:cubicBezTo>
                    <a:pt x="104" y="0"/>
                    <a:pt x="98" y="5"/>
                    <a:pt x="95" y="12"/>
                  </a:cubicBezTo>
                  <a:lnTo>
                    <a:pt x="74" y="12"/>
                  </a:lnTo>
                  <a:cubicBezTo>
                    <a:pt x="65" y="12"/>
                    <a:pt x="56" y="17"/>
                    <a:pt x="52" y="25"/>
                  </a:cubicBezTo>
                  <a:cubicBezTo>
                    <a:pt x="51" y="24"/>
                    <a:pt x="51" y="24"/>
                    <a:pt x="50" y="24"/>
                  </a:cubicBezTo>
                  <a:lnTo>
                    <a:pt x="18" y="24"/>
                  </a:lnTo>
                  <a:cubicBezTo>
                    <a:pt x="8" y="24"/>
                    <a:pt x="0" y="32"/>
                    <a:pt x="0" y="43"/>
                  </a:cubicBezTo>
                  <a:lnTo>
                    <a:pt x="0" y="280"/>
                  </a:lnTo>
                  <a:cubicBezTo>
                    <a:pt x="0" y="291"/>
                    <a:pt x="8" y="299"/>
                    <a:pt x="18" y="299"/>
                  </a:cubicBezTo>
                  <a:lnTo>
                    <a:pt x="206" y="299"/>
                  </a:lnTo>
                  <a:cubicBezTo>
                    <a:pt x="216" y="299"/>
                    <a:pt x="225" y="291"/>
                    <a:pt x="225" y="280"/>
                  </a:cubicBezTo>
                  <a:lnTo>
                    <a:pt x="225" y="43"/>
                  </a:lnTo>
                  <a:cubicBezTo>
                    <a:pt x="225" y="32"/>
                    <a:pt x="216" y="24"/>
                    <a:pt x="206" y="24"/>
                  </a:cubicBezTo>
                  <a:close/>
                  <a:moveTo>
                    <a:pt x="62" y="36"/>
                  </a:moveTo>
                  <a:cubicBezTo>
                    <a:pt x="62" y="29"/>
                    <a:pt x="67" y="24"/>
                    <a:pt x="74" y="24"/>
                  </a:cubicBezTo>
                  <a:lnTo>
                    <a:pt x="100" y="24"/>
                  </a:lnTo>
                  <a:lnTo>
                    <a:pt x="100" y="24"/>
                  </a:lnTo>
                  <a:lnTo>
                    <a:pt x="100" y="24"/>
                  </a:lnTo>
                  <a:cubicBezTo>
                    <a:pt x="104" y="24"/>
                    <a:pt x="107" y="21"/>
                    <a:pt x="107" y="18"/>
                  </a:cubicBezTo>
                  <a:cubicBezTo>
                    <a:pt x="107" y="15"/>
                    <a:pt x="109" y="12"/>
                    <a:pt x="112" y="12"/>
                  </a:cubicBezTo>
                  <a:cubicBezTo>
                    <a:pt x="115" y="12"/>
                    <a:pt x="117" y="15"/>
                    <a:pt x="117" y="18"/>
                  </a:cubicBezTo>
                  <a:cubicBezTo>
                    <a:pt x="117" y="21"/>
                    <a:pt x="120" y="24"/>
                    <a:pt x="124" y="24"/>
                  </a:cubicBezTo>
                  <a:lnTo>
                    <a:pt x="124" y="24"/>
                  </a:lnTo>
                  <a:lnTo>
                    <a:pt x="124" y="24"/>
                  </a:lnTo>
                  <a:lnTo>
                    <a:pt x="150" y="24"/>
                  </a:lnTo>
                  <a:cubicBezTo>
                    <a:pt x="157" y="24"/>
                    <a:pt x="162" y="29"/>
                    <a:pt x="162" y="36"/>
                  </a:cubicBezTo>
                  <a:lnTo>
                    <a:pt x="162" y="49"/>
                  </a:lnTo>
                  <a:lnTo>
                    <a:pt x="62" y="49"/>
                  </a:lnTo>
                  <a:lnTo>
                    <a:pt x="62" y="36"/>
                  </a:lnTo>
                  <a:close/>
                  <a:moveTo>
                    <a:pt x="212" y="280"/>
                  </a:moveTo>
                  <a:cubicBezTo>
                    <a:pt x="212" y="284"/>
                    <a:pt x="209" y="287"/>
                    <a:pt x="206" y="287"/>
                  </a:cubicBezTo>
                  <a:lnTo>
                    <a:pt x="18" y="287"/>
                  </a:lnTo>
                  <a:cubicBezTo>
                    <a:pt x="15" y="287"/>
                    <a:pt x="12" y="284"/>
                    <a:pt x="12" y="280"/>
                  </a:cubicBezTo>
                  <a:lnTo>
                    <a:pt x="12" y="43"/>
                  </a:lnTo>
                  <a:cubicBezTo>
                    <a:pt x="12" y="39"/>
                    <a:pt x="15" y="37"/>
                    <a:pt x="18" y="37"/>
                  </a:cubicBezTo>
                  <a:lnTo>
                    <a:pt x="50" y="37"/>
                  </a:lnTo>
                  <a:lnTo>
                    <a:pt x="50" y="55"/>
                  </a:lnTo>
                  <a:cubicBezTo>
                    <a:pt x="50" y="59"/>
                    <a:pt x="52" y="62"/>
                    <a:pt x="56" y="62"/>
                  </a:cubicBezTo>
                  <a:lnTo>
                    <a:pt x="168" y="62"/>
                  </a:lnTo>
                  <a:cubicBezTo>
                    <a:pt x="172" y="62"/>
                    <a:pt x="175" y="59"/>
                    <a:pt x="175" y="55"/>
                  </a:cubicBezTo>
                  <a:lnTo>
                    <a:pt x="175" y="37"/>
                  </a:lnTo>
                  <a:lnTo>
                    <a:pt x="206" y="37"/>
                  </a:lnTo>
                  <a:cubicBezTo>
                    <a:pt x="209" y="37"/>
                    <a:pt x="212" y="39"/>
                    <a:pt x="212" y="43"/>
                  </a:cubicBezTo>
                  <a:lnTo>
                    <a:pt x="212" y="28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39" name="POWER_USER_ID_ICONS_Clipboard3">
              <a:extLst>
                <a:ext uri="{FF2B5EF4-FFF2-40B4-BE49-F238E27FC236}">
                  <a16:creationId xmlns:a16="http://schemas.microsoft.com/office/drawing/2014/main" id="{00000000-0008-0000-0000-000027000000}"/>
                </a:ext>
              </a:extLst>
            </xdr:cNvPr>
            <xdr:cNvSpPr>
              <a:spLocks/>
            </xdr:cNvSpPr>
          </xdr:nvSpPr>
          <xdr:spPr bwMode="auto">
            <a:xfrm>
              <a:off x="125" y="245"/>
              <a:ext cx="201" cy="17"/>
            </a:xfrm>
            <a:custGeom>
              <a:avLst/>
              <a:gdLst>
                <a:gd name="T0" fmla="*/ 132 w 138"/>
                <a:gd name="T1" fmla="*/ 12 h 12"/>
                <a:gd name="T2" fmla="*/ 7 w 138"/>
                <a:gd name="T3" fmla="*/ 12 h 12"/>
                <a:gd name="T4" fmla="*/ 0 w 138"/>
                <a:gd name="T5" fmla="*/ 6 h 12"/>
                <a:gd name="T6" fmla="*/ 7 w 138"/>
                <a:gd name="T7" fmla="*/ 0 h 12"/>
                <a:gd name="T8" fmla="*/ 132 w 138"/>
                <a:gd name="T9" fmla="*/ 0 h 12"/>
                <a:gd name="T10" fmla="*/ 138 w 138"/>
                <a:gd name="T11" fmla="*/ 6 h 12"/>
                <a:gd name="T12" fmla="*/ 132 w 138"/>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138" h="12">
                  <a:moveTo>
                    <a:pt x="132" y="12"/>
                  </a:moveTo>
                  <a:lnTo>
                    <a:pt x="7" y="12"/>
                  </a:lnTo>
                  <a:cubicBezTo>
                    <a:pt x="3" y="12"/>
                    <a:pt x="0" y="9"/>
                    <a:pt x="0" y="6"/>
                  </a:cubicBezTo>
                  <a:cubicBezTo>
                    <a:pt x="0" y="2"/>
                    <a:pt x="3" y="0"/>
                    <a:pt x="7" y="0"/>
                  </a:cubicBezTo>
                  <a:lnTo>
                    <a:pt x="132" y="0"/>
                  </a:lnTo>
                  <a:cubicBezTo>
                    <a:pt x="135" y="0"/>
                    <a:pt x="138" y="2"/>
                    <a:pt x="138" y="6"/>
                  </a:cubicBezTo>
                  <a:cubicBezTo>
                    <a:pt x="138" y="9"/>
                    <a:pt x="135" y="12"/>
                    <a:pt x="132"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0" name="POWER_USER_ID_ICONS_Clipboard3">
              <a:extLst>
                <a:ext uri="{FF2B5EF4-FFF2-40B4-BE49-F238E27FC236}">
                  <a16:creationId xmlns:a16="http://schemas.microsoft.com/office/drawing/2014/main" id="{00000000-0008-0000-0000-000028000000}"/>
                </a:ext>
              </a:extLst>
            </xdr:cNvPr>
            <xdr:cNvSpPr>
              <a:spLocks/>
            </xdr:cNvSpPr>
          </xdr:nvSpPr>
          <xdr:spPr bwMode="auto">
            <a:xfrm>
              <a:off x="125" y="299"/>
              <a:ext cx="201" cy="19"/>
            </a:xfrm>
            <a:custGeom>
              <a:avLst/>
              <a:gdLst>
                <a:gd name="T0" fmla="*/ 132 w 138"/>
                <a:gd name="T1" fmla="*/ 13 h 13"/>
                <a:gd name="T2" fmla="*/ 7 w 138"/>
                <a:gd name="T3" fmla="*/ 13 h 13"/>
                <a:gd name="T4" fmla="*/ 0 w 138"/>
                <a:gd name="T5" fmla="*/ 6 h 13"/>
                <a:gd name="T6" fmla="*/ 7 w 138"/>
                <a:gd name="T7" fmla="*/ 0 h 13"/>
                <a:gd name="T8" fmla="*/ 132 w 138"/>
                <a:gd name="T9" fmla="*/ 0 h 13"/>
                <a:gd name="T10" fmla="*/ 138 w 138"/>
                <a:gd name="T11" fmla="*/ 6 h 13"/>
                <a:gd name="T12" fmla="*/ 132 w 138"/>
                <a:gd name="T13" fmla="*/ 13 h 13"/>
              </a:gdLst>
              <a:ahLst/>
              <a:cxnLst>
                <a:cxn ang="0">
                  <a:pos x="T0" y="T1"/>
                </a:cxn>
                <a:cxn ang="0">
                  <a:pos x="T2" y="T3"/>
                </a:cxn>
                <a:cxn ang="0">
                  <a:pos x="T4" y="T5"/>
                </a:cxn>
                <a:cxn ang="0">
                  <a:pos x="T6" y="T7"/>
                </a:cxn>
                <a:cxn ang="0">
                  <a:pos x="T8" y="T9"/>
                </a:cxn>
                <a:cxn ang="0">
                  <a:pos x="T10" y="T11"/>
                </a:cxn>
                <a:cxn ang="0">
                  <a:pos x="T12" y="T13"/>
                </a:cxn>
              </a:cxnLst>
              <a:rect l="0" t="0" r="r" b="b"/>
              <a:pathLst>
                <a:path w="138" h="13">
                  <a:moveTo>
                    <a:pt x="132" y="13"/>
                  </a:moveTo>
                  <a:lnTo>
                    <a:pt x="7" y="13"/>
                  </a:lnTo>
                  <a:cubicBezTo>
                    <a:pt x="3" y="13"/>
                    <a:pt x="0" y="10"/>
                    <a:pt x="0" y="6"/>
                  </a:cubicBezTo>
                  <a:cubicBezTo>
                    <a:pt x="0" y="3"/>
                    <a:pt x="3" y="0"/>
                    <a:pt x="7" y="0"/>
                  </a:cubicBezTo>
                  <a:lnTo>
                    <a:pt x="132" y="0"/>
                  </a:lnTo>
                  <a:cubicBezTo>
                    <a:pt x="135" y="0"/>
                    <a:pt x="138" y="3"/>
                    <a:pt x="138" y="6"/>
                  </a:cubicBezTo>
                  <a:cubicBezTo>
                    <a:pt x="138" y="10"/>
                    <a:pt x="135" y="13"/>
                    <a:pt x="132" y="13"/>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1" name="POWER_USER_ID_ICONS_Clipboard3">
              <a:extLst>
                <a:ext uri="{FF2B5EF4-FFF2-40B4-BE49-F238E27FC236}">
                  <a16:creationId xmlns:a16="http://schemas.microsoft.com/office/drawing/2014/main" id="{00000000-0008-0000-0000-000029000000}"/>
                </a:ext>
              </a:extLst>
            </xdr:cNvPr>
            <xdr:cNvSpPr>
              <a:spLocks/>
            </xdr:cNvSpPr>
          </xdr:nvSpPr>
          <xdr:spPr bwMode="auto">
            <a:xfrm>
              <a:off x="125" y="354"/>
              <a:ext cx="109" cy="17"/>
            </a:xfrm>
            <a:custGeom>
              <a:avLst/>
              <a:gdLst>
                <a:gd name="T0" fmla="*/ 69 w 75"/>
                <a:gd name="T1" fmla="*/ 12 h 12"/>
                <a:gd name="T2" fmla="*/ 7 w 75"/>
                <a:gd name="T3" fmla="*/ 12 h 12"/>
                <a:gd name="T4" fmla="*/ 0 w 75"/>
                <a:gd name="T5" fmla="*/ 6 h 12"/>
                <a:gd name="T6" fmla="*/ 7 w 75"/>
                <a:gd name="T7" fmla="*/ 0 h 12"/>
                <a:gd name="T8" fmla="*/ 69 w 75"/>
                <a:gd name="T9" fmla="*/ 0 h 12"/>
                <a:gd name="T10" fmla="*/ 75 w 75"/>
                <a:gd name="T11" fmla="*/ 6 h 12"/>
                <a:gd name="T12" fmla="*/ 69 w 75"/>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75" h="12">
                  <a:moveTo>
                    <a:pt x="69" y="12"/>
                  </a:moveTo>
                  <a:lnTo>
                    <a:pt x="7" y="12"/>
                  </a:lnTo>
                  <a:cubicBezTo>
                    <a:pt x="3" y="12"/>
                    <a:pt x="0" y="9"/>
                    <a:pt x="0" y="6"/>
                  </a:cubicBezTo>
                  <a:cubicBezTo>
                    <a:pt x="0" y="2"/>
                    <a:pt x="3" y="0"/>
                    <a:pt x="7" y="0"/>
                  </a:cubicBezTo>
                  <a:lnTo>
                    <a:pt x="69" y="0"/>
                  </a:lnTo>
                  <a:cubicBezTo>
                    <a:pt x="72" y="0"/>
                    <a:pt x="75" y="2"/>
                    <a:pt x="75" y="6"/>
                  </a:cubicBezTo>
                  <a:cubicBezTo>
                    <a:pt x="75" y="9"/>
                    <a:pt x="72" y="12"/>
                    <a:pt x="69"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grpSp>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6886575" y="2095500"/>
            <a:ext cx="100458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Corte:</a:t>
            </a:r>
            <a:r>
              <a:rPr lang="es-CO" sz="800" baseline="0"/>
              <a:t> 01/07/2024 - 31/07/2024</a:t>
            </a:r>
            <a:endParaRPr lang="es-CO" sz="8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57151</xdr:rowOff>
    </xdr:from>
    <xdr:to>
      <xdr:col>2</xdr:col>
      <xdr:colOff>352425</xdr:colOff>
      <xdr:row>1</xdr:row>
      <xdr:rowOff>504825</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47651"/>
          <a:ext cx="1333500" cy="447674"/>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ctor" refreshedDate="45531.898274537038" createdVersion="6" refreshedVersion="6" minRefreshableVersion="3" recordCount="51" xr:uid="{00000000-000A-0000-FFFF-FFFF07000000}">
  <cacheSource type="worksheet">
    <worksheetSource name="Contratos"/>
  </cacheSource>
  <cacheFields count="31">
    <cacheField name="VIGENCIA" numFmtId="0">
      <sharedItems containsSemiMixedTypes="0" containsString="0" containsNumber="1" containsInteger="1" minValue="2022" maxValue="2024"/>
    </cacheField>
    <cacheField name="NÚMERO CONTRATO" numFmtId="0">
      <sharedItems containsSemiMixedTypes="0" containsString="0" containsNumber="1" containsInteger="1" minValue="220399" maxValue="240607"/>
    </cacheField>
    <cacheField name="PORTAL CONTRATACION" numFmtId="0">
      <sharedItems containsBlank="1" count="6">
        <s v="SECOP-II"/>
        <m u="1"/>
        <s v="SECOP_I" u="1"/>
        <s v="SECOP-I" u="1"/>
        <s v="TVEC" u="1"/>
        <s v="SECOP_II" u="1"/>
      </sharedItems>
    </cacheField>
    <cacheField name="URL SECOP" numFmtId="0">
      <sharedItems/>
    </cacheField>
    <cacheField name="PROCESO SELECCIÓN" numFmtId="0">
      <sharedItems containsBlank="1" count="14">
        <s v="Directa Prestacion Servicios Profesionales y Apoyo a la Gestión"/>
        <s v="Licitación Pública"/>
        <s v="Selección Abreviada - Subasta Inversa"/>
        <s v="Selección Abreviada - Menor Cuantía"/>
        <s v="Mínima Cuantía"/>
        <s v="Concurso de Méritos Abierto"/>
        <m u="1"/>
        <s v="Operaciones Conexas de Crédito Público" u="1"/>
        <s v="(CPS) Directa Prestacion Servicios Profesionales y Apoyo a la Gestión" u="1"/>
        <s v="Régimen Especial - Régimen Especial" u="1"/>
        <s v="Directa Otras Causales" u="1"/>
        <s v="Subasta Inversa" u="1"/>
        <s v="Directa Prestacion Serv para Ejecución de Trabajos Artísticos " u="1"/>
        <s v="Selección Abreviada - Acuerdo Marco" u="1"/>
      </sharedItems>
    </cacheField>
    <cacheField name="CLASE CONTRATO" numFmtId="0">
      <sharedItems containsBlank="1" count="19">
        <s v="Prestación Servicios Profesionales"/>
        <s v="Prestación Servicio Apoyo a la Gestión"/>
        <s v="Prestación de Servicios"/>
        <s v="Suministro"/>
        <s v="Obra"/>
        <s v="Seguros"/>
        <s v="Consultoría"/>
        <m u="1"/>
        <s v="Convenio de Cooperacion" u="1"/>
        <s v="Manejo de cuenta" u="1"/>
        <s v="Arrendamiento" u="1"/>
        <s v="Convenio Interadministrativo" u="1"/>
        <s v="Interadministrativo" u="1"/>
        <s v="Corretaje" u="1"/>
        <s v="Compraventa" u="1"/>
        <s v="Deposito Valores" u="1"/>
        <s v="(CPS) Prestación Servicio Apoyo a la Gestión" u="1"/>
        <s v="(CPS) Prestación Servicios Profesionales" u="1"/>
        <s v="Suscripción" u="1"/>
      </sharedItems>
    </cacheField>
    <cacheField name="DEPENDENCIA DESTINO" numFmtId="0">
      <sharedItems/>
    </cacheField>
    <cacheField name="NOMBRE UNIDAD EJECUTORA" numFmtId="0">
      <sharedItems/>
    </cacheField>
    <cacheField name="OBJETO" numFmtId="0">
      <sharedItems longText="1"/>
    </cacheField>
    <cacheField name="CLASE MODIFICACIÓN" numFmtId="0">
      <sharedItems count="15">
        <s v="4 4. Adición / Prórroga"/>
        <s v="1 1. Suspensión"/>
        <s v="3 3. Prorroga"/>
        <s v="8 8. Otro SI"/>
        <s v="Suspensión" u="1"/>
        <s v="Cesión" u="1"/>
        <s v="Adición / Prórroga" u="1"/>
        <s v="Adición/Prorroga" u="1"/>
        <s v="Adición" u="1"/>
        <s v="2 2. Adición" u="1"/>
        <s v="Prorroga" u="1"/>
        <s v="1 1. Cesión" u="1"/>
        <s v="9 9.Suspensión" u="1"/>
        <s v="Otro sí" u="1"/>
        <s v="Adición/Prorroga/Otro sí" u="1"/>
      </sharedItems>
    </cacheField>
    <cacheField name="FECHA SUSCRIPCIÓN DE LA MODIFICACIÓN" numFmtId="14">
      <sharedItems containsSemiMixedTypes="0" containsNonDate="0" containsDate="1" containsString="0" minDate="2024-07-09T00:00:00" maxDate="2024-08-01T00:00:00"/>
    </cacheField>
    <cacheField name="IDENTIFICACIÓN CONTRATISTA" numFmtId="0">
      <sharedItems containsNonDate="0" containsString="0" containsBlank="1"/>
    </cacheField>
    <cacheField name="RAZÓN SOCIAL_x000a_CESIONARIO" numFmtId="0">
      <sharedItems containsNonDate="0" containsString="0" containsBlank="1"/>
    </cacheField>
    <cacheField name="VALOR CONTRATO PRINCIPAL" numFmtId="164">
      <sharedItems containsSemiMixedTypes="0" containsString="0" containsNumber="1" containsInteger="1" minValue="15600000" maxValue="4537388359"/>
    </cacheField>
    <cacheField name="VALOR ADICIÓN" numFmtId="164">
      <sharedItems containsSemiMixedTypes="0" containsString="0" containsNumber="1" containsInteger="1" minValue="0" maxValue="655000000"/>
    </cacheField>
    <cacheField name="VALOR TOTAL" numFmtId="164">
      <sharedItems containsSemiMixedTypes="0" containsString="0" containsNumber="1" containsInteger="1" minValue="23400000" maxValue="7284388359"/>
    </cacheField>
    <cacheField name="PLAZO MODIFICACIÓN (Días)" numFmtId="0">
      <sharedItems containsString="0" containsBlank="1" containsNumber="1" containsInteger="1" minValue="30" maxValue="153"/>
    </cacheField>
    <cacheField name="PLAZO TOTAL_x000a_(DÍAS)*" numFmtId="0">
      <sharedItems containsSemiMixedTypes="0" containsString="0" containsNumber="1" containsInteger="1" minValue="180" maxValue="826"/>
    </cacheField>
    <cacheField name="Fecha de suscripción" numFmtId="14">
      <sharedItems containsSemiMixedTypes="0" containsNonDate="0" containsDate="1" containsString="0" minDate="2022-06-10T00:00:00" maxDate="2024-06-19T00:00:00"/>
    </cacheField>
    <cacheField name="Fecha de Inicio" numFmtId="14">
      <sharedItems containsSemiMixedTypes="0" containsNonDate="0" containsDate="1" containsString="0" minDate="2022-06-15T00:00:00" maxDate="2024-06-21T00:00:00"/>
    </cacheField>
    <cacheField name="Plazo Inicial (dias)" numFmtId="0">
      <sharedItems containsSemiMixedTypes="0" containsString="0" containsNumber="1" containsInteger="1" minValue="150" maxValue="525"/>
    </cacheField>
    <cacheField name="Fecha Finalizacion Programada" numFmtId="14">
      <sharedItems containsSemiMixedTypes="0" containsNonDate="0" containsDate="1" containsString="0" minDate="2024-08-28T00:00:00" maxDate="2025-01-01T00:00:00"/>
    </cacheField>
    <cacheField name="Valor del Contrato_x000a_inical" numFmtId="164">
      <sharedItems containsSemiMixedTypes="0" containsString="0" containsNumber="1" containsInteger="1" minValue="15600000" maxValue="4537388359"/>
    </cacheField>
    <cacheField name="dias ejecutados" numFmtId="0">
      <sharedItems containsSemiMixedTypes="0" containsString="0" containsNumber="1" containsInteger="1" minValue="41" maxValue="777"/>
    </cacheField>
    <cacheField name="% Ejecución" numFmtId="0">
      <sharedItems containsSemiMixedTypes="0" containsString="0" containsNumber="1" minValue="21.13" maxValue="93.44"/>
    </cacheField>
    <cacheField name="Recursos totales Ejecutados o pagados" numFmtId="164">
      <sharedItems containsNonDate="0" containsString="0" containsBlank="1"/>
    </cacheField>
    <cacheField name="Recursos pendientes de ejecutar." numFmtId="164">
      <sharedItems containsSemiMixedTypes="0" containsString="0" containsNumber="1" containsInteger="1" minValue="23400000" maxValue="7284388359"/>
    </cacheField>
    <cacheField name="Cantidad de Adiciones/_x000a_prórrogas" numFmtId="0">
      <sharedItems containsSemiMixedTypes="0" containsString="0" containsNumber="1" containsInteger="1" minValue="0" maxValue="3"/>
    </cacheField>
    <cacheField name="Vr. Adiciones" numFmtId="164">
      <sharedItems containsSemiMixedTypes="0" containsString="0" containsNumber="1" containsInteger="1" minValue="0" maxValue="2747000000"/>
    </cacheField>
    <cacheField name="Vr. Total con Adiciones" numFmtId="164">
      <sharedItems containsSemiMixedTypes="0" containsString="0" containsNumber="1" containsInteger="1" minValue="23400000" maxValue="7284388359"/>
    </cacheField>
    <cacheField name="Plazo total con prorrogas (días)" numFmtId="0">
      <sharedItems containsSemiMixedTypes="0" containsString="0" containsNumber="1" containsInteger="1" minValue="180" maxValue="82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
  <r>
    <n v="2024"/>
    <n v="240003"/>
    <x v="0"/>
    <s v="https://community.secop.gov.co/Public/Tendering/OpportunityDetail/Index?noticeUID=CO1.NTC.5439427&amp;isFromPublicArea=True&amp;isModal=true&amp;asPopupView=true"/>
    <x v="0"/>
    <x v="0"/>
    <s v="DESPACHO DIR. GESTION CORPORATIVA"/>
    <s v="0111-01"/>
    <s v="Prestar los servicios profesionales a la Dirección de GestiónCorporativa para apoyar la gestión de la Unidad Ejecutora 04 frente alos procesos contractuales."/>
    <x v="0"/>
    <d v="2024-07-18T00:00:00"/>
    <m/>
    <m/>
    <n v="41400000"/>
    <n v="9660000"/>
    <n v="51060000"/>
    <n v="42"/>
    <n v="222"/>
    <d v="2024-01-16T00:00:00"/>
    <d v="2024-01-18T00:00:00"/>
    <n v="180"/>
    <d v="2024-08-30T00:00:00"/>
    <n v="41400000"/>
    <n v="195"/>
    <n v="86.67"/>
    <m/>
    <n v="51060000"/>
    <n v="1"/>
    <n v="9660000"/>
    <n v="51060000"/>
    <n v="222"/>
  </r>
  <r>
    <n v="2024"/>
    <n v="240417"/>
    <x v="0"/>
    <s v="https://community.secop.gov.co/Public/Tendering/OpportunityDetail/Index?noticeUID=CO1.NTC.5456696&amp;isFromPublicArea=True&amp;isModal=true&amp;asPopupView=true"/>
    <x v="0"/>
    <x v="0"/>
    <s v="OF. COBRO ESPECIALIZADO"/>
    <s v="0111-01"/>
    <s v="Prestar los servicios profesionales especializados para el desarrollo deactividades de seguimiento a la gestión, formulación y evaluación deplanes y programas, gestión de informes y estrategias, revisión de actosadministrativos, mejoramiento de procesos y gestión de títulos dedepósito judicial de la Oficina de Cobro Especializado."/>
    <x v="0"/>
    <d v="2024-07-31T00:00:00"/>
    <m/>
    <m/>
    <n v="38000000"/>
    <n v="15200000"/>
    <n v="53200000"/>
    <n v="60"/>
    <n v="210"/>
    <d v="2024-02-27T00:00:00"/>
    <d v="2024-03-01T00:00:00"/>
    <n v="150"/>
    <d v="2024-10-01T00:00:00"/>
    <n v="38000000"/>
    <n v="152"/>
    <n v="71.03"/>
    <m/>
    <n v="53200000"/>
    <n v="1"/>
    <n v="15200000"/>
    <n v="53200000"/>
    <n v="210"/>
  </r>
  <r>
    <n v="2024"/>
    <n v="240091"/>
    <x v="0"/>
    <s v="https://community.secop.gov.co/Public/Tendering/OpportunityDetail/Index?noticeUID=CO1.NTC.5500166&amp;isFromPublicArea=True&amp;isModal=true&amp;asPopupView=true"/>
    <x v="0"/>
    <x v="0"/>
    <s v="SUBD. GESTION CONTABLE HACIENDA"/>
    <s v="0111-01"/>
    <s v="Prestar servicios profesionales especializados para realizar laejecución de actividades establecidas en el plan de acción, relacionadascon la sostenibilidad contable de la SDH y la  preparación y elaboraciónde los Estados Financieros, reportes e informes complementarios de laSDH a través de BOGDATA."/>
    <x v="0"/>
    <d v="2024-07-19T00:00:00"/>
    <m/>
    <m/>
    <n v="42000000"/>
    <n v="14000000"/>
    <n v="56000000"/>
    <n v="60"/>
    <n v="240"/>
    <d v="2024-01-24T00:00:00"/>
    <d v="2024-02-01T00:00:00"/>
    <n v="180"/>
    <d v="2024-10-01T00:00:00"/>
    <n v="42000000"/>
    <n v="181"/>
    <n v="74.489999999999995"/>
    <m/>
    <n v="56000000"/>
    <n v="1"/>
    <n v="14000000"/>
    <n v="56000000"/>
    <n v="240"/>
  </r>
  <r>
    <n v="2024"/>
    <n v="240093"/>
    <x v="0"/>
    <s v="https://community.secop.gov.co/Public/Tendering/OpportunityDetail/Index?noticeUID=CO1.NTC.5500166&amp;isFromPublicArea=True&amp;isModal=true&amp;asPopupView=true"/>
    <x v="0"/>
    <x v="0"/>
    <s v="SUBD. GESTION CONTABLE HACIENDA"/>
    <s v="0111-01"/>
    <s v="Prestar servicios profesionales especializados para realizar laejecución de actividades establecidas en el plan de acción, relacionadascon la sostenibilidad contable de la SDH y la  preparación y elaboraciónde los Estados Financieros, reportes e informes complementarios de laSDH a través de BOGDATA."/>
    <x v="0"/>
    <d v="2024-07-23T00:00:00"/>
    <m/>
    <m/>
    <n v="42000000"/>
    <n v="14000000"/>
    <n v="56000000"/>
    <n v="60"/>
    <n v="240"/>
    <d v="2024-01-24T00:00:00"/>
    <d v="2024-02-01T00:00:00"/>
    <n v="180"/>
    <d v="2024-10-01T00:00:00"/>
    <n v="42000000"/>
    <n v="181"/>
    <n v="74.489999999999995"/>
    <m/>
    <n v="56000000"/>
    <n v="1"/>
    <n v="14000000"/>
    <n v="56000000"/>
    <n v="240"/>
  </r>
  <r>
    <n v="2024"/>
    <n v="240095"/>
    <x v="0"/>
    <s v="https://community.secop.gov.co/Public/Tendering/OpportunityDetail/Index?noticeUID=CO1.NTC.5500166&amp;isFromPublicArea=True&amp;isModal=true&amp;asPopupView=true"/>
    <x v="0"/>
    <x v="0"/>
    <s v="SUBD. GESTION CONTABLE HACIENDA"/>
    <s v="0111-01"/>
    <s v="Prestar servicios profesionales especializados para realizar laejecución de actividades establecidas en el plan de acción, relacionadascon la sostenibilidad contable de la SDH y la  preparación y elaboraciónde los Estados Financieros, reportes e informes complementarios de laSDH a través de BOGDATA."/>
    <x v="0"/>
    <d v="2024-07-18T00:00:00"/>
    <m/>
    <m/>
    <n v="42000000"/>
    <n v="14000000"/>
    <n v="56000000"/>
    <n v="60"/>
    <n v="240"/>
    <d v="2024-01-24T00:00:00"/>
    <d v="2024-02-01T00:00:00"/>
    <n v="180"/>
    <d v="2024-10-01T00:00:00"/>
    <n v="42000000"/>
    <n v="181"/>
    <n v="74.489999999999995"/>
    <m/>
    <n v="56000000"/>
    <n v="1"/>
    <n v="14000000"/>
    <n v="56000000"/>
    <n v="240"/>
  </r>
  <r>
    <n v="2024"/>
    <n v="240007"/>
    <x v="0"/>
    <s v="https://community.secop.gov.co/Public/Tendering/OpportunityDetail/Index?noticeUID=CO1.NTC.5449694&amp;isFromPublicArea=True&amp;isModal=true&amp;asPopupView=true"/>
    <x v="0"/>
    <x v="0"/>
    <s v="OF. DEPURACION CARTERA"/>
    <s v="0111-01"/>
    <s v="Prestar servicios profesionales para realizar actividades deseguimiento, ejecución y control del plan operativo del año 2024, realización de informes y proyección de actos administrativos, así como atender requerimientos de entes externos e internos en el marcopropio de solicitudes de reportes de gestión y seguimiento de cartera,los derivados del sistema integrado de gestión y la matriz de riesgos ydemás compromisos propios de la Oficina de Depuracion de Cartera"/>
    <x v="0"/>
    <d v="2024-07-17T00:00:00"/>
    <m/>
    <m/>
    <n v="38400000"/>
    <n v="12800000"/>
    <n v="51200000"/>
    <n v="60"/>
    <n v="240"/>
    <d v="2024-01-17T00:00:00"/>
    <d v="2024-01-18T00:00:00"/>
    <n v="180"/>
    <d v="2024-09-18T00:00:00"/>
    <n v="38400000"/>
    <n v="195"/>
    <n v="79.92"/>
    <m/>
    <n v="51200000"/>
    <n v="1"/>
    <n v="12800000"/>
    <n v="51200000"/>
    <n v="240"/>
  </r>
  <r>
    <n v="2024"/>
    <n v="240152"/>
    <x v="0"/>
    <s v="https://community.secop.gov.co/Public/Tendering/OpportunityDetail/Index?noticeUID=CO1.NTC.5479932&amp;isFromPublicArea=True&amp;isModal=true&amp;asPopupView=true"/>
    <x v="0"/>
    <x v="0"/>
    <s v="SUBD. GESTION JUDICIAL"/>
    <s v="0111-01"/>
    <s v="Prestar servicios profesionales para representar judicial, extrajudicialy/o administrativamente a Bogotá D.C.- Secretaría Distrital de Haciendaen la atención de procesos concursales, de acuerdo a lo establecido enlos estudios previos."/>
    <x v="0"/>
    <d v="2024-07-25T00:00:00"/>
    <m/>
    <m/>
    <n v="56400000"/>
    <n v="9400000"/>
    <n v="65800000"/>
    <n v="30"/>
    <n v="210"/>
    <d v="2024-01-28T00:00:00"/>
    <d v="2024-01-30T00:00:00"/>
    <n v="180"/>
    <d v="2024-08-31T00:00:00"/>
    <n v="56400000"/>
    <n v="183"/>
    <n v="85.51"/>
    <m/>
    <n v="65800000"/>
    <n v="1"/>
    <n v="9400000"/>
    <n v="65800000"/>
    <n v="210"/>
  </r>
  <r>
    <n v="2024"/>
    <n v="240113"/>
    <x v="0"/>
    <s v="https://community.secop.gov.co/Public/Tendering/OpportunityDetail/Index?noticeUID=CO1.NTC.5479932&amp;isFromPublicArea=True&amp;isModal=true&amp;asPopupView=true"/>
    <x v="0"/>
    <x v="0"/>
    <s v="SUBD. GESTION JUDICIAL"/>
    <s v="0111-01"/>
    <s v="Prestar servicios profesionales para representar judicial, extrajudicialy/o administrativamente a Bogotá D.C.- Secretaría Distrital de Haciendaen la atención de procesos concursales, de acuerdo a lo establecido enlos estudios previos."/>
    <x v="0"/>
    <d v="2024-07-26T00:00:00"/>
    <m/>
    <m/>
    <n v="56400000"/>
    <n v="9400000"/>
    <n v="65800000"/>
    <n v="30"/>
    <n v="210"/>
    <d v="2024-01-28T00:00:00"/>
    <d v="2024-02-01T00:00:00"/>
    <n v="180"/>
    <d v="2024-09-01T00:00:00"/>
    <n v="56400000"/>
    <n v="181"/>
    <n v="84.98"/>
    <m/>
    <n v="65800000"/>
    <n v="1"/>
    <n v="9400000"/>
    <n v="65800000"/>
    <n v="210"/>
  </r>
  <r>
    <n v="2024"/>
    <n v="240108"/>
    <x v="0"/>
    <s v="https://community.secop.gov.co/Public/Tendering/OpportunityDetail/Index?noticeUID=CO1.NTC.5479932&amp;isFromPublicArea=True&amp;isModal=true&amp;asPopupView=true"/>
    <x v="0"/>
    <x v="0"/>
    <s v="SUBD. GESTION JUDICIAL"/>
    <s v="0111-01"/>
    <s v="Prestar servicios profesionales para representar judicial, extrajudicialy/o administrativamente a Bogotá D.C.- Secretaría Distrital de Haciendaen la atención de procesos concursales, de acuerdo a lo establecido enlos estudios previos."/>
    <x v="0"/>
    <d v="2024-07-29T00:00:00"/>
    <m/>
    <m/>
    <n v="56400000"/>
    <n v="9400000"/>
    <n v="65800000"/>
    <n v="30"/>
    <n v="210"/>
    <d v="2024-01-25T00:00:00"/>
    <d v="2024-01-29T00:00:00"/>
    <n v="180"/>
    <d v="2024-08-29T00:00:00"/>
    <n v="56400000"/>
    <n v="184"/>
    <n v="86.38"/>
    <m/>
    <n v="65800000"/>
    <n v="1"/>
    <n v="9400000"/>
    <n v="65800000"/>
    <n v="210"/>
  </r>
  <r>
    <n v="2024"/>
    <n v="240052"/>
    <x v="0"/>
    <s v="https://community.secop.gov.co/Public/Tendering/OpportunityDetail/Index?noticeUID=CO1.NTC.5479932&amp;isFromPublicArea=True&amp;isModal=true&amp;asPopupView=true"/>
    <x v="0"/>
    <x v="0"/>
    <s v="SUBD. GESTION JUDICIAL"/>
    <s v="0111-01"/>
    <s v="Prestar servicios profesionales para representar judicial, extrajudicialy/o administrativamente a Bogotá D.C.- Secretaría Distrital de Haciendaen la atención de procesos concursales, de acuerdo a lo establecido enlos estudios previos."/>
    <x v="0"/>
    <d v="2024-07-26T00:00:00"/>
    <m/>
    <m/>
    <n v="56400000"/>
    <n v="9400000"/>
    <n v="65800000"/>
    <n v="30"/>
    <n v="210"/>
    <d v="2024-01-24T00:00:00"/>
    <d v="2024-02-01T00:00:00"/>
    <n v="180"/>
    <d v="2024-09-01T00:00:00"/>
    <n v="56400000"/>
    <n v="181"/>
    <n v="84.98"/>
    <m/>
    <n v="65800000"/>
    <n v="1"/>
    <n v="9400000"/>
    <n v="65800000"/>
    <n v="210"/>
  </r>
  <r>
    <n v="2024"/>
    <n v="240116"/>
    <x v="0"/>
    <s v="https://community.secop.gov.co/Public/Tendering/OpportunityDetail/Index?noticeUID=CO1.NTC.5479932&amp;isFromPublicArea=True&amp;isModal=true&amp;asPopupView=true"/>
    <x v="0"/>
    <x v="0"/>
    <s v="SUBD. GESTION JUDICIAL"/>
    <s v="0111-01"/>
    <s v="Prestar servicios profesionales para representar judicial, extrajudicialy/o administrativamente a Bogotá D.C.- Secretaría Distrital de Haciendaen la atención de procesos concursales, de acuerdo a lo establecido enlos estudios previos."/>
    <x v="0"/>
    <d v="2024-07-29T00:00:00"/>
    <m/>
    <m/>
    <n v="56400000"/>
    <n v="9400000"/>
    <n v="65800000"/>
    <n v="30"/>
    <n v="210"/>
    <d v="2024-01-25T00:00:00"/>
    <d v="2024-02-01T00:00:00"/>
    <n v="180"/>
    <d v="2024-09-01T00:00:00"/>
    <n v="56400000"/>
    <n v="181"/>
    <n v="84.98"/>
    <m/>
    <n v="65800000"/>
    <n v="1"/>
    <n v="9400000"/>
    <n v="65800000"/>
    <n v="210"/>
  </r>
  <r>
    <n v="2024"/>
    <n v="240019"/>
    <x v="0"/>
    <s v="https://community.secop.gov.co/Public/Tendering/OpportunityDetail/Index?noticeUID=CO1.NTC.5458053&amp;isFromPublicArea=True&amp;isModal=true&amp;asPopupView=true"/>
    <x v="0"/>
    <x v="0"/>
    <s v="SUBD. GESTION CONTABLE HACIENDA"/>
    <s v="0111-01"/>
    <s v="Prestar servicios profesionales para adelantar los procesos de gestión ydepuración de información de terceros en el módulo BP de Bogdata."/>
    <x v="0"/>
    <d v="2024-07-18T00:00:00"/>
    <m/>
    <m/>
    <n v="23400000"/>
    <n v="7800000"/>
    <n v="31200000"/>
    <n v="60"/>
    <n v="240"/>
    <d v="2024-01-18T00:00:00"/>
    <d v="2024-02-01T00:00:00"/>
    <n v="180"/>
    <d v="2024-10-01T00:00:00"/>
    <n v="23400000"/>
    <n v="181"/>
    <n v="74.489999999999995"/>
    <m/>
    <n v="31200000"/>
    <n v="1"/>
    <n v="7800000"/>
    <n v="31200000"/>
    <n v="240"/>
  </r>
  <r>
    <n v="2024"/>
    <n v="240023"/>
    <x v="0"/>
    <s v="https://community.secop.gov.co/Public/Tendering/OpportunityDetail/Index?noticeUID=CO1.NTC.5461313&amp;isFromPublicArea=True&amp;isModal=true&amp;asPopupView=true"/>
    <x v="0"/>
    <x v="0"/>
    <s v="SUBD. CONSOLIDACION, GESTION E INVEST."/>
    <s v="0111-01"/>
    <s v="Prestar servicios profesionales especializados en la Subdirección deConsolidación, Gestión e Investigación - Dirección Distrital deContabilidad para la ejecución de las actividades establecidas en lapreparación de los Estados Financieros, Reportes e Informes Complementarios Consolidados, a través de BOGDATA, y las que se requieran en el fortalecimiento de la sostenibilidad contabledistrital."/>
    <x v="0"/>
    <d v="2024-07-19T00:00:00"/>
    <m/>
    <m/>
    <n v="49200000"/>
    <n v="16400000"/>
    <n v="65600000"/>
    <n v="60"/>
    <n v="240"/>
    <d v="2024-01-18T00:00:00"/>
    <d v="2024-02-01T00:00:00"/>
    <n v="180"/>
    <d v="2024-10-01T00:00:00"/>
    <n v="49200000"/>
    <n v="181"/>
    <n v="74.489999999999995"/>
    <m/>
    <n v="65600000"/>
    <n v="1"/>
    <n v="16400000"/>
    <n v="65600000"/>
    <n v="240"/>
  </r>
  <r>
    <n v="2024"/>
    <n v="240024"/>
    <x v="0"/>
    <s v="https://community.secop.gov.co/Public/Tendering/OpportunityDetail/Index?noticeUID=CO1.NTC.5461313&amp;isFromPublicArea=True&amp;isModal=true&amp;asPopupView=true"/>
    <x v="0"/>
    <x v="0"/>
    <s v="SUBD. CONSOLIDACION, GESTION E INVEST."/>
    <s v="0111-01"/>
    <s v="Prestar servicios profesionales especializados en la Subdirección deConsolidación, Gestión e Investigación - Dirección Distrital deContabilidad para la ejecución de las actividades establecidas en lapreparación de los Estados Financieros, Reportes e Informes Complementarios Consolidados, a través de BOGDATA, y las que se requieran en el fortalecimiento de la sostenibilidad contabledistrital."/>
    <x v="0"/>
    <d v="2024-07-29T00:00:00"/>
    <m/>
    <m/>
    <n v="49200000"/>
    <n v="16400000"/>
    <n v="65600000"/>
    <n v="60"/>
    <n v="240"/>
    <d v="2024-01-18T00:00:00"/>
    <d v="2024-02-01T00:00:00"/>
    <n v="180"/>
    <d v="2024-10-01T00:00:00"/>
    <n v="49200000"/>
    <n v="181"/>
    <n v="74.489999999999995"/>
    <m/>
    <n v="65600000"/>
    <n v="1"/>
    <n v="16400000"/>
    <n v="65600000"/>
    <n v="240"/>
  </r>
  <r>
    <n v="2024"/>
    <n v="240025"/>
    <x v="0"/>
    <s v="https://community.secop.gov.co/Public/Tendering/OpportunityDetail/Index?noticeUID=CO1.NTC.5461313&amp;isFromPublicArea=True&amp;isModal=true&amp;asPopupView=true"/>
    <x v="0"/>
    <x v="0"/>
    <s v="SUBD. CONSOLIDACION, GESTION E INVEST."/>
    <s v="0111-01"/>
    <s v="Prestar servicios profesionales especializados en la Subdirección deConsolidación, Gestión e Investigación - Dirección Distrital deContabilidad para la ejecución de las actividades establecidas en lapreparación de los Estados Financieros, Reportes e Informes Complementarios Consolidados, a través de BOGDATA, y las que se requieran en el fortalecimiento de la sostenibilidad contabledistrital."/>
    <x v="0"/>
    <d v="2024-07-17T00:00:00"/>
    <m/>
    <m/>
    <n v="49200000"/>
    <n v="16400000"/>
    <n v="65600000"/>
    <n v="60"/>
    <n v="240"/>
    <d v="2024-01-18T00:00:00"/>
    <d v="2024-02-01T00:00:00"/>
    <n v="180"/>
    <d v="2024-10-01T00:00:00"/>
    <n v="49200000"/>
    <n v="181"/>
    <n v="74.489999999999995"/>
    <m/>
    <n v="65600000"/>
    <n v="1"/>
    <n v="16400000"/>
    <n v="65600000"/>
    <n v="240"/>
  </r>
  <r>
    <n v="2024"/>
    <n v="240059"/>
    <x v="0"/>
    <s v="https://community.secop.gov.co/Public/Tendering/OpportunityDetail/Index?noticeUID=CO1.NTC.5488376&amp;isFromPublicArea=True&amp;isModal=true&amp;asPopupView=true"/>
    <x v="0"/>
    <x v="0"/>
    <s v="OF. COBRO PREJURIDICO"/>
    <s v="0111-01"/>
    <s v="Prestar los servicios profesionales especializadas para el desarrollo delas actividades relacionadas con los títulos de depósito judicial acargo de la Oficina de Cobro Prejurídico, tales como la aplicación,devolución, fraccionamiento, tramitación de órdenes de pago y endoso delos mismos."/>
    <x v="0"/>
    <d v="2024-07-30T00:00:00"/>
    <m/>
    <m/>
    <n v="45600000"/>
    <n v="15200000"/>
    <n v="60800000"/>
    <n v="60"/>
    <n v="240"/>
    <d v="2024-01-23T00:00:00"/>
    <d v="2024-02-01T00:00:00"/>
    <n v="180"/>
    <d v="2024-09-30T00:00:00"/>
    <n v="45600000"/>
    <n v="181"/>
    <n v="74.790000000000006"/>
    <m/>
    <n v="60800000"/>
    <n v="1"/>
    <n v="15200000"/>
    <n v="60800000"/>
    <n v="240"/>
  </r>
  <r>
    <n v="2024"/>
    <n v="240084"/>
    <x v="0"/>
    <s v="https://community.secop.gov.co/Public/Tendering/OpportunityDetail/Index?noticeUID=CO1.NTC.5499341&amp;isFromPublicArea=True&amp;isModal=true&amp;asPopupView=true"/>
    <x v="0"/>
    <x v="0"/>
    <s v="SUBD. GESTION JUDICIAL"/>
    <s v="0111-01"/>
    <s v="Prestar los servicios profesionales especializados para representarjudicial, extrajudicial y/o administrativamente a la SecretaríaDistrital de Hacienda de acuerdo a lo establecido en los estudiosprevios"/>
    <x v="0"/>
    <d v="2024-07-29T00:00:00"/>
    <m/>
    <m/>
    <n v="67200000"/>
    <n v="11200000"/>
    <n v="78400000"/>
    <n v="30"/>
    <n v="210"/>
    <d v="2024-01-25T00:00:00"/>
    <d v="2024-01-29T00:00:00"/>
    <n v="180"/>
    <d v="2024-08-29T00:00:00"/>
    <n v="67200000"/>
    <n v="184"/>
    <n v="86.38"/>
    <m/>
    <n v="78400000"/>
    <n v="1"/>
    <n v="11200000"/>
    <n v="78400000"/>
    <n v="210"/>
  </r>
  <r>
    <n v="2024"/>
    <n v="240039"/>
    <x v="0"/>
    <s v="https://community.secop.gov.co/Public/Tendering/OpportunityDetail/Index?noticeUID=CO1.NTC.5467966&amp;isFromPublicArea=True&amp;isModal=true&amp;asPopupView=true"/>
    <x v="0"/>
    <x v="1"/>
    <s v="SUBD. GESTION JUDICIAL"/>
    <s v="0111-01"/>
    <s v="Prestar servicios de apoyo a la gestión de carácter administrativo de laSubdirección de Gestión Judicial."/>
    <x v="0"/>
    <d v="2024-07-23T00:00:00"/>
    <m/>
    <m/>
    <n v="15600000"/>
    <n v="7800000"/>
    <n v="23400000"/>
    <n v="90"/>
    <n v="270"/>
    <d v="2024-01-19T00:00:00"/>
    <d v="2024-01-23T00:00:00"/>
    <n v="180"/>
    <d v="2024-10-23T00:00:00"/>
    <n v="15600000"/>
    <n v="190"/>
    <n v="69.34"/>
    <m/>
    <n v="23400000"/>
    <n v="1"/>
    <n v="7800000"/>
    <n v="23400000"/>
    <n v="270"/>
  </r>
  <r>
    <n v="2024"/>
    <n v="240058"/>
    <x v="0"/>
    <s v="https://community.secop.gov.co/Public/Tendering/OpportunityDetail/Index?noticeUID=CO1.NTC.5467966&amp;isFromPublicArea=True&amp;isModal=true&amp;asPopupView=true"/>
    <x v="0"/>
    <x v="1"/>
    <s v="SUBD. GESTION JUDICIAL"/>
    <s v="0111-01"/>
    <s v="Prestar servicios de apoyo a la gestión de carácter administrativo de laSubdirección de Gestión Judicial."/>
    <x v="0"/>
    <d v="2024-07-24T00:00:00"/>
    <m/>
    <m/>
    <n v="15600000"/>
    <n v="7800000"/>
    <n v="23400000"/>
    <n v="90"/>
    <n v="270"/>
    <d v="2024-01-23T00:00:00"/>
    <d v="2024-01-24T00:00:00"/>
    <n v="180"/>
    <d v="2024-10-24T00:00:00"/>
    <n v="15600000"/>
    <n v="189"/>
    <n v="68.98"/>
    <m/>
    <n v="23400000"/>
    <n v="1"/>
    <n v="7800000"/>
    <n v="23400000"/>
    <n v="270"/>
  </r>
  <r>
    <n v="2024"/>
    <n v="240197"/>
    <x v="0"/>
    <s v="https://community.secop.gov.co/Public/Tendering/OpportunityDetail/Index?noticeUID=CO1.NTC.5539262&amp;isFromPublicArea=True&amp;isModal=true&amp;asPopupView=true"/>
    <x v="0"/>
    <x v="0"/>
    <s v="SUBD. ANALISIS FISCAL"/>
    <s v="0111-01"/>
    <s v="Prestar servicios profesionales para adelantar por parte de la DEEFpropuestas para la implementación de medidas que permitan la gestión deinformación fiscal del Distrito, y de instrumentos de medidas quepermitan analizar y mejorar la calidad de gasto"/>
    <x v="0"/>
    <d v="2024-07-29T00:00:00"/>
    <m/>
    <m/>
    <n v="49200000"/>
    <n v="24600000"/>
    <n v="73800000"/>
    <n v="90"/>
    <n v="270"/>
    <d v="2024-01-30T00:00:00"/>
    <d v="2024-02-05T00:00:00"/>
    <n v="180"/>
    <d v="2024-11-04T00:00:00"/>
    <n v="49200000"/>
    <n v="177"/>
    <n v="64.84"/>
    <m/>
    <n v="73800000"/>
    <n v="1"/>
    <n v="24600000"/>
    <n v="73800000"/>
    <n v="270"/>
  </r>
  <r>
    <n v="2024"/>
    <n v="240073"/>
    <x v="0"/>
    <s v="https://community.secop.gov.co/Public/Tendering/OpportunityDetail/Index?noticeUID=CO1.NTC.5467966&amp;isFromPublicArea=True&amp;isModal=true&amp;asPopupView=true"/>
    <x v="0"/>
    <x v="1"/>
    <s v="SUBD. GESTION JUDICIAL"/>
    <s v="0111-01"/>
    <s v="Prestar servicios de apoyo a la gestión de carácter administrativo de laSubdirección de Gestión Judicial."/>
    <x v="0"/>
    <d v="2024-07-24T00:00:00"/>
    <m/>
    <m/>
    <n v="15600000"/>
    <n v="7800000"/>
    <n v="23400000"/>
    <n v="90"/>
    <n v="270"/>
    <d v="2024-01-23T00:00:00"/>
    <d v="2024-01-26T00:00:00"/>
    <n v="180"/>
    <d v="2024-10-26T00:00:00"/>
    <n v="15600000"/>
    <n v="187"/>
    <n v="68.25"/>
    <m/>
    <n v="23400000"/>
    <n v="1"/>
    <n v="7800000"/>
    <n v="23400000"/>
    <n v="270"/>
  </r>
  <r>
    <n v="2024"/>
    <n v="240074"/>
    <x v="0"/>
    <s v="https://community.secop.gov.co/Public/Tendering/OpportunityDetail/Index?noticeUID=CO1.NTC.5467966&amp;isFromPublicArea=True&amp;isModal=true&amp;asPopupView=true"/>
    <x v="0"/>
    <x v="1"/>
    <s v="SUBD. GESTION JUDICIAL"/>
    <s v="0111-01"/>
    <s v="Prestar servicios de apoyo a la gestión de carácter administrativo de laSubdirección de Gestión Judicial."/>
    <x v="0"/>
    <d v="2024-07-24T00:00:00"/>
    <m/>
    <m/>
    <n v="15600000"/>
    <n v="7800000"/>
    <n v="23400000"/>
    <n v="90"/>
    <n v="270"/>
    <d v="2024-01-23T00:00:00"/>
    <d v="2024-01-25T00:00:00"/>
    <n v="180"/>
    <d v="2024-10-25T00:00:00"/>
    <n v="15600000"/>
    <n v="188"/>
    <n v="68.61"/>
    <m/>
    <n v="23400000"/>
    <n v="1"/>
    <n v="7800000"/>
    <n v="23400000"/>
    <n v="270"/>
  </r>
  <r>
    <n v="2024"/>
    <n v="240188"/>
    <x v="0"/>
    <s v="https://community.secop.gov.co/Public/Tendering/OpportunityDetail/Index?noticeUID=CO1.NTC.5540966&amp;isFromPublicArea=True&amp;isModal=False"/>
    <x v="0"/>
    <x v="0"/>
    <s v="DESPACHO DIR. ESTAD. Y ESTUDIOS FISCALES"/>
    <s v="0111-01"/>
    <s v="Prestar servicios profesionales al Observatorio Fiscal del Distrito enel diseño responsive del portal web del Observatorio y los contenidosdigitales, acorde con el cumplimiento de los lineamientos de gobierno enlínea, y las políticas de accesibilidad y usabilidad."/>
    <x v="0"/>
    <d v="2024-07-18T00:00:00"/>
    <m/>
    <m/>
    <n v="26400000"/>
    <n v="13200000"/>
    <n v="39600000"/>
    <n v="90"/>
    <n v="270"/>
    <d v="2024-01-30T00:00:00"/>
    <d v="2024-02-05T00:00:00"/>
    <n v="180"/>
    <d v="2024-11-04T00:00:00"/>
    <n v="26400000"/>
    <n v="177"/>
    <n v="64.84"/>
    <m/>
    <n v="39600000"/>
    <n v="1"/>
    <n v="13200000"/>
    <n v="39600000"/>
    <n v="270"/>
  </r>
  <r>
    <n v="2024"/>
    <n v="240106"/>
    <x v="0"/>
    <s v="https://community.secop.gov.co/Public/Tendering/OpportunityDetail/Index?noticeUID=CO1.NTC.5504414&amp;isFromPublicArea=True&amp;isModal=true&amp;asPopupView=true"/>
    <x v="0"/>
    <x v="0"/>
    <s v="SUBD. ANALISIS FISCAL"/>
    <s v="0111-01"/>
    <s v="Prestar servicios profesionales en la DEEF para realizar la revisión yconsolidación de normativa nacional y territorial que impacten losingresos distritales, así como el procesamiento de bases de datos quepermitan fortalecer el seguimiento, análisis, y la proyección de losingresos corrientes."/>
    <x v="0"/>
    <d v="2024-07-16T00:00:00"/>
    <m/>
    <m/>
    <n v="49200000"/>
    <n v="24600000"/>
    <n v="73800000"/>
    <n v="90"/>
    <n v="270"/>
    <d v="2024-01-25T00:00:00"/>
    <d v="2024-02-01T00:00:00"/>
    <n v="180"/>
    <d v="2024-10-31T00:00:00"/>
    <n v="49200000"/>
    <n v="181"/>
    <n v="66.3"/>
    <m/>
    <n v="73800000"/>
    <n v="1"/>
    <n v="24600000"/>
    <n v="73800000"/>
    <n v="270"/>
  </r>
  <r>
    <n v="2024"/>
    <n v="240138"/>
    <x v="0"/>
    <s v="https://community.secop.gov.co/Public/Tendering/OpportunityDetail/Index?noticeUID=CO1.NTC.5481937&amp;isFromPublicArea=True&amp;isModal=true&amp;asPopupView=true"/>
    <x v="0"/>
    <x v="0"/>
    <s v="SUBD. ADMINISTRATIVA Y FINANCIERA"/>
    <s v="0111-01"/>
    <s v="Prestar los servicios profesionales para la estructuración, ejecución ycierre de los proyectos de intervención de la infraestructura de lassedes de la SDH y el CAD y apoyo a la supervisión de los contratosasociados."/>
    <x v="0"/>
    <d v="2024-07-31T00:00:00"/>
    <m/>
    <m/>
    <n v="52800000"/>
    <n v="26400000"/>
    <n v="79200000"/>
    <n v="90"/>
    <n v="270"/>
    <d v="2024-01-31T00:00:00"/>
    <d v="2024-02-05T00:00:00"/>
    <n v="180"/>
    <d v="2024-11-05T00:00:00"/>
    <n v="52800000"/>
    <n v="177"/>
    <n v="64.599999999999994"/>
    <m/>
    <n v="79200000"/>
    <n v="1"/>
    <n v="26400000"/>
    <n v="79200000"/>
    <n v="270"/>
  </r>
  <r>
    <n v="2024"/>
    <n v="240066"/>
    <x v="0"/>
    <s v="https://community.secop.gov.co/Public/Tendering/OpportunityDetail/Index?noticeUID=CO1.NTC.5508556&amp;isFromPublicArea=True&amp;isModal=true&amp;asPopupView=true"/>
    <x v="0"/>
    <x v="0"/>
    <s v="SUBD. GESTION CONTABLE HACIENDA"/>
    <s v="0111-01"/>
    <s v="Prestar servicios profesionales para adelantar procesos de conciliaciónde información contable y operaciones recíprocas necesarios en laelaboración de estados financieros, reportes e informes complementariosde la SDH en el módulo FI a cargo de la Dirección Distrital deContabilidad."/>
    <x v="0"/>
    <d v="2024-07-19T00:00:00"/>
    <m/>
    <m/>
    <n v="23400000"/>
    <n v="7800000"/>
    <n v="31200000"/>
    <n v="60"/>
    <n v="240"/>
    <d v="2024-01-25T00:00:00"/>
    <d v="2024-02-01T00:00:00"/>
    <n v="180"/>
    <d v="2024-10-01T00:00:00"/>
    <n v="23400000"/>
    <n v="181"/>
    <n v="74.489999999999995"/>
    <m/>
    <n v="31200000"/>
    <n v="1"/>
    <n v="7800000"/>
    <n v="31200000"/>
    <n v="240"/>
  </r>
  <r>
    <n v="2024"/>
    <n v="240150"/>
    <x v="0"/>
    <s v="https://community.secop.gov.co/Public/Tendering/OpportunityDetail/Index?noticeUID=CO1.NTC.5457680&amp;isFromPublicArea=True&amp;isModal=true&amp;asPopupView=true"/>
    <x v="0"/>
    <x v="0"/>
    <s v="SUBD. GESTION JUDICIAL"/>
    <s v="0111-01"/>
    <s v="Prestar servicios profesionales para representar judicial, extrajudicialy/o administrativamente a Bogotá D.C.-Secretaría Distrital de Hacienda"/>
    <x v="0"/>
    <d v="2024-07-23T00:00:00"/>
    <m/>
    <m/>
    <n v="32400000"/>
    <n v="5400000"/>
    <n v="37800000"/>
    <n v="30"/>
    <n v="210"/>
    <d v="2024-01-26T00:00:00"/>
    <d v="2024-02-01T00:00:00"/>
    <n v="180"/>
    <d v="2024-09-01T00:00:00"/>
    <n v="32400000"/>
    <n v="181"/>
    <n v="84.98"/>
    <m/>
    <n v="37800000"/>
    <n v="1"/>
    <n v="5400000"/>
    <n v="37800000"/>
    <n v="210"/>
  </r>
  <r>
    <n v="2024"/>
    <n v="240229"/>
    <x v="0"/>
    <s v="https://community.secop.gov.co/Public/Tendering/OpportunityDetail/Index?noticeUID=CO1.NTC.5551340&amp;isFromPublicArea=True&amp;isModal=true&amp;asPopupView=true"/>
    <x v="0"/>
    <x v="0"/>
    <s v="SUBD. INFRAESTRUCTURA TIC"/>
    <s v="0111-01"/>
    <s v="Prestar servicios profesionales en la definición e implementación deproyectos de infraestructura de Tecnologías de la Información (TI)."/>
    <x v="0"/>
    <d v="2024-07-19T00:00:00"/>
    <m/>
    <m/>
    <n v="56400000"/>
    <n v="18800000"/>
    <n v="75200000"/>
    <n v="60"/>
    <n v="240"/>
    <d v="2024-01-31T00:00:00"/>
    <d v="2024-02-05T00:00:00"/>
    <n v="180"/>
    <d v="2024-10-05T00:00:00"/>
    <n v="56400000"/>
    <n v="177"/>
    <n v="72.84"/>
    <m/>
    <n v="75200000"/>
    <n v="1"/>
    <n v="18800000"/>
    <n v="75200000"/>
    <n v="240"/>
  </r>
  <r>
    <n v="2024"/>
    <n v="240225"/>
    <x v="0"/>
    <s v="https://community.secop.gov.co/Public/Tendering/OpportunityDetail/Index?noticeUID=CO1.NTC.5553900&amp;isFromPublicArea=True&amp;isModal=true&amp;asPopupView=true"/>
    <x v="0"/>
    <x v="0"/>
    <s v="DESPACHO DIR. ESTAD. Y ESTUDIOS FISCALES"/>
    <s v="0111-01"/>
    <s v="Prestar servicios profesionales al Observatorio Fiscal del Distrito enlos contenidos (informes, boletines, piezas gráficas, portal web, entreotros) que requieran la generación y redacción de textos -español einglés-; apoyando la labor de difusión, conforme a las pautas delenguaje claro estipulados por los gobiernos nacional y distrital,acorde con el cumplimiento de los lineamientos de gobierno en línea."/>
    <x v="0"/>
    <d v="2024-07-18T00:00:00"/>
    <m/>
    <m/>
    <n v="29400000"/>
    <n v="14700000"/>
    <n v="44100000"/>
    <n v="90"/>
    <n v="270"/>
    <d v="2024-01-31T00:00:00"/>
    <d v="2024-02-07T00:00:00"/>
    <n v="180"/>
    <d v="2024-11-06T00:00:00"/>
    <n v="29400000"/>
    <n v="175"/>
    <n v="64.099999999999994"/>
    <m/>
    <n v="44100000"/>
    <n v="1"/>
    <n v="14700000"/>
    <n v="44100000"/>
    <n v="270"/>
  </r>
  <r>
    <n v="2024"/>
    <n v="240187"/>
    <x v="0"/>
    <s v="https://community.secop.gov.co/Public/Tendering/OpportunityDetail/Index?noticeUID=CO1.NTC.5534177&amp;isFromPublicArea=True&amp;isModal=true&amp;asPopupView=true"/>
    <x v="0"/>
    <x v="0"/>
    <s v="SUBD. ASUNTOS CONTRACTUALES"/>
    <s v="0111-01"/>
    <s v="Prestar servicios profesionales para apoyar la gestión administrativa deprocesos contractuales y la liquidación y cierre de contratos"/>
    <x v="0"/>
    <d v="2024-07-31T00:00:00"/>
    <m/>
    <m/>
    <n v="26400000"/>
    <n v="8800000"/>
    <n v="35200000"/>
    <n v="60"/>
    <n v="240"/>
    <d v="2024-01-29T00:00:00"/>
    <d v="2024-02-01T00:00:00"/>
    <n v="180"/>
    <d v="2024-10-01T00:00:00"/>
    <n v="26400000"/>
    <n v="181"/>
    <n v="74.489999999999995"/>
    <m/>
    <n v="35200000"/>
    <n v="1"/>
    <n v="8800000"/>
    <n v="35200000"/>
    <n v="240"/>
  </r>
  <r>
    <n v="2024"/>
    <n v="240231"/>
    <x v="0"/>
    <s v="https://community.secop.gov.co/Public/Tendering/OpportunityDetail/Index?noticeUID=CO1.NTC.5551455&amp;isFromPublicArea=True&amp;isModal=true&amp;asPopupView=true"/>
    <x v="0"/>
    <x v="0"/>
    <s v="OF. ASESORA DE COMUNICACIONES"/>
    <s v="0111-01"/>
    <s v="Prestar los servicios profesionales en la Oficina Asesora deComunicaciones para realizar actividades relacionadas con procesos administrativos y de correspondencia a cargo del área."/>
    <x v="0"/>
    <d v="2024-07-25T00:00:00"/>
    <m/>
    <m/>
    <n v="23400000"/>
    <n v="11700000"/>
    <n v="35100000"/>
    <n v="90"/>
    <n v="270"/>
    <d v="2024-01-31T00:00:00"/>
    <d v="2024-02-01T00:00:00"/>
    <n v="180"/>
    <d v="2024-11-01T00:00:00"/>
    <n v="23400000"/>
    <n v="181"/>
    <n v="66.06"/>
    <m/>
    <n v="35100000"/>
    <n v="1"/>
    <n v="11700000"/>
    <n v="35100000"/>
    <n v="270"/>
  </r>
  <r>
    <n v="2024"/>
    <n v="240234"/>
    <x v="0"/>
    <s v="https://community.secop.gov.co/Public/Tendering/OpportunityDetail/Index?noticeUID=CO1.NTC.5553707&amp;isFromPublicArea=True&amp;isModal=true&amp;asPopupView=true"/>
    <x v="0"/>
    <x v="0"/>
    <s v="OF. ASESORA DE COMUNICACIONES"/>
    <s v="0111-01"/>
    <s v="Prestar los servicios profesionales para efectuar la actividad presupuestal, administrativa, precontractual, contractual y postcontractual de los trámites a cargo de la Oficina Asesora de Comunicaciones, así como todas aquellas actividades de planeación de ladependencia, de acuerdo con la normativa vigente y los procedimientos degestión de calidad y contratación de la Entidad"/>
    <x v="0"/>
    <d v="2024-07-26T00:00:00"/>
    <m/>
    <m/>
    <n v="41400000"/>
    <n v="20700000"/>
    <n v="62100000"/>
    <n v="90"/>
    <n v="270"/>
    <d v="2024-01-31T00:00:00"/>
    <d v="2024-02-02T00:00:00"/>
    <n v="180"/>
    <d v="2024-11-02T00:00:00"/>
    <n v="41400000"/>
    <n v="180"/>
    <n v="65.69"/>
    <m/>
    <n v="62100000"/>
    <n v="1"/>
    <n v="20700000"/>
    <n v="62100000"/>
    <n v="270"/>
  </r>
  <r>
    <n v="2024"/>
    <n v="240274"/>
    <x v="0"/>
    <s v="https://community.secop.gov.co/Public/Tendering/OpportunityDetail/Index?noticeUID=CO1.NTC.5586842&amp;isFromPublicArea=True&amp;isModal=true&amp;asPopupView=true"/>
    <x v="0"/>
    <x v="0"/>
    <s v="SUBD. CONSOLIDACION, GESTION E INVEST."/>
    <s v="0111-01"/>
    <s v="Prestar servicios profesionales especializados en la Subdirección deConsolidación, Gestión e Investigación - Dirección Distrital deContabilidad para la ejecución de las actividades establecidas en elplan de acción encaminadas a la sostenibilidad contable distrital y enespecial en la coordinación de los procesos de elaboración de losEstados Financieros, Reportes e Informes Complementarios Consolidados, através de las funcionalidades desarrolladas y en estabilización delnuevo sistema de información BOGDATA."/>
    <x v="0"/>
    <d v="2024-07-30T00:00:00"/>
    <m/>
    <m/>
    <n v="49200000"/>
    <n v="16400000"/>
    <n v="65600000"/>
    <n v="60"/>
    <n v="240"/>
    <d v="2024-02-05T00:00:00"/>
    <d v="2024-02-07T00:00:00"/>
    <n v="180"/>
    <d v="2024-10-07T00:00:00"/>
    <n v="49200000"/>
    <n v="175"/>
    <n v="72.02"/>
    <m/>
    <n v="65600000"/>
    <n v="1"/>
    <n v="16400000"/>
    <n v="65600000"/>
    <n v="240"/>
  </r>
  <r>
    <n v="2024"/>
    <n v="240293"/>
    <x v="0"/>
    <s v="https://community.secop.gov.co/Public/Tendering/OpportunityDetail/Index?noticeUID=CO1.NTC.5605436&amp;isFromPublicArea=True&amp;isModal=true&amp;asPopupView=true"/>
    <x v="0"/>
    <x v="0"/>
    <s v="SUBD. SOLUCIONES TIC"/>
    <s v="0111-01"/>
    <s v="Prestar servicios profesionales de soporte y mantenimiento de Nivel 2para el módulo CRM del ERP de la Secretaría Distrital de Hacienda."/>
    <x v="0"/>
    <d v="2024-07-22T00:00:00"/>
    <m/>
    <m/>
    <n v="119400000"/>
    <n v="19900000"/>
    <n v="139300000"/>
    <n v="30"/>
    <n v="210"/>
    <d v="2024-02-07T00:00:00"/>
    <d v="2024-02-14T00:00:00"/>
    <n v="180"/>
    <d v="2024-09-14T00:00:00"/>
    <n v="119400000"/>
    <n v="168"/>
    <n v="78.87"/>
    <m/>
    <n v="139300000"/>
    <n v="1"/>
    <n v="19900000"/>
    <n v="139300000"/>
    <n v="210"/>
  </r>
  <r>
    <n v="2024"/>
    <n v="240364"/>
    <x v="0"/>
    <s v="https://community.secop.gov.co/Public/Tendering/OpportunityDetail/Index?noticeUID=CO1.NTC.5661921&amp;isFromPublicArea=True&amp;isModal=true&amp;asPopupView=true"/>
    <x v="0"/>
    <x v="0"/>
    <s v="SUBD. SOLUCIONES TIC"/>
    <s v="0111-01"/>
    <s v="Prestar servicios profesionales de soporte y mantenimiento de Nivel 2para módulos de TR Y FI del ERP de la Secretaría Distrital de Hacienda."/>
    <x v="0"/>
    <d v="2024-07-31T00:00:00"/>
    <m/>
    <m/>
    <n v="119400000"/>
    <n v="19900000"/>
    <n v="139300000"/>
    <n v="30"/>
    <n v="210"/>
    <d v="2024-02-15T00:00:00"/>
    <d v="2024-02-20T00:00:00"/>
    <n v="180"/>
    <d v="2024-09-20T00:00:00"/>
    <n v="119400000"/>
    <n v="162"/>
    <n v="76.06"/>
    <m/>
    <n v="139300000"/>
    <n v="1"/>
    <n v="19900000"/>
    <n v="139300000"/>
    <n v="210"/>
  </r>
  <r>
    <n v="2024"/>
    <n v="240419"/>
    <x v="0"/>
    <s v="https://community.secop.gov.co/Public/Tendering/OpportunityDetail/Index?noticeUID=CO1.NTC.5741345&amp;isFromPublicArea=True&amp;isModal=true&amp;asPopupView=true"/>
    <x v="0"/>
    <x v="0"/>
    <s v="SUBD. SOLUCIONES TIC"/>
    <s v="0111-01"/>
    <s v="Prestar servicios profesionales de soporte y mantenimiento de Nivel 2 enel Lenguaje ABAP de SAP y WORkFLOW para el ERP y CORE de la Secretaríade hacienda Distrital."/>
    <x v="0"/>
    <d v="2024-07-23T00:00:00"/>
    <m/>
    <m/>
    <n v="119400000"/>
    <n v="19900000"/>
    <n v="139300000"/>
    <n v="30"/>
    <n v="210"/>
    <d v="2024-02-27T00:00:00"/>
    <d v="2024-02-29T00:00:00"/>
    <n v="180"/>
    <d v="2024-09-29T00:00:00"/>
    <n v="119400000"/>
    <n v="153"/>
    <n v="71.83"/>
    <m/>
    <n v="139300000"/>
    <n v="1"/>
    <n v="19900000"/>
    <n v="139300000"/>
    <n v="210"/>
  </r>
  <r>
    <n v="2024"/>
    <n v="240313"/>
    <x v="0"/>
    <s v="https://community.secop.gov.co/Public/Tendering/OpportunityDetail/Index?noticeUID=CO1.NTC.5606733&amp;isFromPublicArea=True&amp;isModal=true&amp;asPopupView=true"/>
    <x v="0"/>
    <x v="0"/>
    <s v="OF. ASESORA DE COMUNICACIONES"/>
    <s v="0111-01"/>
    <s v="Prestar los servicios profesionales en la Oficina Asesora deComunicaciones para velar el cumplimiento de los criterios de accesibilidad y usabilidad en la página web y demás plataformas de la entidad de los lineamientos establecidos por Gobierno Digital y la Ley1712 de 2014 así como la implementación y seguimientos a losrequerimientos internos de la intranet de la Secretaría Distrital de Hacienda."/>
    <x v="0"/>
    <d v="2024-07-31T00:00:00"/>
    <m/>
    <m/>
    <n v="35400000"/>
    <n v="17700000"/>
    <n v="53100000"/>
    <n v="90"/>
    <n v="270"/>
    <d v="2024-02-08T00:00:00"/>
    <d v="2024-02-09T00:00:00"/>
    <n v="180"/>
    <d v="2024-11-09T00:00:00"/>
    <n v="35400000"/>
    <n v="173"/>
    <n v="63.14"/>
    <m/>
    <n v="53100000"/>
    <n v="1"/>
    <n v="17700000"/>
    <n v="53100000"/>
    <n v="270"/>
  </r>
  <r>
    <n v="2024"/>
    <n v="240334"/>
    <x v="0"/>
    <s v="https://community.secop.gov.co/Public/Tendering/OpportunityDetail/Index?noticeUID=CO1.NTC.5660281&amp;isFromPublicArea=True&amp;isModal=true&amp;asPopupView=true"/>
    <x v="0"/>
    <x v="0"/>
    <s v="SUBD. SOLUCIONES TIC"/>
    <s v="0111-01"/>
    <s v="Prestar servicios profesionales de soporte y mantenimiento de Nivel 2para el módulo TRM del ERP de la Secretaría Distrital de Hacienda."/>
    <x v="0"/>
    <d v="2024-07-30T00:00:00"/>
    <m/>
    <m/>
    <n v="155400000"/>
    <n v="25900000"/>
    <n v="181300000"/>
    <n v="30"/>
    <n v="210"/>
    <d v="2024-02-15T00:00:00"/>
    <d v="2024-02-26T00:00:00"/>
    <n v="180"/>
    <d v="2024-09-26T00:00:00"/>
    <n v="155400000"/>
    <n v="156"/>
    <n v="73.239999999999995"/>
    <m/>
    <n v="181300000"/>
    <n v="1"/>
    <n v="25900000"/>
    <n v="181300000"/>
    <n v="210"/>
  </r>
  <r>
    <n v="2024"/>
    <n v="240425"/>
    <x v="0"/>
    <s v="https://community.secop.gov.co/Public/Tendering/OpportunityDetail/Index?noticeUID=CO1.NTC.5614786&amp;isFromPublicArea=True&amp;isModal=False"/>
    <x v="0"/>
    <x v="0"/>
    <s v="SUBD. TALENTO HUMANO"/>
    <s v="0111-01"/>
    <s v="Prestar los servicios profesionales para brindar soporte en laplanificación, orientación y ejecución del proceso de provisión de empleos de la planta de personal de la Secretaría Distrital de Hacienda, a través de las diferentes modalidades de ingreso al sistemade empleo público."/>
    <x v="1"/>
    <d v="2024-07-15T00:00:00"/>
    <m/>
    <m/>
    <n v="52800000"/>
    <n v="0"/>
    <n v="52800000"/>
    <m/>
    <n v="180"/>
    <d v="2024-02-28T00:00:00"/>
    <d v="2024-03-06T00:00:00"/>
    <n v="180"/>
    <d v="2024-10-06T00:00:00"/>
    <n v="52800000"/>
    <n v="147"/>
    <n v="68.69"/>
    <m/>
    <n v="52800000"/>
    <n v="0"/>
    <n v="0"/>
    <n v="52800000"/>
    <n v="180"/>
  </r>
  <r>
    <n v="2022"/>
    <n v="220399"/>
    <x v="0"/>
    <s v="https://community.secop.gov.co/Public/Tendering/OpportunityDetail/Index?noticeUID=CO1.NTC.2933046&amp;isFromPublicArea=True&amp;isModal=true&amp;asPopupView=true"/>
    <x v="1"/>
    <x v="2"/>
    <s v="SUBD. ADMINISTRATIVA Y FINANCIERA"/>
    <s v="0111-01"/>
    <s v="PRESTAR LOS SERVICIOS DE VIGILANCIA Y SEGURIDAD PRIVADA PARA LAPERMANENTE Y ADECUADA PROTECCIÓN DE LOS FUNCIONARIOS, CONTRATISTAS,VISITANTES, CONTRIBUYENTES Y USUARIOS DE LA SECRETARÍA DISTRITAL DEHACIENDA, ÁREAS COMUNES DEL CENTRO ADMINISTRATIVO DISTRITAL. CAD Y LOSBIENES MUEBLES E INMUEBLES OBJETO DE ESTA CONTRATACIÓN, DE CONFORMIDADCON LO DISPUESTO EN EL PLIEGO DE CONDICIONES."/>
    <x v="0"/>
    <d v="2024-07-09T00:00:00"/>
    <m/>
    <m/>
    <n v="4537388359"/>
    <n v="655000000"/>
    <n v="7284388359"/>
    <n v="76"/>
    <n v="826"/>
    <d v="2022-06-10T00:00:00"/>
    <d v="2022-06-15T00:00:00"/>
    <n v="525"/>
    <d v="2024-09-30T00:00:00"/>
    <n v="4537388359"/>
    <n v="777"/>
    <n v="92.72"/>
    <m/>
    <n v="7284388359"/>
    <n v="3"/>
    <n v="2747000000"/>
    <n v="7284388359"/>
    <n v="826"/>
  </r>
  <r>
    <n v="2024"/>
    <n v="240485"/>
    <x v="0"/>
    <s v="https://community.secop.gov.co/Public/Tendering/OpportunityDetail/Index?noticeUID=CO1.NTC.5961946&amp;isFromPublicArea=True&amp;isModal=true&amp;asPopupView=true"/>
    <x v="0"/>
    <x v="0"/>
    <s v="DESPACHO DIR. DISTRITAL COBRO"/>
    <s v="0111-01"/>
    <s v="Prestar servicios profesionales para el control, consolidación, gestión,planificación y seguimiento de las bases administradas por la DirecciónDistrital de Cobro, en el marco de los procesos misionales de cobrocoactivo tributario, no tributario, depuración de cartera y cobroprejurídico."/>
    <x v="1"/>
    <d v="2024-07-10T00:00:00"/>
    <m/>
    <m/>
    <n v="49200000"/>
    <n v="0"/>
    <n v="49200000"/>
    <m/>
    <n v="180"/>
    <d v="2024-04-11T00:00:00"/>
    <d v="2024-04-16T00:00:00"/>
    <n v="180"/>
    <d v="2024-10-30T00:00:00"/>
    <n v="49200000"/>
    <n v="106"/>
    <n v="53.81"/>
    <m/>
    <n v="49200000"/>
    <n v="0"/>
    <n v="0"/>
    <n v="49200000"/>
    <n v="180"/>
  </r>
  <r>
    <n v="2022"/>
    <n v="220430"/>
    <x v="0"/>
    <s v="https://community.secop.gov.co/Public/Tendering/OpportunityDetail/Index?noticeUID=CO1.NTC.2979909&amp;isFromPublicArea=True&amp;isModal=true&amp;asPopupView=true"/>
    <x v="2"/>
    <x v="2"/>
    <s v="SUBD. ADMINISTRATIVA Y FINANCIERA"/>
    <s v="0111-01"/>
    <s v="PRESTAR LOS SERVICIOS INTEGRALES DE ASEO Y CAFETERÍA Y EL SERVICIO DEFUMIGACIÓN PARA LAS INSTALACIONES DE LA SECRETARIA DISTRITAL DE HACIENDADE BOGOTA D.C. Y ZONAS COMUNES DEL CENTRO ADMINISTRATIVO DISTRITAL CAD."/>
    <x v="0"/>
    <d v="2024-07-31T00:00:00"/>
    <m/>
    <m/>
    <n v="2969744562"/>
    <n v="176000000"/>
    <n v="4305681562"/>
    <n v="62"/>
    <n v="788"/>
    <d v="2022-07-15T00:00:00"/>
    <d v="2022-07-25T00:00:00"/>
    <n v="465"/>
    <d v="2024-09-30T00:00:00"/>
    <n v="2969744562"/>
    <n v="737"/>
    <n v="92.36"/>
    <m/>
    <n v="4305681562"/>
    <n v="2"/>
    <n v="1335937000"/>
    <n v="4305681562"/>
    <n v="788"/>
  </r>
  <r>
    <n v="2023"/>
    <n v="230584"/>
    <x v="0"/>
    <s v="https://community.secop.gov.co/Public/Tendering/OpportunityDetail/Index?noticeUID=CO1.NTC.4322916&amp;isFromPublicArea=True&amp;isModal=true&amp;asPopupView=true"/>
    <x v="3"/>
    <x v="3"/>
    <s v="SUBD. ADMINISTRATIVA Y FINANCIERA"/>
    <s v="0111-01"/>
    <s v="Suministrar e instalar planta eléctrica para respaldo eléctrico de lasede de la Crr 32 (archivo) incluye instalación de tableros eléctricos,transferencia eléctrica, acometidas eléctricas y ampliación de cargaeléctrica ante operador de red ."/>
    <x v="2"/>
    <d v="2024-07-15T00:00:00"/>
    <m/>
    <m/>
    <n v="738398205"/>
    <n v="0"/>
    <n v="738398205"/>
    <n v="30"/>
    <n v="407"/>
    <d v="2023-05-29T00:00:00"/>
    <d v="2023-06-29T00:00:00"/>
    <n v="240"/>
    <d v="2024-10-20T00:00:00"/>
    <n v="738398205"/>
    <n v="398"/>
    <n v="83.09"/>
    <m/>
    <n v="738398205"/>
    <n v="1"/>
    <n v="0"/>
    <n v="738398205"/>
    <n v="407"/>
  </r>
  <r>
    <n v="2023"/>
    <n v="230610"/>
    <x v="0"/>
    <s v="https://community.secop.gov.co/Public/Tendering/OpportunityDetail/Index?noticeUID=CO1.NTC.4384399&amp;isFromPublicArea=True&amp;isModal=true&amp;asPopupView=true"/>
    <x v="2"/>
    <x v="2"/>
    <s v="FONDO CUENTA CONCEJO DE BOGOTA, D.C."/>
    <s v="0111-04"/>
    <s v="Prestar los servicios de impresión para el Concejo de Bogotá D.C."/>
    <x v="2"/>
    <d v="2024-07-10T00:00:00"/>
    <m/>
    <m/>
    <n v="201502956"/>
    <n v="0"/>
    <n v="201502956"/>
    <n v="60"/>
    <n v="420"/>
    <d v="2023-06-06T00:00:00"/>
    <d v="2023-07-11T00:00:00"/>
    <n v="360"/>
    <d v="2024-09-10T00:00:00"/>
    <n v="201502956"/>
    <n v="386"/>
    <n v="90.4"/>
    <m/>
    <n v="201502956"/>
    <n v="1"/>
    <n v="0"/>
    <n v="201502956"/>
    <n v="420"/>
  </r>
  <r>
    <n v="2023"/>
    <n v="230632"/>
    <x v="0"/>
    <s v="https://community.secop.gov.co/Public/Tendering/OpportunityDetail/Index?noticeUID=CO1.NTC.4442653&amp;isFromPublicArea=True&amp;isModal=true&amp;asPopupView=true"/>
    <x v="4"/>
    <x v="2"/>
    <s v="SUBD. TALENTO HUMANO"/>
    <s v="0111-01"/>
    <s v="Prestar servicios de alquiler de escenarios como salones, auditorios yespacios abiertos, apoyo logístico y servicio de catering para eldesarrollo de eventos que requiera la Secretaria Distrital de Hacienda"/>
    <x v="2"/>
    <d v="2024-07-29T00:00:00"/>
    <m/>
    <m/>
    <n v="116000000"/>
    <n v="0"/>
    <n v="174000000"/>
    <n v="30"/>
    <n v="420"/>
    <d v="2023-06-22T00:00:00"/>
    <d v="2023-06-28T00:00:00"/>
    <n v="300"/>
    <d v="2024-08-28T00:00:00"/>
    <n v="116000000"/>
    <n v="399"/>
    <n v="93.44"/>
    <m/>
    <n v="174000000"/>
    <n v="1"/>
    <n v="58000000"/>
    <n v="174000000"/>
    <n v="420"/>
  </r>
  <r>
    <n v="2024"/>
    <n v="240607"/>
    <x v="0"/>
    <s v="https://community.secop.gov.co/Public/Tendering/OpportunityDetail/Index?noticeUID=CO1.NTC.6269151&amp;isFromPublicArea=True&amp;isModal=true&amp;asPopupView=true"/>
    <x v="0"/>
    <x v="1"/>
    <s v="SUBD. TALENTO HUMANO"/>
    <s v="0111-01"/>
    <s v="Prestar los servicios de apoyo a la gestión para el desarrollo logísticode las actividades contenidas dentro de los programas de bienestar,incentivos, mejoramiento de clima laboral para los servidores y susfamilias, desarrollar el plan de integridad y fortalecer el conocimientoen los procesos y productos de la entidad en los servidores, que genereun cambio proactivo al interior de la entidad."/>
    <x v="3"/>
    <d v="2024-07-19T00:00:00"/>
    <m/>
    <m/>
    <n v="1803690000"/>
    <n v="0"/>
    <n v="1803690000"/>
    <m/>
    <n v="200"/>
    <d v="2024-06-18T00:00:00"/>
    <d v="2024-06-20T00:00:00"/>
    <n v="200"/>
    <d v="2024-12-31T00:00:00"/>
    <n v="1803690000"/>
    <n v="41"/>
    <n v="21.13"/>
    <m/>
    <n v="1803690000"/>
    <n v="0"/>
    <n v="0"/>
    <n v="1803690000"/>
    <n v="200"/>
  </r>
  <r>
    <n v="2022"/>
    <n v="220706"/>
    <x v="0"/>
    <s v="https://community.secop.gov.co/Public/Tendering/OpportunityDetail/Index?noticeUID=CO1.NTC.3155498&amp;isFromPublicArea=True&amp;isModal=true&amp;asPopupView=true"/>
    <x v="1"/>
    <x v="4"/>
    <s v="SUBD. ADMINISTRATIVA Y FINANCIERA"/>
    <s v="0111-01"/>
    <s v="PRESTAR LOS SERVICIOS DE MANTENIMIENTO PREVENTIVO Y CORRECTIVO ALSISTEMA ELÉCTRICO; AL SISTEMA HIDRÁULICO, INCLUIDOS LOS TANQUES DEALMACENAMIENTO; AL MOBILIARIO; ASÍ COMO EL MANTENIMIENTO INTEGRAL A LASINSTALACIONES LOCATIVAS Y LAS OBRAS DE MEJORA QUE SE REQUIERAN, CON ELSUMINISTRO DE PERSONAL, EQUIPO, MATERIALES Y REPUESTOS, EN LASINSTALACIONES FÍSICAS DE LA SECRETARIA DISTRITAL DE HACIENDA Y ZONASCOMUNES DEL CENTRO ADMINISTRATIVO DISTRITAL CAD Y LAS DIFERENTES SEDES."/>
    <x v="0"/>
    <d v="2024-07-11T00:00:00"/>
    <m/>
    <m/>
    <n v="2378900437"/>
    <n v="300000000"/>
    <n v="3628903437"/>
    <n v="76"/>
    <n v="686"/>
    <d v="2022-10-05T00:00:00"/>
    <d v="2022-11-04T00:00:00"/>
    <n v="483"/>
    <d v="2024-09-30T00:00:00"/>
    <n v="2378900437"/>
    <n v="635"/>
    <n v="91.24"/>
    <m/>
    <n v="3628903437"/>
    <n v="3"/>
    <n v="1250003000"/>
    <n v="3628903437"/>
    <n v="686"/>
  </r>
  <r>
    <n v="2023"/>
    <n v="230660"/>
    <x v="0"/>
    <s v="https://community.secop.gov.co/Public/Tendering/OpportunityDetail/Index?noticeUID=CO1.NTC.4615964&amp;isFromPublicArea=True&amp;isModal=true&amp;asPopupView=true"/>
    <x v="3"/>
    <x v="5"/>
    <s v="FONDO CUENTA CONCEJO DE BOGOTA, D.C."/>
    <s v="0111-04"/>
    <s v="Contratar los seguros que amparen los intereses patrimoniales actuales yfuturos, así como los bienes de propiedad del Concejo de Bogotá, D.C ,que estén bajo su responsabilidad y custodia y aquellos que seanadquiridos para desarrollar las funciones inherentes a su actividad ycualquier otra póliza de seguros que requiera la Entidad en eldesarrollo de su actividad siempre y cuando la aseguradora adjudicatariacuente con la autorización por parte de la Superintendencia Financierade Colombia de conformidad con lo establecido en los pliegos decondiciones"/>
    <x v="0"/>
    <d v="2024-07-16T00:00:00"/>
    <m/>
    <m/>
    <n v="51479400"/>
    <n v="11988353"/>
    <n v="63467753"/>
    <n v="85"/>
    <n v="450"/>
    <d v="2023-07-17T00:00:00"/>
    <d v="2023-07-18T00:00:00"/>
    <n v="365"/>
    <d v="2024-10-10T00:00:00"/>
    <n v="51479400"/>
    <n v="379"/>
    <n v="84.22"/>
    <m/>
    <n v="63467753"/>
    <n v="1"/>
    <n v="11988353"/>
    <n v="63467753"/>
    <n v="450"/>
  </r>
  <r>
    <n v="2022"/>
    <n v="220777"/>
    <x v="0"/>
    <s v="https://community.secop.gov.co/Public/Tendering/OpportunityDetail/Index?noticeUID=CO1.NTC.3193398&amp;isFromPublicArea=True&amp;isModal=true&amp;asPopupView=true"/>
    <x v="5"/>
    <x v="6"/>
    <s v="SUBD. ADMINISTRATIVA Y FINANCIERA"/>
    <s v="0111-01"/>
    <s v="REALIZAR LA INTERVENTORÍA TÉCNICA, ADMINISTRATIVA, AMBIENTAL,FINANCIERA, LEGAL Y CONTABLE PARA EL CONTRATO DE MANTENIMIENTOS INTEGRADOS"/>
    <x v="0"/>
    <d v="2024-07-11T00:00:00"/>
    <m/>
    <m/>
    <n v="303602582"/>
    <n v="59451384"/>
    <n v="545402966"/>
    <n v="76"/>
    <n v="718"/>
    <d v="2022-10-20T00:00:00"/>
    <d v="2022-11-04T00:00:00"/>
    <n v="441"/>
    <d v="2024-10-31T00:00:00"/>
    <n v="303602582"/>
    <n v="635"/>
    <n v="87.35"/>
    <m/>
    <n v="545402966"/>
    <n v="3"/>
    <n v="241800384"/>
    <n v="545402966"/>
    <n v="718"/>
  </r>
  <r>
    <n v="2023"/>
    <n v="230988"/>
    <x v="0"/>
    <s v="https://community.secop.gov.co/Public/Tendering/OpportunityDetail/Index?noticeUID=CO1.NTC.5191133&amp;isFromPublicArea=True&amp;isModal=true&amp;asPopupView=true"/>
    <x v="3"/>
    <x v="2"/>
    <s v="FONDO CUENTA CONCEJO DE BOGOTA, D.C."/>
    <s v="0111-04"/>
    <s v="Prestar los servicios para la valoración, diseño, elaboración,actualización e implementación de instrumentos archivísticos en el Concejo de Bogotá D.C."/>
    <x v="2"/>
    <d v="2024-07-11T00:00:00"/>
    <m/>
    <m/>
    <n v="263501323"/>
    <n v="0"/>
    <n v="263501323"/>
    <n v="90"/>
    <n v="270"/>
    <d v="2023-12-14T00:00:00"/>
    <d v="2024-01-11T00:00:00"/>
    <n v="180"/>
    <d v="2024-10-11T00:00:00"/>
    <n v="263501323"/>
    <n v="202"/>
    <n v="73.72"/>
    <m/>
    <n v="263501323"/>
    <n v="1"/>
    <n v="0"/>
    <n v="263501323"/>
    <n v="270"/>
  </r>
  <r>
    <n v="2023"/>
    <n v="230982"/>
    <x v="0"/>
    <s v="https://community.secop.gov.co/Public/Tendering/OpportunityDetail/Index?noticeUID=CO1.NTC.5187236&amp;isFromPublicArea=True&amp;isModal=true&amp;asPopupView=true"/>
    <x v="2"/>
    <x v="2"/>
    <s v="FONDO CUENTA CONCEJO DE BOGOTA, D.C."/>
    <s v="0111-04"/>
    <s v="Adquisición de la suscripción y el soporte de fabricante para lasinfraestructuras y plataformas de red, telefonía IP y videoconferenciadel Concejo de Bogotá D.C."/>
    <x v="2"/>
    <d v="2024-07-26T00:00:00"/>
    <m/>
    <m/>
    <n v="592362777"/>
    <n v="0"/>
    <n v="592362777"/>
    <n v="153"/>
    <n v="363"/>
    <d v="2023-12-15T00:00:00"/>
    <d v="2023-12-29T00:00:00"/>
    <n v="210"/>
    <d v="2024-12-31T00:00:00"/>
    <n v="592362777"/>
    <n v="215"/>
    <n v="58.42"/>
    <m/>
    <n v="592362777"/>
    <n v="1"/>
    <n v="0"/>
    <n v="592362777"/>
    <n v="36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3" cacheId="1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Modalidad / Clase Contrato - Conve">
  <location ref="F13:G30" firstHeaderRow="1" firstDataRow="1" firstDataCol="1"/>
  <pivotFields count="31">
    <pivotField dataField="1" showAll="0" defaultSubtotal="0"/>
    <pivotField showAll="0" defaultSubtotal="0"/>
    <pivotField showAll="0" defaultSubtotal="0"/>
    <pivotField showAll="0" defaultSubtotal="0"/>
    <pivotField axis="axisRow" showAll="0" defaultSubtotal="0">
      <items count="14">
        <item x="5"/>
        <item m="1" x="10"/>
        <item x="0"/>
        <item x="1"/>
        <item x="4"/>
        <item x="3"/>
        <item x="2"/>
        <item m="1" x="11"/>
        <item m="1" x="13"/>
        <item m="1" x="12"/>
        <item m="1" x="9"/>
        <item m="1" x="6"/>
        <item m="1" x="7"/>
        <item m="1" x="8"/>
      </items>
    </pivotField>
    <pivotField axis="axisRow" showAll="0" defaultSubtotal="0">
      <items count="19">
        <item x="6"/>
        <item x="4"/>
        <item x="2"/>
        <item x="5"/>
        <item x="3"/>
        <item x="0"/>
        <item x="1"/>
        <item m="1" x="11"/>
        <item m="1" x="12"/>
        <item m="1" x="18"/>
        <item m="1" x="14"/>
        <item m="1" x="8"/>
        <item m="1" x="9"/>
        <item m="1" x="10"/>
        <item m="1" x="13"/>
        <item m="1" x="15"/>
        <item m="1" x="7"/>
        <item m="1" x="17"/>
        <item m="1" x="16"/>
      </items>
    </pivotField>
    <pivotField showAll="0" defaultSubtotal="0"/>
    <pivotField showAll="0" defaultSubtotal="0"/>
    <pivotField showAll="0" defaultSubtotal="0"/>
    <pivotField showAll="0" defaultSubtotal="0"/>
    <pivotField numFmtId="14" showAll="0" defaultSubtotal="0"/>
    <pivotField showAll="0" defaultSubtotal="0"/>
    <pivotField showAll="0" defaultSubtotal="0"/>
    <pivotField numFmtId="164" showAll="0" defaultSubtotal="0"/>
    <pivotField numFmtId="164" showAll="0" defaultSubtotal="0"/>
    <pivotField numFmtId="164" showAll="0" defaultSubtotal="0"/>
    <pivotField showAll="0" defaultSubtotal="0"/>
    <pivotField showAll="0" defaultSubtotal="0"/>
    <pivotField numFmtId="14" showAll="0" defaultSubtotal="0"/>
    <pivotField numFmtId="14" showAll="0" defaultSubtotal="0"/>
    <pivotField showAll="0" defaultSubtotal="0"/>
    <pivotField numFmtId="14" showAll="0" defaultSubtotal="0"/>
    <pivotField showAll="0" defaultSubtotal="0"/>
    <pivotField showAll="0" defaultSubtotal="0"/>
    <pivotField showAll="0" defaultSubtotal="0"/>
    <pivotField showAll="0" defaultSubtotal="0"/>
    <pivotField numFmtId="164" showAll="0" defaultSubtotal="0"/>
    <pivotField showAll="0" defaultSubtotal="0"/>
    <pivotField numFmtId="164" showAll="0" defaultSubtotal="0"/>
    <pivotField numFmtId="164" showAll="0" defaultSubtotal="0"/>
    <pivotField showAll="0" defaultSubtotal="0"/>
  </pivotFields>
  <rowFields count="2">
    <field x="4"/>
    <field x="5"/>
  </rowFields>
  <rowItems count="17">
    <i>
      <x/>
    </i>
    <i r="1">
      <x/>
    </i>
    <i>
      <x v="2"/>
    </i>
    <i r="1">
      <x v="5"/>
    </i>
    <i r="1">
      <x v="6"/>
    </i>
    <i>
      <x v="3"/>
    </i>
    <i r="1">
      <x v="1"/>
    </i>
    <i r="1">
      <x v="2"/>
    </i>
    <i>
      <x v="4"/>
    </i>
    <i r="1">
      <x v="2"/>
    </i>
    <i>
      <x v="5"/>
    </i>
    <i r="1">
      <x v="2"/>
    </i>
    <i r="1">
      <x v="3"/>
    </i>
    <i r="1">
      <x v="4"/>
    </i>
    <i>
      <x v="6"/>
    </i>
    <i r="1">
      <x v="2"/>
    </i>
    <i t="grand">
      <x/>
    </i>
  </rowItems>
  <colItems count="1">
    <i/>
  </colItems>
  <dataFields count="1">
    <dataField name="No. Contratos/Conv" fld="0" subtotal="count" baseField="0" baseItem="0"/>
  </dataFields>
  <formats count="62">
    <format dxfId="91">
      <pivotArea type="all" dataOnly="0" outline="0" fieldPosition="0"/>
    </format>
    <format dxfId="90">
      <pivotArea outline="0" collapsedLevelsAreSubtotals="1" fieldPosition="0"/>
    </format>
    <format dxfId="89">
      <pivotArea dataOnly="0" labelOnly="1" outline="0" axis="axisValues" fieldPosition="0"/>
    </format>
    <format dxfId="88">
      <pivotArea dataOnly="0" labelOnly="1" grandRow="1" outline="0" fieldPosition="0"/>
    </format>
    <format dxfId="87">
      <pivotArea dataOnly="0" labelOnly="1" outline="0" axis="axisValues" fieldPosition="0"/>
    </format>
    <format dxfId="86">
      <pivotArea dataOnly="0" labelOnly="1" grandRow="1" outline="0" fieldPosition="0"/>
    </format>
    <format dxfId="85">
      <pivotArea type="all" dataOnly="0" outline="0" fieldPosition="0"/>
    </format>
    <format dxfId="84">
      <pivotArea outline="0" collapsedLevelsAreSubtotals="1" fieldPosition="0"/>
    </format>
    <format dxfId="83">
      <pivotArea dataOnly="0" labelOnly="1" outline="0" axis="axisValues" fieldPosition="0"/>
    </format>
    <format dxfId="82">
      <pivotArea dataOnly="0" labelOnly="1" grandRow="1" outline="0" fieldPosition="0"/>
    </format>
    <format dxfId="81">
      <pivotArea dataOnly="0" labelOnly="1" outline="0" axis="axisValues" fieldPosition="0"/>
    </format>
    <format dxfId="80">
      <pivotArea dataOnly="0" labelOnly="1" outline="0" axis="axisValues" fieldPosition="0"/>
    </format>
    <format dxfId="79">
      <pivotArea dataOnly="0" labelOnly="1" outline="0" axis="axisValues" fieldPosition="0"/>
    </format>
    <format dxfId="78">
      <pivotArea type="all" dataOnly="0" outline="0" fieldPosition="0"/>
    </format>
    <format dxfId="77">
      <pivotArea dataOnly="0" labelOnly="1" grandRow="1" outline="0" fieldPosition="0"/>
    </format>
    <format dxfId="76">
      <pivotArea type="all" dataOnly="0" outline="0" fieldPosition="0"/>
    </format>
    <format dxfId="75">
      <pivotArea dataOnly="0" labelOnly="1" grandRow="1" outline="0" fieldPosition="0"/>
    </format>
    <format dxfId="74">
      <pivotArea dataOnly="0" labelOnly="1" fieldPosition="0">
        <references count="1">
          <reference field="5" count="0"/>
        </references>
      </pivotArea>
    </format>
    <format dxfId="73">
      <pivotArea dataOnly="0" labelOnly="1" fieldPosition="0">
        <references count="1">
          <reference field="4" count="0"/>
        </references>
      </pivotArea>
    </format>
    <format dxfId="72">
      <pivotArea dataOnly="0" labelOnly="1" grandRow="1" outline="0" fieldPosition="0"/>
    </format>
    <format dxfId="71">
      <pivotArea dataOnly="0" labelOnly="1" fieldPosition="0">
        <references count="2">
          <reference field="4" count="1" selected="0">
            <x v="0"/>
          </reference>
          <reference field="5" count="1">
            <x v="0"/>
          </reference>
        </references>
      </pivotArea>
    </format>
    <format dxfId="70">
      <pivotArea dataOnly="0" labelOnly="1" fieldPosition="0">
        <references count="2">
          <reference field="4" count="1" selected="0">
            <x v="1"/>
          </reference>
          <reference field="5" count="1">
            <x v="2"/>
          </reference>
        </references>
      </pivotArea>
    </format>
    <format dxfId="69">
      <pivotArea dataOnly="0" labelOnly="1" fieldPosition="0">
        <references count="2">
          <reference field="4" count="1" selected="0">
            <x v="2"/>
          </reference>
          <reference field="5" count="1">
            <x v="2"/>
          </reference>
        </references>
      </pivotArea>
    </format>
    <format dxfId="68">
      <pivotArea dataOnly="0" labelOnly="1" fieldPosition="0">
        <references count="2">
          <reference field="4" count="1" selected="0">
            <x v="3"/>
          </reference>
          <reference field="5" count="3">
            <x v="1"/>
            <x v="3"/>
            <x v="4"/>
          </reference>
        </references>
      </pivotArea>
    </format>
    <format dxfId="67">
      <pivotArea dataOnly="0" labelOnly="1" fieldPosition="0">
        <references count="2">
          <reference field="4" count="1" selected="0">
            <x v="4"/>
          </reference>
          <reference field="5" count="1">
            <x v="2"/>
          </reference>
        </references>
      </pivotArea>
    </format>
    <format dxfId="66">
      <pivotArea dataOnly="0" labelOnly="1" fieldPosition="0">
        <references count="2">
          <reference field="4" count="1" selected="0">
            <x v="5"/>
          </reference>
          <reference field="5" count="1">
            <x v="2"/>
          </reference>
        </references>
      </pivotArea>
    </format>
    <format dxfId="65">
      <pivotArea dataOnly="0" labelOnly="1" fieldPosition="0">
        <references count="2">
          <reference field="4" count="1" selected="0">
            <x v="6"/>
          </reference>
          <reference field="5" count="1">
            <x v="2"/>
          </reference>
        </references>
      </pivotArea>
    </format>
    <format dxfId="64">
      <pivotArea dataOnly="0" labelOnly="1" fieldPosition="0">
        <references count="1">
          <reference field="4" count="0"/>
        </references>
      </pivotArea>
    </format>
    <format dxfId="63">
      <pivotArea dataOnly="0" labelOnly="1" grandRow="1" outline="0" fieldPosition="0"/>
    </format>
    <format dxfId="62">
      <pivotArea dataOnly="0" labelOnly="1" fieldPosition="0">
        <references count="2">
          <reference field="4" count="1" selected="0">
            <x v="0"/>
          </reference>
          <reference field="5" count="1">
            <x v="0"/>
          </reference>
        </references>
      </pivotArea>
    </format>
    <format dxfId="61">
      <pivotArea dataOnly="0" labelOnly="1" fieldPosition="0">
        <references count="2">
          <reference field="4" count="1" selected="0">
            <x v="1"/>
          </reference>
          <reference field="5" count="1">
            <x v="2"/>
          </reference>
        </references>
      </pivotArea>
    </format>
    <format dxfId="60">
      <pivotArea dataOnly="0" labelOnly="1" fieldPosition="0">
        <references count="2">
          <reference field="4" count="1" selected="0">
            <x v="2"/>
          </reference>
          <reference field="5" count="1">
            <x v="2"/>
          </reference>
        </references>
      </pivotArea>
    </format>
    <format dxfId="59">
      <pivotArea dataOnly="0" labelOnly="1" fieldPosition="0">
        <references count="2">
          <reference field="4" count="1" selected="0">
            <x v="3"/>
          </reference>
          <reference field="5" count="3">
            <x v="1"/>
            <x v="3"/>
            <x v="4"/>
          </reference>
        </references>
      </pivotArea>
    </format>
    <format dxfId="58">
      <pivotArea dataOnly="0" labelOnly="1" fieldPosition="0">
        <references count="2">
          <reference field="4" count="1" selected="0">
            <x v="4"/>
          </reference>
          <reference field="5" count="1">
            <x v="2"/>
          </reference>
        </references>
      </pivotArea>
    </format>
    <format dxfId="57">
      <pivotArea dataOnly="0" labelOnly="1" fieldPosition="0">
        <references count="2">
          <reference field="4" count="1" selected="0">
            <x v="5"/>
          </reference>
          <reference field="5" count="1">
            <x v="2"/>
          </reference>
        </references>
      </pivotArea>
    </format>
    <format dxfId="56">
      <pivotArea dataOnly="0" labelOnly="1" fieldPosition="0">
        <references count="2">
          <reference field="4" count="1" selected="0">
            <x v="6"/>
          </reference>
          <reference field="5" count="1">
            <x v="2"/>
          </reference>
        </references>
      </pivotArea>
    </format>
    <format dxfId="55">
      <pivotArea type="all" dataOnly="0" outline="0" fieldPosition="0"/>
    </format>
    <format dxfId="54">
      <pivotArea outline="0" collapsedLevelsAreSubtotals="1" fieldPosition="0"/>
    </format>
    <format dxfId="53">
      <pivotArea field="4" type="button" dataOnly="0" labelOnly="1" outline="0" axis="axisRow" fieldPosition="0"/>
    </format>
    <format dxfId="52">
      <pivotArea dataOnly="0" labelOnly="1" fieldPosition="0">
        <references count="1">
          <reference field="4" count="0"/>
        </references>
      </pivotArea>
    </format>
    <format dxfId="51">
      <pivotArea dataOnly="0" labelOnly="1" grandRow="1" outline="0" fieldPosition="0"/>
    </format>
    <format dxfId="50">
      <pivotArea dataOnly="0" labelOnly="1" fieldPosition="0">
        <references count="2">
          <reference field="4" count="1" selected="0">
            <x v="0"/>
          </reference>
          <reference field="5" count="1">
            <x v="0"/>
          </reference>
        </references>
      </pivotArea>
    </format>
    <format dxfId="49">
      <pivotArea dataOnly="0" labelOnly="1" fieldPosition="0">
        <references count="2">
          <reference field="4" count="1" selected="0">
            <x v="1"/>
          </reference>
          <reference field="5" count="3">
            <x v="2"/>
            <x v="7"/>
            <x v="8"/>
          </reference>
        </references>
      </pivotArea>
    </format>
    <format dxfId="48">
      <pivotArea dataOnly="0" labelOnly="1" fieldPosition="0">
        <references count="2">
          <reference field="4" count="1" selected="0">
            <x v="2"/>
          </reference>
          <reference field="5" count="2">
            <x v="5"/>
            <x v="6"/>
          </reference>
        </references>
      </pivotArea>
    </format>
    <format dxfId="47">
      <pivotArea dataOnly="0" labelOnly="1" fieldPosition="0">
        <references count="2">
          <reference field="4" count="1" selected="0">
            <x v="3"/>
          </reference>
          <reference field="5" count="1">
            <x v="2"/>
          </reference>
        </references>
      </pivotArea>
    </format>
    <format dxfId="46">
      <pivotArea dataOnly="0" labelOnly="1" fieldPosition="0">
        <references count="2">
          <reference field="4" count="1" selected="0">
            <x v="4"/>
          </reference>
          <reference field="5" count="2">
            <x v="2"/>
            <x v="3"/>
          </reference>
        </references>
      </pivotArea>
    </format>
    <format dxfId="45">
      <pivotArea dataOnly="0" labelOnly="1" fieldPosition="0">
        <references count="2">
          <reference field="4" count="1" selected="0">
            <x v="5"/>
          </reference>
          <reference field="5" count="1">
            <x v="2"/>
          </reference>
        </references>
      </pivotArea>
    </format>
    <format dxfId="44">
      <pivotArea dataOnly="0" labelOnly="1" fieldPosition="0">
        <references count="2">
          <reference field="4" count="1" selected="0">
            <x v="6"/>
          </reference>
          <reference field="5" count="1">
            <x v="2"/>
          </reference>
        </references>
      </pivotArea>
    </format>
    <format dxfId="43">
      <pivotArea dataOnly="0" labelOnly="1" fieldPosition="0">
        <references count="2">
          <reference field="4" count="1" selected="0">
            <x v="8"/>
          </reference>
          <reference field="5" count="1">
            <x v="2"/>
          </reference>
        </references>
      </pivotArea>
    </format>
    <format dxfId="42">
      <pivotArea dataOnly="0" labelOnly="1" outline="0" axis="axisValues" fieldPosition="0"/>
    </format>
    <format dxfId="41">
      <pivotArea type="all" dataOnly="0" outline="0" fieldPosition="0"/>
    </format>
    <format dxfId="40">
      <pivotArea outline="0" collapsedLevelsAreSubtotals="1" fieldPosition="0"/>
    </format>
    <format dxfId="39">
      <pivotArea field="4" type="button" dataOnly="0" labelOnly="1" outline="0" axis="axisRow" fieldPosition="0"/>
    </format>
    <format dxfId="38">
      <pivotArea dataOnly="0" labelOnly="1" fieldPosition="0">
        <references count="1">
          <reference field="4" count="0"/>
        </references>
      </pivotArea>
    </format>
    <format dxfId="37">
      <pivotArea dataOnly="0" labelOnly="1" grandRow="1" outline="0" fieldPosition="0"/>
    </format>
    <format dxfId="36">
      <pivotArea dataOnly="0" labelOnly="1" fieldPosition="0">
        <references count="2">
          <reference field="4" count="1" selected="0">
            <x v="1"/>
          </reference>
          <reference field="5" count="3">
            <x v="2"/>
            <x v="8"/>
            <x v="13"/>
          </reference>
        </references>
      </pivotArea>
    </format>
    <format dxfId="35">
      <pivotArea dataOnly="0" labelOnly="1" fieldPosition="0">
        <references count="2">
          <reference field="4" count="1" selected="0">
            <x v="2"/>
          </reference>
          <reference field="5" count="1">
            <x v="5"/>
          </reference>
        </references>
      </pivotArea>
    </format>
    <format dxfId="34">
      <pivotArea dataOnly="0" labelOnly="1" fieldPosition="0">
        <references count="2">
          <reference field="4" count="1" selected="0">
            <x v="5"/>
          </reference>
          <reference field="5" count="2">
            <x v="2"/>
            <x v="4"/>
          </reference>
        </references>
      </pivotArea>
    </format>
    <format dxfId="33">
      <pivotArea dataOnly="0" labelOnly="1" fieldPosition="0">
        <references count="2">
          <reference field="4" count="1" selected="0">
            <x v="6"/>
          </reference>
          <reference field="5" count="1">
            <x v="2"/>
          </reference>
        </references>
      </pivotArea>
    </format>
    <format dxfId="32">
      <pivotArea dataOnly="0" labelOnly="1" fieldPosition="0">
        <references count="2">
          <reference field="4" count="1" selected="0">
            <x v="8"/>
          </reference>
          <reference field="5" count="1">
            <x v="2"/>
          </reference>
        </references>
      </pivotArea>
    </format>
    <format dxfId="31">
      <pivotArea dataOnly="0" labelOnly="1" fieldPosition="0">
        <references count="2">
          <reference field="4" count="1" selected="0">
            <x v="13"/>
          </reference>
          <reference field="5" count="2">
            <x v="17"/>
            <x v="18"/>
          </reference>
        </references>
      </pivotArea>
    </format>
    <format dxfId="30">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1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Tipo Modificaciones">
  <location ref="C13:D18" firstHeaderRow="1" firstDataRow="1" firstDataCol="1"/>
  <pivotFields count="31">
    <pivotField dataField="1" showAll="0" defaultSubtotal="0"/>
    <pivotField showAll="0" defaultSubtotal="0"/>
    <pivotField showAll="0" defaultSubtotal="0">
      <items count="6">
        <item m="1" x="5"/>
        <item m="1" x="4"/>
        <item m="1" x="2"/>
        <item x="0"/>
        <item m="1" x="3"/>
        <item m="1" x="1"/>
      </items>
    </pivotField>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5">
        <item m="1" x="8"/>
        <item m="1" x="7"/>
        <item m="1" x="14"/>
        <item m="1" x="5"/>
        <item m="1" x="10"/>
        <item m="1" x="4"/>
        <item m="1" x="6"/>
        <item m="1" x="13"/>
        <item x="0"/>
        <item x="2"/>
        <item m="1" x="11"/>
        <item m="1" x="9"/>
        <item x="3"/>
        <item x="1"/>
        <item m="1" x="12"/>
      </items>
    </pivotField>
    <pivotField numFmtId="14" showAll="0" defaultSubtotal="0"/>
    <pivotField showAll="0" defaultSubtotal="0"/>
    <pivotField showAll="0" defaultSubtotal="0"/>
    <pivotField numFmtId="164" showAll="0" defaultSubtotal="0"/>
    <pivotField numFmtId="164" showAll="0" defaultSubtotal="0"/>
    <pivotField numFmtId="164" showAll="0" defaultSubtotal="0"/>
    <pivotField showAll="0" defaultSubtotal="0"/>
    <pivotField showAll="0" defaultSubtotal="0"/>
    <pivotField numFmtId="14" showAll="0" defaultSubtotal="0"/>
    <pivotField numFmtId="14" showAll="0" defaultSubtotal="0"/>
    <pivotField showAll="0" defaultSubtotal="0"/>
    <pivotField numFmtId="14" showAll="0" defaultSubtotal="0"/>
    <pivotField showAll="0" defaultSubtotal="0"/>
    <pivotField showAll="0" defaultSubtotal="0"/>
    <pivotField showAll="0" defaultSubtotal="0"/>
    <pivotField showAll="0" defaultSubtotal="0"/>
    <pivotField numFmtId="164" showAll="0" defaultSubtotal="0"/>
    <pivotField showAll="0" defaultSubtotal="0"/>
    <pivotField numFmtId="164" showAll="0" defaultSubtotal="0"/>
    <pivotField numFmtId="164" showAll="0" defaultSubtotal="0"/>
    <pivotField showAll="0" defaultSubtotal="0"/>
  </pivotFields>
  <rowFields count="1">
    <field x="9"/>
  </rowFields>
  <rowItems count="5">
    <i>
      <x v="8"/>
    </i>
    <i>
      <x v="9"/>
    </i>
    <i>
      <x v="12"/>
    </i>
    <i>
      <x v="13"/>
    </i>
    <i t="grand">
      <x/>
    </i>
  </rowItems>
  <colItems count="1">
    <i/>
  </colItems>
  <dataFields count="1">
    <dataField name="No. Contratos/Conv" fld="0" subtotal="count" baseField="0" baseItem="0"/>
  </dataFields>
  <formats count="29">
    <format dxfId="120">
      <pivotArea type="all" dataOnly="0" outline="0" fieldPosition="0"/>
    </format>
    <format dxfId="119">
      <pivotArea outline="0" collapsedLevelsAreSubtotals="1" fieldPosition="0"/>
    </format>
    <format dxfId="118">
      <pivotArea dataOnly="0" labelOnly="1" outline="0" axis="axisValues" fieldPosition="0"/>
    </format>
    <format dxfId="117">
      <pivotArea dataOnly="0" labelOnly="1" grandRow="1" outline="0" fieldPosition="0"/>
    </format>
    <format dxfId="116">
      <pivotArea dataOnly="0" labelOnly="1" outline="0" axis="axisValues" fieldPosition="0"/>
    </format>
    <format dxfId="115">
      <pivotArea dataOnly="0" labelOnly="1" grandRow="1" outline="0" fieldPosition="0"/>
    </format>
    <format dxfId="114">
      <pivotArea type="all" dataOnly="0" outline="0" fieldPosition="0"/>
    </format>
    <format dxfId="113">
      <pivotArea outline="0" collapsedLevelsAreSubtotals="1" fieldPosition="0"/>
    </format>
    <format dxfId="112">
      <pivotArea dataOnly="0" labelOnly="1" outline="0" axis="axisValues" fieldPosition="0"/>
    </format>
    <format dxfId="111">
      <pivotArea dataOnly="0" labelOnly="1" grandRow="1" outline="0" fieldPosition="0"/>
    </format>
    <format dxfId="110">
      <pivotArea dataOnly="0" labelOnly="1" outline="0" axis="axisValues" fieldPosition="0"/>
    </format>
    <format dxfId="109">
      <pivotArea type="all" dataOnly="0" outline="0" fieldPosition="0"/>
    </format>
    <format dxfId="108">
      <pivotArea type="all" dataOnly="0" outline="0" fieldPosition="0"/>
    </format>
    <format dxfId="107">
      <pivotArea field="2" type="button" dataOnly="0" labelOnly="1" outline="0"/>
    </format>
    <format dxfId="106">
      <pivotArea type="all" dataOnly="0" outline="0" fieldPosition="0"/>
    </format>
    <format dxfId="105">
      <pivotArea field="2" type="button" dataOnly="0" labelOnly="1" outline="0"/>
    </format>
    <format dxfId="104">
      <pivotArea dataOnly="0" labelOnly="1" fieldPosition="0">
        <references count="1">
          <reference field="9" count="0"/>
        </references>
      </pivotArea>
    </format>
    <format dxfId="103">
      <pivotArea type="all" dataOnly="0" outline="0" fieldPosition="0"/>
    </format>
    <format dxfId="102">
      <pivotArea outline="0" collapsedLevelsAreSubtotals="1" fieldPosition="0"/>
    </format>
    <format dxfId="101">
      <pivotArea field="9" type="button" dataOnly="0" labelOnly="1" outline="0" axis="axisRow" fieldPosition="0"/>
    </format>
    <format dxfId="100">
      <pivotArea dataOnly="0" labelOnly="1" fieldPosition="0">
        <references count="1">
          <reference field="9" count="0"/>
        </references>
      </pivotArea>
    </format>
    <format dxfId="99">
      <pivotArea dataOnly="0" labelOnly="1" grandRow="1" outline="0" fieldPosition="0"/>
    </format>
    <format dxfId="98">
      <pivotArea dataOnly="0" labelOnly="1" outline="0" axis="axisValues" fieldPosition="0"/>
    </format>
    <format dxfId="97">
      <pivotArea type="all" dataOnly="0" outline="0" fieldPosition="0"/>
    </format>
    <format dxfId="96">
      <pivotArea outline="0" collapsedLevelsAreSubtotals="1" fieldPosition="0"/>
    </format>
    <format dxfId="95">
      <pivotArea field="9" type="button" dataOnly="0" labelOnly="1" outline="0" axis="axisRow" fieldPosition="0"/>
    </format>
    <format dxfId="94">
      <pivotArea dataOnly="0" labelOnly="1" fieldPosition="0">
        <references count="1">
          <reference field="9" count="0"/>
        </references>
      </pivotArea>
    </format>
    <format dxfId="93">
      <pivotArea dataOnly="0" labelOnly="1" grandRow="1" outline="0" fieldPosition="0"/>
    </format>
    <format dxfId="92">
      <pivotArea dataOnly="0" labelOnly="1" outline="0" axis="axisValues" fieldPosition="0"/>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ratos" displayName="Contratos" ref="B10:AF61" totalsRowShown="0" headerRowDxfId="29" headerRowBorderDxfId="28">
  <autoFilter ref="B10:AF61" xr:uid="{4EDAE7AB-175F-48FD-B8A9-ED76D5DCF78D}"/>
  <sortState ref="B8:AF10">
    <sortCondition ref="L7:L10"/>
  </sortState>
  <tableColumns count="31">
    <tableColumn id="1" xr3:uid="{00000000-0010-0000-0000-000001000000}" name="VIGENCIA"/>
    <tableColumn id="13" xr3:uid="{00000000-0010-0000-0000-00000D000000}" name="NÚMERO CONTRATO"/>
    <tableColumn id="26" xr3:uid="{00000000-0010-0000-0000-00001A000000}" name="PORTAL CONTRATACION" dataDxfId="27"/>
    <tableColumn id="6" xr3:uid="{00000000-0010-0000-0000-000006000000}" name="URL SECOP" dataDxfId="26"/>
    <tableColumn id="33" xr3:uid="{00000000-0010-0000-0000-000021000000}" name="PROCESO SELECCIÓN" dataDxfId="25"/>
    <tableColumn id="32" xr3:uid="{00000000-0010-0000-0000-000020000000}" name="CLASE CONTRATO" dataDxfId="24"/>
    <tableColumn id="35" xr3:uid="{00000000-0010-0000-0000-000023000000}" name="DEPENDENCIA DESTINO" dataDxfId="23"/>
    <tableColumn id="31" xr3:uid="{00000000-0010-0000-0000-00001F000000}" name="NOMBRE UNIDAD EJECUTORA" dataDxfId="22"/>
    <tableColumn id="34" xr3:uid="{00000000-0010-0000-0000-000022000000}" name="OBJETO" dataDxfId="21"/>
    <tableColumn id="2" xr3:uid="{00000000-0010-0000-0000-000002000000}" name="CLASE MODIFICACIÓN" dataDxfId="20"/>
    <tableColumn id="3" xr3:uid="{00000000-0010-0000-0000-000003000000}" name="FECHA SUSCRIPCIÓN DE LA MODIFICACIÓN" dataDxfId="19"/>
    <tableColumn id="5" xr3:uid="{00000000-0010-0000-0000-000005000000}" name="IDENTIFICACIÓN CONTRATISTA"/>
    <tableColumn id="4" xr3:uid="{00000000-0010-0000-0000-000004000000}" name="RAZÓN SOCIAL_x000a_CESIONARIO" dataDxfId="18"/>
    <tableColumn id="14" xr3:uid="{00000000-0010-0000-0000-00000E000000}" name="VALOR CONTRATO PRINCIPAL" dataDxfId="17" dataCellStyle="Millares"/>
    <tableColumn id="15" xr3:uid="{00000000-0010-0000-0000-00000F000000}" name="VALOR ADICIÓN" dataDxfId="16"/>
    <tableColumn id="16" xr3:uid="{00000000-0010-0000-0000-000010000000}" name="VALOR TOTAL" dataDxfId="15" dataCellStyle="Millares"/>
    <tableColumn id="17" xr3:uid="{00000000-0010-0000-0000-000011000000}" name="PLAZO MODIFICACIÓN (Días)" dataDxfId="14"/>
    <tableColumn id="7" xr3:uid="{00000000-0010-0000-0000-000007000000}" name="PLAZO TOTAL_x000a_(DÍAS)*" dataDxfId="13"/>
    <tableColumn id="8" xr3:uid="{00000000-0010-0000-0000-000008000000}" name="Fecha de suscripción" dataDxfId="12"/>
    <tableColumn id="18" xr3:uid="{00000000-0010-0000-0000-000012000000}" name="Fecha de Inicio" dataDxfId="11"/>
    <tableColumn id="19" xr3:uid="{00000000-0010-0000-0000-000013000000}" name="Plazo Inicial (dias)" dataDxfId="10"/>
    <tableColumn id="9" xr3:uid="{00000000-0010-0000-0000-000009000000}" name="Fecha Finalizacion Programada" dataDxfId="9"/>
    <tableColumn id="10" xr3:uid="{00000000-0010-0000-0000-00000A000000}" name="Valor del Contrato_x000a_inical" dataDxfId="8" dataCellStyle="Millares">
      <calculatedColumnFormula>+Contratos[[#This Row],[VALOR CONTRATO PRINCIPAL]]</calculatedColumnFormula>
    </tableColumn>
    <tableColumn id="25" xr3:uid="{00000000-0010-0000-0000-000019000000}" name="dias ejecutados" dataDxfId="7">
      <calculatedColumnFormula>$D$5-Contratos[[#This Row],[Fecha de Inicio]]</calculatedColumnFormula>
    </tableColumn>
    <tableColumn id="11" xr3:uid="{00000000-0010-0000-0000-00000B000000}" name="% Ejecución" dataDxfId="6">
      <calculatedColumnFormula>ROUND(Contratos[[#This Row],[dias ejecutados]]/(Contratos[[#This Row],[Fecha Finalizacion Programada]]-Contratos[[#This Row],[Fecha de Inicio]])*100,2)</calculatedColumnFormula>
    </tableColumn>
    <tableColumn id="12" xr3:uid="{00000000-0010-0000-0000-00000C000000}" name="Recursos totales Ejecutados o pagados" dataDxfId="5"/>
    <tableColumn id="21" xr3:uid="{00000000-0010-0000-0000-000015000000}" name="Recursos pendientes de ejecutar." dataDxfId="4">
      <calculatedColumnFormula>+Contratos[[#This Row],[Vr. Total con Adiciones]]-Contratos[[#This Row],[Recursos totales Ejecutados o pagados]]</calculatedColumnFormula>
    </tableColumn>
    <tableColumn id="22" xr3:uid="{00000000-0010-0000-0000-000016000000}" name="Cantidad de Adiciones/_x000a_prórrogas" dataDxfId="3"/>
    <tableColumn id="23" xr3:uid="{00000000-0010-0000-0000-000017000000}" name="Vr. Adiciones" dataDxfId="2" dataCellStyle="Millares"/>
    <tableColumn id="24" xr3:uid="{00000000-0010-0000-0000-000018000000}" name="Vr. Total con Adiciones" dataDxfId="1" dataCellStyle="Millares">
      <calculatedColumnFormula>+Contratos[[#This Row],[VALOR TOTAL]]</calculatedColumnFormula>
    </tableColumn>
    <tableColumn id="20" xr3:uid="{00000000-0010-0000-0000-000014000000}" name="Plazo total con prorrogas (días)" dataDxfId="0">
      <calculatedColumnFormula>+Contratos[[#This Row],[PLAZO TOTAL
(DÍAS)*]]</calculatedColumnFormula>
    </tableColumn>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5"/>
  <sheetViews>
    <sheetView showGridLines="0" tabSelected="1" topLeftCell="A4" zoomScaleNormal="100" workbookViewId="0">
      <selection activeCell="F24" sqref="F24"/>
    </sheetView>
  </sheetViews>
  <sheetFormatPr baseColWidth="10" defaultRowHeight="15" x14ac:dyDescent="0.25"/>
  <cols>
    <col min="2" max="2" width="2.7109375" customWidth="1"/>
    <col min="3" max="3" width="23.5703125" customWidth="1"/>
    <col min="4" max="4" width="18.5703125" bestFit="1" customWidth="1"/>
    <col min="6" max="6" width="59.42578125" bestFit="1" customWidth="1"/>
    <col min="7" max="7" width="18.5703125" bestFit="1" customWidth="1"/>
    <col min="8" max="8" width="2.7109375" customWidth="1"/>
  </cols>
  <sheetData>
    <row r="1" spans="2:8" ht="15.75" thickBot="1" x14ac:dyDescent="0.3"/>
    <row r="2" spans="2:8" ht="15.75" thickBot="1" x14ac:dyDescent="0.3">
      <c r="B2" s="4"/>
      <c r="C2" s="5"/>
      <c r="D2" s="5"/>
      <c r="E2" s="5"/>
      <c r="F2" s="5"/>
      <c r="G2" s="5"/>
      <c r="H2" s="6"/>
    </row>
    <row r="3" spans="2:8" ht="48.75" customHeight="1" thickBot="1" x14ac:dyDescent="0.3">
      <c r="B3" s="7"/>
      <c r="C3" s="49"/>
      <c r="D3" s="55" t="s">
        <v>61</v>
      </c>
      <c r="E3" s="56"/>
      <c r="F3" s="56"/>
      <c r="G3" s="57"/>
      <c r="H3" s="8"/>
    </row>
    <row r="4" spans="2:8" x14ac:dyDescent="0.25">
      <c r="B4" s="7"/>
      <c r="C4" s="49"/>
      <c r="D4" s="49"/>
      <c r="E4" s="49"/>
      <c r="F4" s="49"/>
      <c r="G4" s="49"/>
      <c r="H4" s="8"/>
    </row>
    <row r="5" spans="2:8" x14ac:dyDescent="0.25">
      <c r="B5" s="7"/>
      <c r="C5" s="49"/>
      <c r="D5" s="49"/>
      <c r="E5" s="49"/>
      <c r="F5" s="49"/>
      <c r="G5" s="49"/>
      <c r="H5" s="8"/>
    </row>
    <row r="6" spans="2:8" x14ac:dyDescent="0.25">
      <c r="B6" s="7"/>
      <c r="C6" s="49"/>
      <c r="D6" s="49"/>
      <c r="E6" s="49"/>
      <c r="F6" s="49"/>
      <c r="G6" s="49"/>
      <c r="H6" s="8"/>
    </row>
    <row r="7" spans="2:8" x14ac:dyDescent="0.25">
      <c r="B7" s="7"/>
      <c r="C7" s="49"/>
      <c r="D7" s="49"/>
      <c r="E7" s="49"/>
      <c r="F7" s="49"/>
      <c r="G7" s="49"/>
      <c r="H7" s="8"/>
    </row>
    <row r="8" spans="2:8" x14ac:dyDescent="0.25">
      <c r="B8" s="7"/>
      <c r="C8" s="49"/>
      <c r="D8" s="49"/>
      <c r="E8" s="49"/>
      <c r="F8" s="49"/>
      <c r="G8" s="49"/>
      <c r="H8" s="8"/>
    </row>
    <row r="9" spans="2:8" x14ac:dyDescent="0.25">
      <c r="B9" s="7"/>
      <c r="C9" s="49"/>
      <c r="D9" s="49"/>
      <c r="E9" s="49"/>
      <c r="F9" s="49"/>
      <c r="G9" s="49"/>
      <c r="H9" s="8"/>
    </row>
    <row r="10" spans="2:8" x14ac:dyDescent="0.25">
      <c r="B10" s="7"/>
      <c r="C10" s="49"/>
      <c r="D10" s="49"/>
      <c r="E10" s="49"/>
      <c r="F10" s="49"/>
      <c r="G10" s="49"/>
      <c r="H10" s="8"/>
    </row>
    <row r="11" spans="2:8" x14ac:dyDescent="0.25">
      <c r="B11" s="7"/>
      <c r="C11" s="50"/>
      <c r="D11" s="50"/>
      <c r="E11" s="50"/>
      <c r="F11" s="50"/>
      <c r="G11" s="50"/>
      <c r="H11" s="8"/>
    </row>
    <row r="12" spans="2:8" ht="15.75" thickBot="1" x14ac:dyDescent="0.3">
      <c r="B12" s="7"/>
      <c r="C12" s="49"/>
      <c r="D12" s="49"/>
      <c r="E12" s="49"/>
      <c r="F12" s="49"/>
      <c r="G12" s="49"/>
      <c r="H12" s="8"/>
    </row>
    <row r="13" spans="2:8" ht="15.75" thickBot="1" x14ac:dyDescent="0.3">
      <c r="B13" s="7"/>
      <c r="C13" s="39" t="s">
        <v>39</v>
      </c>
      <c r="D13" s="12" t="s">
        <v>2</v>
      </c>
      <c r="E13" s="49"/>
      <c r="F13" s="39" t="s">
        <v>40</v>
      </c>
      <c r="G13" s="14" t="s">
        <v>2</v>
      </c>
      <c r="H13" s="8"/>
    </row>
    <row r="14" spans="2:8" ht="15.75" thickBot="1" x14ac:dyDescent="0.3">
      <c r="B14" s="7"/>
      <c r="C14" s="42" t="s">
        <v>45</v>
      </c>
      <c r="D14" s="46">
        <v>43</v>
      </c>
      <c r="E14" s="49"/>
      <c r="F14" s="40" t="s">
        <v>152</v>
      </c>
      <c r="G14" s="46"/>
      <c r="H14" s="8"/>
    </row>
    <row r="15" spans="2:8" ht="15.75" thickBot="1" x14ac:dyDescent="0.3">
      <c r="B15" s="7"/>
      <c r="C15" s="42" t="s">
        <v>46</v>
      </c>
      <c r="D15" s="47">
        <v>5</v>
      </c>
      <c r="E15" s="49"/>
      <c r="F15" s="41" t="s">
        <v>153</v>
      </c>
      <c r="G15" s="47">
        <v>1</v>
      </c>
      <c r="H15" s="8"/>
    </row>
    <row r="16" spans="2:8" ht="15.75" thickBot="1" x14ac:dyDescent="0.3">
      <c r="B16" s="7"/>
      <c r="C16" s="42" t="s">
        <v>157</v>
      </c>
      <c r="D16" s="47">
        <v>1</v>
      </c>
      <c r="E16" s="49"/>
      <c r="F16" s="40" t="s">
        <v>41</v>
      </c>
      <c r="G16" s="47"/>
      <c r="H16" s="8"/>
    </row>
    <row r="17" spans="2:8" ht="15.75" thickBot="1" x14ac:dyDescent="0.3">
      <c r="B17" s="7"/>
      <c r="C17" s="40" t="s">
        <v>158</v>
      </c>
      <c r="D17" s="47">
        <v>2</v>
      </c>
      <c r="E17" s="49"/>
      <c r="F17" s="41" t="s">
        <v>43</v>
      </c>
      <c r="G17" s="47">
        <v>36</v>
      </c>
      <c r="H17" s="8"/>
    </row>
    <row r="18" spans="2:8" ht="15.75" thickBot="1" x14ac:dyDescent="0.3">
      <c r="B18" s="7"/>
      <c r="C18" s="13" t="s">
        <v>0</v>
      </c>
      <c r="D18" s="48">
        <v>51</v>
      </c>
      <c r="E18" s="49"/>
      <c r="F18" s="41" t="s">
        <v>117</v>
      </c>
      <c r="G18" s="47">
        <v>5</v>
      </c>
      <c r="H18" s="8"/>
    </row>
    <row r="19" spans="2:8" ht="15.75" thickBot="1" x14ac:dyDescent="0.3">
      <c r="B19" s="7"/>
      <c r="E19" s="51">
        <f>+GETPIVOTDATA("VIGENCIA",$C$13)</f>
        <v>51</v>
      </c>
      <c r="F19" s="40" t="s">
        <v>141</v>
      </c>
      <c r="G19" s="47"/>
      <c r="H19" s="8"/>
    </row>
    <row r="20" spans="2:8" x14ac:dyDescent="0.25">
      <c r="B20" s="7"/>
      <c r="E20" s="51">
        <f>GETPIVOTDATA("VIGENCIA",$C$13)</f>
        <v>51</v>
      </c>
      <c r="F20" s="54" t="s">
        <v>150</v>
      </c>
      <c r="G20" s="47">
        <v>1</v>
      </c>
      <c r="H20" s="8"/>
    </row>
    <row r="21" spans="2:8" ht="15.75" thickBot="1" x14ac:dyDescent="0.3">
      <c r="B21" s="7"/>
      <c r="C21" s="49"/>
      <c r="D21" s="49"/>
      <c r="E21" s="49"/>
      <c r="F21" s="41" t="s">
        <v>42</v>
      </c>
      <c r="G21" s="47">
        <v>1</v>
      </c>
      <c r="H21" s="8"/>
    </row>
    <row r="22" spans="2:8" ht="15.75" thickBot="1" x14ac:dyDescent="0.3">
      <c r="B22" s="7"/>
      <c r="C22" s="49"/>
      <c r="D22" s="49"/>
      <c r="E22" s="49"/>
      <c r="F22" s="40" t="s">
        <v>58</v>
      </c>
      <c r="G22" s="47"/>
      <c r="H22" s="8"/>
    </row>
    <row r="23" spans="2:8" ht="15.75" thickBot="1" x14ac:dyDescent="0.3">
      <c r="B23" s="7"/>
      <c r="C23" s="49"/>
      <c r="D23" s="49"/>
      <c r="E23" s="49"/>
      <c r="F23" s="41" t="s">
        <v>42</v>
      </c>
      <c r="G23" s="47">
        <v>1</v>
      </c>
      <c r="H23" s="8"/>
    </row>
    <row r="24" spans="2:8" ht="15.75" thickBot="1" x14ac:dyDescent="0.3">
      <c r="B24" s="7"/>
      <c r="C24" s="49"/>
      <c r="D24" s="49"/>
      <c r="E24" s="49"/>
      <c r="F24" s="40" t="s">
        <v>53</v>
      </c>
      <c r="G24" s="47"/>
      <c r="H24" s="8"/>
    </row>
    <row r="25" spans="2:8" ht="15.75" thickBot="1" x14ac:dyDescent="0.3">
      <c r="B25" s="7"/>
      <c r="C25" s="49"/>
      <c r="D25" s="49"/>
      <c r="E25" s="49"/>
      <c r="F25" s="41" t="s">
        <v>42</v>
      </c>
      <c r="G25" s="47">
        <v>1</v>
      </c>
      <c r="H25" s="8"/>
    </row>
    <row r="26" spans="2:8" x14ac:dyDescent="0.25">
      <c r="B26" s="7"/>
      <c r="C26" s="52"/>
      <c r="D26" s="49"/>
      <c r="E26" s="49"/>
      <c r="F26" s="54" t="s">
        <v>59</v>
      </c>
      <c r="G26" s="47">
        <v>1</v>
      </c>
      <c r="H26" s="8"/>
    </row>
    <row r="27" spans="2:8" ht="15.75" thickBot="1" x14ac:dyDescent="0.3">
      <c r="B27" s="7"/>
      <c r="C27" s="52"/>
      <c r="D27" s="49"/>
      <c r="E27" s="49"/>
      <c r="F27" s="53" t="s">
        <v>51</v>
      </c>
      <c r="G27" s="47">
        <v>1</v>
      </c>
      <c r="H27" s="8"/>
    </row>
    <row r="28" spans="2:8" ht="15.75" thickBot="1" x14ac:dyDescent="0.3">
      <c r="B28" s="7"/>
      <c r="C28" s="52"/>
      <c r="D28" s="49"/>
      <c r="E28" s="49"/>
      <c r="F28" s="40" t="s">
        <v>145</v>
      </c>
      <c r="G28" s="47"/>
      <c r="H28" s="8"/>
    </row>
    <row r="29" spans="2:8" ht="15.75" thickBot="1" x14ac:dyDescent="0.3">
      <c r="B29" s="7"/>
      <c r="C29" s="52"/>
      <c r="D29" s="49"/>
      <c r="E29" s="49"/>
      <c r="F29" s="41" t="s">
        <v>42</v>
      </c>
      <c r="G29" s="47">
        <v>3</v>
      </c>
      <c r="H29" s="8"/>
    </row>
    <row r="30" spans="2:8" ht="15.75" thickBot="1" x14ac:dyDescent="0.3">
      <c r="B30" s="7"/>
      <c r="C30" s="52"/>
      <c r="D30" s="49"/>
      <c r="E30" s="49"/>
      <c r="F30" s="13" t="s">
        <v>0</v>
      </c>
      <c r="G30" s="48">
        <v>51</v>
      </c>
      <c r="H30" s="8"/>
    </row>
    <row r="31" spans="2:8" x14ac:dyDescent="0.25">
      <c r="B31" s="7"/>
      <c r="C31" s="52"/>
      <c r="D31" s="49"/>
      <c r="E31" s="49"/>
      <c r="F31" s="49"/>
      <c r="G31" s="49"/>
      <c r="H31" s="8"/>
    </row>
    <row r="32" spans="2:8" x14ac:dyDescent="0.25">
      <c r="B32" s="7"/>
      <c r="C32" s="52"/>
      <c r="D32" s="49"/>
      <c r="E32" s="49"/>
      <c r="F32" s="49"/>
      <c r="G32" s="49"/>
      <c r="H32" s="8"/>
    </row>
    <row r="33" spans="2:8" x14ac:dyDescent="0.25">
      <c r="B33" s="7"/>
      <c r="C33" s="49"/>
      <c r="D33" s="49"/>
      <c r="E33" s="49"/>
      <c r="F33" s="49"/>
      <c r="G33" s="49"/>
      <c r="H33" s="8"/>
    </row>
    <row r="34" spans="2:8" x14ac:dyDescent="0.25">
      <c r="B34" s="7"/>
      <c r="C34" s="49"/>
      <c r="D34" s="49"/>
      <c r="E34" s="49"/>
      <c r="F34" s="49"/>
      <c r="G34" s="49"/>
      <c r="H34" s="8"/>
    </row>
    <row r="35" spans="2:8" ht="15.75" thickBot="1" x14ac:dyDescent="0.3">
      <c r="B35" s="9"/>
      <c r="C35" s="10"/>
      <c r="D35" s="10"/>
      <c r="E35" s="10"/>
      <c r="F35" s="10"/>
      <c r="G35" s="10"/>
      <c r="H35" s="11"/>
    </row>
  </sheetData>
  <sheetProtection sheet="1" autoFilter="0"/>
  <mergeCells count="1">
    <mergeCell ref="D3:G3"/>
  </mergeCells>
  <pageMargins left="0.7" right="0.7" top="0.75" bottom="0.75" header="0.3" footer="0.3"/>
  <pageSetup paperSize="9" orientation="portrait" horizontalDpi="4294967294" verticalDpi="4294967294"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F61"/>
  <sheetViews>
    <sheetView showGridLines="0" zoomScale="85" zoomScaleNormal="85" workbookViewId="0">
      <pane ySplit="10" topLeftCell="A11" activePane="bottomLeft" state="frozen"/>
      <selection pane="bottomLeft" activeCell="I11" sqref="I11"/>
    </sheetView>
  </sheetViews>
  <sheetFormatPr baseColWidth="10" defaultRowHeight="15" x14ac:dyDescent="0.25"/>
  <cols>
    <col min="1" max="1" width="2.7109375" customWidth="1"/>
    <col min="2" max="2" width="16.140625" customWidth="1"/>
    <col min="3" max="3" width="19.7109375" bestFit="1" customWidth="1"/>
    <col min="4" max="5" width="16.140625" customWidth="1"/>
    <col min="6" max="6" width="36.7109375" customWidth="1"/>
    <col min="7" max="7" width="26.28515625" customWidth="1"/>
    <col min="10" max="10" width="32.28515625" customWidth="1"/>
    <col min="11" max="11" width="15.5703125" customWidth="1"/>
    <col min="12" max="12" width="15.42578125" customWidth="1"/>
    <col min="13" max="13" width="18" customWidth="1"/>
    <col min="14" max="14" width="25.85546875" customWidth="1"/>
    <col min="15" max="15" width="19.140625" customWidth="1"/>
    <col min="16" max="16" width="15.140625" bestFit="1" customWidth="1"/>
    <col min="17" max="17" width="17.85546875" bestFit="1" customWidth="1"/>
    <col min="18" max="18" width="16.140625" customWidth="1"/>
    <col min="19" max="19" width="17.85546875" customWidth="1"/>
    <col min="24" max="24" width="17.85546875" bestFit="1" customWidth="1"/>
    <col min="27" max="28" width="16.85546875" bestFit="1" customWidth="1"/>
    <col min="30" max="30" width="17.28515625" bestFit="1" customWidth="1"/>
    <col min="31" max="31" width="17.85546875" bestFit="1" customWidth="1"/>
    <col min="32" max="32" width="14.85546875" customWidth="1"/>
  </cols>
  <sheetData>
    <row r="2" spans="2:32" ht="41.25" customHeight="1" x14ac:dyDescent="0.25">
      <c r="B2" s="33" t="s">
        <v>61</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row>
    <row r="3" spans="2:32" x14ac:dyDescent="0.25">
      <c r="E3" s="3"/>
    </row>
    <row r="4" spans="2:32" x14ac:dyDescent="0.25">
      <c r="B4" s="30" t="s">
        <v>34</v>
      </c>
      <c r="C4" s="28" t="s">
        <v>35</v>
      </c>
      <c r="D4" s="29" t="s">
        <v>36</v>
      </c>
      <c r="E4" s="3"/>
    </row>
    <row r="5" spans="2:32" x14ac:dyDescent="0.25">
      <c r="B5" s="27"/>
      <c r="C5" s="31">
        <v>45474</v>
      </c>
      <c r="D5" s="32">
        <v>45504</v>
      </c>
      <c r="E5" s="3"/>
    </row>
    <row r="6" spans="2:32" x14ac:dyDescent="0.25">
      <c r="B6" s="25"/>
      <c r="E6" s="3"/>
    </row>
    <row r="7" spans="2:32" x14ac:dyDescent="0.25">
      <c r="B7" s="26" t="s">
        <v>1</v>
      </c>
      <c r="C7" s="3"/>
      <c r="E7" s="2"/>
    </row>
    <row r="8" spans="2:32" ht="15.75" thickBot="1" x14ac:dyDescent="0.3">
      <c r="B8" s="2" t="s">
        <v>33</v>
      </c>
      <c r="C8" s="2"/>
      <c r="D8" s="2"/>
      <c r="E8" s="2"/>
    </row>
    <row r="9" spans="2:32" ht="18.75" customHeight="1" x14ac:dyDescent="0.25">
      <c r="B9" s="15" t="s">
        <v>29</v>
      </c>
      <c r="C9" s="16"/>
      <c r="D9" s="16"/>
      <c r="E9" s="16"/>
      <c r="F9" s="21"/>
      <c r="G9" s="21"/>
      <c r="H9" s="21"/>
      <c r="I9" s="21"/>
      <c r="J9" s="22"/>
      <c r="K9" s="18" t="s">
        <v>47</v>
      </c>
      <c r="L9" s="19"/>
      <c r="M9" s="19"/>
      <c r="N9" s="19"/>
      <c r="O9" s="19"/>
      <c r="P9" s="19"/>
      <c r="Q9" s="19"/>
      <c r="R9" s="20"/>
      <c r="S9" s="20"/>
      <c r="T9" s="15" t="s">
        <v>28</v>
      </c>
      <c r="U9" s="16"/>
      <c r="V9" s="16"/>
      <c r="W9" s="16"/>
      <c r="X9" s="16"/>
      <c r="Y9" s="16"/>
      <c r="Z9" s="16"/>
      <c r="AA9" s="16"/>
      <c r="AB9" s="16"/>
      <c r="AC9" s="16"/>
      <c r="AD9" s="16"/>
      <c r="AE9" s="17"/>
      <c r="AF9" s="17"/>
    </row>
    <row r="10" spans="2:32" ht="56.25" customHeight="1" thickBot="1" x14ac:dyDescent="0.3">
      <c r="B10" s="34" t="s">
        <v>3</v>
      </c>
      <c r="C10" s="35" t="s">
        <v>4</v>
      </c>
      <c r="D10" s="35" t="s">
        <v>30</v>
      </c>
      <c r="E10" s="35" t="s">
        <v>31</v>
      </c>
      <c r="F10" s="35" t="s">
        <v>26</v>
      </c>
      <c r="G10" s="35" t="s">
        <v>27</v>
      </c>
      <c r="H10" s="35" t="s">
        <v>25</v>
      </c>
      <c r="I10" s="35" t="s">
        <v>24</v>
      </c>
      <c r="J10" s="36" t="s">
        <v>8</v>
      </c>
      <c r="K10" s="37" t="s">
        <v>5</v>
      </c>
      <c r="L10" s="38" t="s">
        <v>6</v>
      </c>
      <c r="M10" s="38" t="s">
        <v>7</v>
      </c>
      <c r="N10" s="38" t="s">
        <v>37</v>
      </c>
      <c r="O10" s="38" t="s">
        <v>9</v>
      </c>
      <c r="P10" s="38" t="s">
        <v>10</v>
      </c>
      <c r="Q10" s="38" t="s">
        <v>11</v>
      </c>
      <c r="R10" s="38" t="s">
        <v>12</v>
      </c>
      <c r="S10" s="24" t="s">
        <v>32</v>
      </c>
      <c r="T10" s="34" t="s">
        <v>13</v>
      </c>
      <c r="U10" s="35" t="s">
        <v>14</v>
      </c>
      <c r="V10" s="35" t="s">
        <v>15</v>
      </c>
      <c r="W10" s="44" t="s">
        <v>16</v>
      </c>
      <c r="X10" s="35" t="s">
        <v>17</v>
      </c>
      <c r="Y10" s="35" t="s">
        <v>18</v>
      </c>
      <c r="Z10" s="35" t="s">
        <v>19</v>
      </c>
      <c r="AA10" s="35" t="s">
        <v>38</v>
      </c>
      <c r="AB10" s="35" t="s">
        <v>20</v>
      </c>
      <c r="AC10" s="35" t="s">
        <v>21</v>
      </c>
      <c r="AD10" s="35" t="s">
        <v>22</v>
      </c>
      <c r="AE10" s="35" t="s">
        <v>23</v>
      </c>
      <c r="AF10" s="36" t="s">
        <v>44</v>
      </c>
    </row>
    <row r="11" spans="2:32" x14ac:dyDescent="0.25">
      <c r="B11">
        <v>2024</v>
      </c>
      <c r="C11">
        <v>240003</v>
      </c>
      <c r="D11" t="s">
        <v>49</v>
      </c>
      <c r="E11" t="s">
        <v>62</v>
      </c>
      <c r="F11" t="s">
        <v>41</v>
      </c>
      <c r="G11" t="s">
        <v>43</v>
      </c>
      <c r="H11" t="s">
        <v>101</v>
      </c>
      <c r="I11" t="s">
        <v>159</v>
      </c>
      <c r="J11" t="s">
        <v>102</v>
      </c>
      <c r="K11" t="s">
        <v>45</v>
      </c>
      <c r="L11" s="1">
        <v>45491</v>
      </c>
      <c r="O11" s="23">
        <v>41400000</v>
      </c>
      <c r="P11" s="23">
        <v>9660000</v>
      </c>
      <c r="Q11" s="23">
        <v>51060000</v>
      </c>
      <c r="R11">
        <v>42</v>
      </c>
      <c r="S11">
        <v>222</v>
      </c>
      <c r="T11" s="1">
        <v>45307</v>
      </c>
      <c r="U11" s="1">
        <v>45309</v>
      </c>
      <c r="V11">
        <v>180</v>
      </c>
      <c r="W11" s="1">
        <v>45534</v>
      </c>
      <c r="X11" s="23">
        <f>+Contratos[[#This Row],[VALOR CONTRATO PRINCIPAL]]</f>
        <v>41400000</v>
      </c>
      <c r="Y11" s="45">
        <f>$D$5-Contratos[[#This Row],[Fecha de Inicio]]</f>
        <v>195</v>
      </c>
      <c r="Z11">
        <f>ROUND(Contratos[[#This Row],[dias ejecutados]]/(Contratos[[#This Row],[Fecha Finalizacion Programada]]-Contratos[[#This Row],[Fecha de Inicio]])*100,2)</f>
        <v>86.67</v>
      </c>
      <c r="AA11" s="23">
        <v>9890000</v>
      </c>
      <c r="AB11" s="23">
        <f>+Contratos[[#This Row],[Vr. Total con Adiciones]]-Contratos[[#This Row],[Recursos totales Ejecutados o pagados]]</f>
        <v>41170000</v>
      </c>
      <c r="AC11">
        <v>1</v>
      </c>
      <c r="AD11" s="23">
        <v>9660000</v>
      </c>
      <c r="AE11" s="23">
        <f>+Contratos[[#This Row],[VALOR TOTAL]]</f>
        <v>51060000</v>
      </c>
      <c r="AF11">
        <f>+Contratos[[#This Row],[PLAZO TOTAL
(DÍAS)*]]</f>
        <v>222</v>
      </c>
    </row>
    <row r="12" spans="2:32" x14ac:dyDescent="0.25">
      <c r="B12">
        <v>2024</v>
      </c>
      <c r="C12">
        <v>240417</v>
      </c>
      <c r="D12" t="s">
        <v>49</v>
      </c>
      <c r="E12" t="s">
        <v>63</v>
      </c>
      <c r="F12" t="s">
        <v>41</v>
      </c>
      <c r="G12" t="s">
        <v>43</v>
      </c>
      <c r="H12" t="s">
        <v>103</v>
      </c>
      <c r="I12" t="s">
        <v>159</v>
      </c>
      <c r="J12" t="s">
        <v>104</v>
      </c>
      <c r="K12" t="s">
        <v>45</v>
      </c>
      <c r="L12" s="1">
        <v>45504</v>
      </c>
      <c r="N12" s="45"/>
      <c r="O12" s="23">
        <v>38000000</v>
      </c>
      <c r="P12" s="43">
        <v>15200000</v>
      </c>
      <c r="Q12" s="23">
        <v>53200000</v>
      </c>
      <c r="R12" s="45">
        <v>60</v>
      </c>
      <c r="S12" s="45">
        <v>210</v>
      </c>
      <c r="T12" s="1">
        <v>45349</v>
      </c>
      <c r="U12" s="1">
        <v>45352</v>
      </c>
      <c r="V12">
        <v>150</v>
      </c>
      <c r="W12" s="1">
        <v>45566</v>
      </c>
      <c r="X12" s="23">
        <f>+Contratos[[#This Row],[VALOR CONTRATO PRINCIPAL]]</f>
        <v>38000000</v>
      </c>
      <c r="Y12" s="45">
        <f>$D$5-Contratos[[#This Row],[Fecha de Inicio]]</f>
        <v>152</v>
      </c>
      <c r="Z12" s="45">
        <f>ROUND(Contratos[[#This Row],[dias ejecutados]]/(Contratos[[#This Row],[Fecha Finalizacion Programada]]-Contratos[[#This Row],[Fecha de Inicio]])*100,2)</f>
        <v>71.03</v>
      </c>
      <c r="AA12" s="23">
        <v>7600000</v>
      </c>
      <c r="AB12" s="43">
        <f>+Contratos[[#This Row],[Vr. Total con Adiciones]]-Contratos[[#This Row],[Recursos totales Ejecutados o pagados]]</f>
        <v>45600000</v>
      </c>
      <c r="AC12">
        <v>1</v>
      </c>
      <c r="AD12" s="23">
        <v>15200000</v>
      </c>
      <c r="AE12" s="23">
        <f>+Contratos[[#This Row],[VALOR TOTAL]]</f>
        <v>53200000</v>
      </c>
      <c r="AF12" s="45">
        <f>+Contratos[[#This Row],[PLAZO TOTAL
(DÍAS)*]]</f>
        <v>210</v>
      </c>
    </row>
    <row r="13" spans="2:32" x14ac:dyDescent="0.25">
      <c r="B13">
        <v>2024</v>
      </c>
      <c r="C13">
        <v>240091</v>
      </c>
      <c r="D13" t="s">
        <v>49</v>
      </c>
      <c r="E13" t="s">
        <v>64</v>
      </c>
      <c r="F13" t="s">
        <v>41</v>
      </c>
      <c r="G13" t="s">
        <v>43</v>
      </c>
      <c r="H13" t="s">
        <v>105</v>
      </c>
      <c r="I13" t="s">
        <v>159</v>
      </c>
      <c r="J13" t="s">
        <v>106</v>
      </c>
      <c r="K13" t="s">
        <v>45</v>
      </c>
      <c r="L13" s="1">
        <v>45492</v>
      </c>
      <c r="N13" s="45"/>
      <c r="O13" s="23">
        <v>42000000</v>
      </c>
      <c r="P13" s="43">
        <v>14000000</v>
      </c>
      <c r="Q13" s="23">
        <v>56000000</v>
      </c>
      <c r="R13" s="45">
        <v>60</v>
      </c>
      <c r="S13" s="45">
        <v>240</v>
      </c>
      <c r="T13" s="1">
        <v>45315</v>
      </c>
      <c r="U13" s="1">
        <v>45323</v>
      </c>
      <c r="V13">
        <v>180</v>
      </c>
      <c r="W13" s="1">
        <v>45566</v>
      </c>
      <c r="X13" s="23">
        <f>+Contratos[[#This Row],[VALOR CONTRATO PRINCIPAL]]</f>
        <v>42000000</v>
      </c>
      <c r="Y13" s="45">
        <f>$D$5-Contratos[[#This Row],[Fecha de Inicio]]</f>
        <v>181</v>
      </c>
      <c r="Z13" s="45">
        <f>ROUND(Contratos[[#This Row],[dias ejecutados]]/(Contratos[[#This Row],[Fecha Finalizacion Programada]]-Contratos[[#This Row],[Fecha de Inicio]])*100,2)</f>
        <v>74.489999999999995</v>
      </c>
      <c r="AA13" s="23">
        <v>42000000</v>
      </c>
      <c r="AB13" s="43">
        <f>+Contratos[[#This Row],[Vr. Total con Adiciones]]-Contratos[[#This Row],[Recursos totales Ejecutados o pagados]]</f>
        <v>14000000</v>
      </c>
      <c r="AC13">
        <v>1</v>
      </c>
      <c r="AD13" s="23">
        <v>14000000</v>
      </c>
      <c r="AE13" s="23">
        <f>+Contratos[[#This Row],[VALOR TOTAL]]</f>
        <v>56000000</v>
      </c>
      <c r="AF13" s="45">
        <f>+Contratos[[#This Row],[PLAZO TOTAL
(DÍAS)*]]</f>
        <v>240</v>
      </c>
    </row>
    <row r="14" spans="2:32" x14ac:dyDescent="0.25">
      <c r="B14">
        <v>2024</v>
      </c>
      <c r="C14">
        <v>240093</v>
      </c>
      <c r="D14" t="s">
        <v>49</v>
      </c>
      <c r="E14" t="s">
        <v>64</v>
      </c>
      <c r="F14" t="s">
        <v>41</v>
      </c>
      <c r="G14" t="s">
        <v>43</v>
      </c>
      <c r="H14" t="s">
        <v>105</v>
      </c>
      <c r="I14" t="s">
        <v>159</v>
      </c>
      <c r="J14" t="s">
        <v>106</v>
      </c>
      <c r="K14" t="s">
        <v>45</v>
      </c>
      <c r="L14" s="1">
        <v>45496</v>
      </c>
      <c r="N14" s="45"/>
      <c r="O14" s="23">
        <v>42000000</v>
      </c>
      <c r="P14" s="43">
        <v>14000000</v>
      </c>
      <c r="Q14" s="23">
        <v>56000000</v>
      </c>
      <c r="R14" s="45">
        <v>60</v>
      </c>
      <c r="S14" s="45">
        <v>240</v>
      </c>
      <c r="T14" s="1">
        <v>45315</v>
      </c>
      <c r="U14" s="1">
        <v>45323</v>
      </c>
      <c r="V14">
        <v>180</v>
      </c>
      <c r="W14" s="1">
        <v>45566</v>
      </c>
      <c r="X14" s="23">
        <f>+Contratos[[#This Row],[VALOR CONTRATO PRINCIPAL]]</f>
        <v>42000000</v>
      </c>
      <c r="Y14" s="45">
        <f>$D$5-Contratos[[#This Row],[Fecha de Inicio]]</f>
        <v>181</v>
      </c>
      <c r="Z14" s="45">
        <f>ROUND(Contratos[[#This Row],[dias ejecutados]]/(Contratos[[#This Row],[Fecha Finalizacion Programada]]-Contratos[[#This Row],[Fecha de Inicio]])*100,2)</f>
        <v>74.489999999999995</v>
      </c>
      <c r="AA14" s="23">
        <v>42000000</v>
      </c>
      <c r="AB14" s="43">
        <f>+Contratos[[#This Row],[Vr. Total con Adiciones]]-Contratos[[#This Row],[Recursos totales Ejecutados o pagados]]</f>
        <v>14000000</v>
      </c>
      <c r="AC14">
        <v>1</v>
      </c>
      <c r="AD14" s="23">
        <v>14000000</v>
      </c>
      <c r="AE14" s="23">
        <f>+Contratos[[#This Row],[VALOR TOTAL]]</f>
        <v>56000000</v>
      </c>
      <c r="AF14" s="45">
        <f>+Contratos[[#This Row],[PLAZO TOTAL
(DÍAS)*]]</f>
        <v>240</v>
      </c>
    </row>
    <row r="15" spans="2:32" x14ac:dyDescent="0.25">
      <c r="B15">
        <v>2024</v>
      </c>
      <c r="C15">
        <v>240095</v>
      </c>
      <c r="D15" t="s">
        <v>49</v>
      </c>
      <c r="E15" t="s">
        <v>64</v>
      </c>
      <c r="F15" t="s">
        <v>41</v>
      </c>
      <c r="G15" t="s">
        <v>43</v>
      </c>
      <c r="H15" t="s">
        <v>105</v>
      </c>
      <c r="I15" t="s">
        <v>159</v>
      </c>
      <c r="J15" t="s">
        <v>106</v>
      </c>
      <c r="K15" t="s">
        <v>45</v>
      </c>
      <c r="L15" s="1">
        <v>45491</v>
      </c>
      <c r="N15" s="45"/>
      <c r="O15" s="23">
        <v>42000000</v>
      </c>
      <c r="P15" s="43">
        <v>14000000</v>
      </c>
      <c r="Q15" s="23">
        <v>56000000</v>
      </c>
      <c r="R15" s="45">
        <v>60</v>
      </c>
      <c r="S15" s="45">
        <v>240</v>
      </c>
      <c r="T15" s="1">
        <v>45315</v>
      </c>
      <c r="U15" s="1">
        <v>45323</v>
      </c>
      <c r="V15">
        <v>180</v>
      </c>
      <c r="W15" s="1">
        <v>45566</v>
      </c>
      <c r="X15" s="23">
        <f>+Contratos[[#This Row],[VALOR CONTRATO PRINCIPAL]]</f>
        <v>42000000</v>
      </c>
      <c r="Y15" s="45">
        <f>$D$5-Contratos[[#This Row],[Fecha de Inicio]]</f>
        <v>181</v>
      </c>
      <c r="Z15" s="45">
        <f>ROUND(Contratos[[#This Row],[dias ejecutados]]/(Contratos[[#This Row],[Fecha Finalizacion Programada]]-Contratos[[#This Row],[Fecha de Inicio]])*100,2)</f>
        <v>74.489999999999995</v>
      </c>
      <c r="AA15" s="23">
        <v>42000000</v>
      </c>
      <c r="AB15" s="43">
        <f>+Contratos[[#This Row],[Vr. Total con Adiciones]]-Contratos[[#This Row],[Recursos totales Ejecutados o pagados]]</f>
        <v>14000000</v>
      </c>
      <c r="AC15">
        <v>1</v>
      </c>
      <c r="AD15" s="23">
        <v>14000000</v>
      </c>
      <c r="AE15" s="23">
        <f>+Contratos[[#This Row],[VALOR TOTAL]]</f>
        <v>56000000</v>
      </c>
      <c r="AF15" s="45">
        <f>+Contratos[[#This Row],[PLAZO TOTAL
(DÍAS)*]]</f>
        <v>240</v>
      </c>
    </row>
    <row r="16" spans="2:32" x14ac:dyDescent="0.25">
      <c r="B16">
        <v>2024</v>
      </c>
      <c r="C16">
        <v>240007</v>
      </c>
      <c r="D16" t="s">
        <v>49</v>
      </c>
      <c r="E16" t="s">
        <v>65</v>
      </c>
      <c r="F16" t="s">
        <v>41</v>
      </c>
      <c r="G16" t="s">
        <v>43</v>
      </c>
      <c r="H16" t="s">
        <v>107</v>
      </c>
      <c r="I16" t="s">
        <v>159</v>
      </c>
      <c r="J16" t="s">
        <v>108</v>
      </c>
      <c r="K16" t="s">
        <v>45</v>
      </c>
      <c r="L16" s="1">
        <v>45490</v>
      </c>
      <c r="N16" s="45"/>
      <c r="O16" s="23">
        <v>38400000</v>
      </c>
      <c r="P16" s="43">
        <v>12800000</v>
      </c>
      <c r="Q16" s="23">
        <v>51200000</v>
      </c>
      <c r="R16" s="45">
        <v>60</v>
      </c>
      <c r="S16" s="45">
        <v>240</v>
      </c>
      <c r="T16" s="1">
        <v>45308</v>
      </c>
      <c r="U16" s="1">
        <v>45309</v>
      </c>
      <c r="V16">
        <v>180</v>
      </c>
      <c r="W16" s="1">
        <v>45553</v>
      </c>
      <c r="X16" s="23">
        <f>+Contratos[[#This Row],[VALOR CONTRATO PRINCIPAL]]</f>
        <v>38400000</v>
      </c>
      <c r="Y16" s="45">
        <f>$D$5-Contratos[[#This Row],[Fecha de Inicio]]</f>
        <v>195</v>
      </c>
      <c r="Z16" s="45">
        <f>ROUND(Contratos[[#This Row],[dias ejecutados]]/(Contratos[[#This Row],[Fecha Finalizacion Programada]]-Contratos[[#This Row],[Fecha de Inicio]])*100,2)</f>
        <v>79.92</v>
      </c>
      <c r="AA16" s="23">
        <v>6400000</v>
      </c>
      <c r="AB16" s="43">
        <f>+Contratos[[#This Row],[Vr. Total con Adiciones]]-Contratos[[#This Row],[Recursos totales Ejecutados o pagados]]</f>
        <v>44800000</v>
      </c>
      <c r="AC16">
        <v>1</v>
      </c>
      <c r="AD16" s="23">
        <v>12800000</v>
      </c>
      <c r="AE16" s="23">
        <f>+Contratos[[#This Row],[VALOR TOTAL]]</f>
        <v>51200000</v>
      </c>
      <c r="AF16" s="45">
        <f>+Contratos[[#This Row],[PLAZO TOTAL
(DÍAS)*]]</f>
        <v>240</v>
      </c>
    </row>
    <row r="17" spans="2:32" x14ac:dyDescent="0.25">
      <c r="B17">
        <v>2024</v>
      </c>
      <c r="C17">
        <v>240152</v>
      </c>
      <c r="D17" t="s">
        <v>49</v>
      </c>
      <c r="E17" t="s">
        <v>66</v>
      </c>
      <c r="F17" t="s">
        <v>41</v>
      </c>
      <c r="G17" t="s">
        <v>43</v>
      </c>
      <c r="H17" t="s">
        <v>109</v>
      </c>
      <c r="I17" t="s">
        <v>159</v>
      </c>
      <c r="J17" t="s">
        <v>110</v>
      </c>
      <c r="K17" t="s">
        <v>45</v>
      </c>
      <c r="L17" s="1">
        <v>45498</v>
      </c>
      <c r="N17" s="45"/>
      <c r="O17" s="23">
        <v>56400000</v>
      </c>
      <c r="P17" s="43">
        <v>9400000</v>
      </c>
      <c r="Q17" s="23">
        <v>65800000</v>
      </c>
      <c r="R17" s="45">
        <v>30</v>
      </c>
      <c r="S17" s="45">
        <v>210</v>
      </c>
      <c r="T17" s="1">
        <v>45319</v>
      </c>
      <c r="U17" s="1">
        <v>45321</v>
      </c>
      <c r="V17">
        <v>180</v>
      </c>
      <c r="W17" s="1">
        <v>45535</v>
      </c>
      <c r="X17" s="23">
        <f>+Contratos[[#This Row],[VALOR CONTRATO PRINCIPAL]]</f>
        <v>56400000</v>
      </c>
      <c r="Y17" s="45">
        <f>$D$5-Contratos[[#This Row],[Fecha de Inicio]]</f>
        <v>183</v>
      </c>
      <c r="Z17" s="45">
        <f>ROUND(Contratos[[#This Row],[dias ejecutados]]/(Contratos[[#This Row],[Fecha Finalizacion Programada]]-Contratos[[#This Row],[Fecha de Inicio]])*100,2)</f>
        <v>85.51</v>
      </c>
      <c r="AA17" s="23">
        <v>313333</v>
      </c>
      <c r="AB17" s="43">
        <f>+Contratos[[#This Row],[Vr. Total con Adiciones]]-Contratos[[#This Row],[Recursos totales Ejecutados o pagados]]</f>
        <v>65486667</v>
      </c>
      <c r="AC17">
        <v>1</v>
      </c>
      <c r="AD17" s="23">
        <v>9400000</v>
      </c>
      <c r="AE17" s="23">
        <f>+Contratos[[#This Row],[VALOR TOTAL]]</f>
        <v>65800000</v>
      </c>
      <c r="AF17" s="45">
        <f>+Contratos[[#This Row],[PLAZO TOTAL
(DÍAS)*]]</f>
        <v>210</v>
      </c>
    </row>
    <row r="18" spans="2:32" x14ac:dyDescent="0.25">
      <c r="B18">
        <v>2024</v>
      </c>
      <c r="C18">
        <v>240113</v>
      </c>
      <c r="D18" t="s">
        <v>49</v>
      </c>
      <c r="E18" t="s">
        <v>66</v>
      </c>
      <c r="F18" t="s">
        <v>41</v>
      </c>
      <c r="G18" t="s">
        <v>43</v>
      </c>
      <c r="H18" t="s">
        <v>109</v>
      </c>
      <c r="I18" t="s">
        <v>159</v>
      </c>
      <c r="J18" t="s">
        <v>110</v>
      </c>
      <c r="K18" t="s">
        <v>45</v>
      </c>
      <c r="L18" s="1">
        <v>45499</v>
      </c>
      <c r="N18" s="45"/>
      <c r="O18" s="23">
        <v>56400000</v>
      </c>
      <c r="P18" s="43">
        <v>9400000</v>
      </c>
      <c r="Q18" s="23">
        <v>65800000</v>
      </c>
      <c r="R18" s="45">
        <v>30</v>
      </c>
      <c r="S18" s="45">
        <v>210</v>
      </c>
      <c r="T18" s="1">
        <v>45319</v>
      </c>
      <c r="U18" s="1">
        <v>45323</v>
      </c>
      <c r="V18">
        <v>180</v>
      </c>
      <c r="W18" s="1">
        <v>45536</v>
      </c>
      <c r="X18" s="23">
        <f>+Contratos[[#This Row],[VALOR CONTRATO PRINCIPAL]]</f>
        <v>56400000</v>
      </c>
      <c r="Y18" s="45">
        <f>$D$5-Contratos[[#This Row],[Fecha de Inicio]]</f>
        <v>181</v>
      </c>
      <c r="Z18" s="45">
        <f>ROUND(Contratos[[#This Row],[dias ejecutados]]/(Contratos[[#This Row],[Fecha Finalizacion Programada]]-Contratos[[#This Row],[Fecha de Inicio]])*100,2)</f>
        <v>84.98</v>
      </c>
      <c r="AA18" s="23">
        <v>18800000</v>
      </c>
      <c r="AB18" s="43">
        <f>+Contratos[[#This Row],[Vr. Total con Adiciones]]-Contratos[[#This Row],[Recursos totales Ejecutados o pagados]]</f>
        <v>47000000</v>
      </c>
      <c r="AC18">
        <v>1</v>
      </c>
      <c r="AD18" s="23">
        <v>9400000</v>
      </c>
      <c r="AE18" s="23">
        <f>+Contratos[[#This Row],[VALOR TOTAL]]</f>
        <v>65800000</v>
      </c>
      <c r="AF18" s="45">
        <f>+Contratos[[#This Row],[PLAZO TOTAL
(DÍAS)*]]</f>
        <v>210</v>
      </c>
    </row>
    <row r="19" spans="2:32" x14ac:dyDescent="0.25">
      <c r="B19">
        <v>2024</v>
      </c>
      <c r="C19">
        <v>240108</v>
      </c>
      <c r="D19" t="s">
        <v>49</v>
      </c>
      <c r="E19" t="s">
        <v>66</v>
      </c>
      <c r="F19" t="s">
        <v>41</v>
      </c>
      <c r="G19" t="s">
        <v>43</v>
      </c>
      <c r="H19" t="s">
        <v>109</v>
      </c>
      <c r="I19" t="s">
        <v>159</v>
      </c>
      <c r="J19" t="s">
        <v>110</v>
      </c>
      <c r="K19" t="s">
        <v>45</v>
      </c>
      <c r="L19" s="1">
        <v>45502</v>
      </c>
      <c r="N19" s="45"/>
      <c r="O19" s="23">
        <v>56400000</v>
      </c>
      <c r="P19" s="43">
        <v>9400000</v>
      </c>
      <c r="Q19" s="23">
        <v>65800000</v>
      </c>
      <c r="R19" s="45">
        <v>30</v>
      </c>
      <c r="S19" s="45">
        <v>210</v>
      </c>
      <c r="T19" s="1">
        <v>45316</v>
      </c>
      <c r="U19" s="1">
        <v>45320</v>
      </c>
      <c r="V19">
        <v>180</v>
      </c>
      <c r="W19" s="1">
        <v>45533</v>
      </c>
      <c r="X19" s="23">
        <f>+Contratos[[#This Row],[VALOR CONTRATO PRINCIPAL]]</f>
        <v>56400000</v>
      </c>
      <c r="Y19" s="45">
        <f>$D$5-Contratos[[#This Row],[Fecha de Inicio]]</f>
        <v>184</v>
      </c>
      <c r="Z19" s="45">
        <f>ROUND(Contratos[[#This Row],[dias ejecutados]]/(Contratos[[#This Row],[Fecha Finalizacion Programada]]-Contratos[[#This Row],[Fecha de Inicio]])*100,2)</f>
        <v>86.38</v>
      </c>
      <c r="AA19" s="23">
        <v>47626667</v>
      </c>
      <c r="AB19" s="43">
        <f>+Contratos[[#This Row],[Vr. Total con Adiciones]]-Contratos[[#This Row],[Recursos totales Ejecutados o pagados]]</f>
        <v>18173333</v>
      </c>
      <c r="AC19">
        <v>1</v>
      </c>
      <c r="AD19" s="23">
        <v>9400000</v>
      </c>
      <c r="AE19" s="23">
        <f>+Contratos[[#This Row],[VALOR TOTAL]]</f>
        <v>65800000</v>
      </c>
      <c r="AF19" s="45">
        <f>+Contratos[[#This Row],[PLAZO TOTAL
(DÍAS)*]]</f>
        <v>210</v>
      </c>
    </row>
    <row r="20" spans="2:32" x14ac:dyDescent="0.25">
      <c r="B20">
        <v>2024</v>
      </c>
      <c r="C20">
        <v>240052</v>
      </c>
      <c r="D20" t="s">
        <v>49</v>
      </c>
      <c r="E20" t="s">
        <v>66</v>
      </c>
      <c r="F20" t="s">
        <v>41</v>
      </c>
      <c r="G20" t="s">
        <v>43</v>
      </c>
      <c r="H20" t="s">
        <v>109</v>
      </c>
      <c r="I20" t="s">
        <v>159</v>
      </c>
      <c r="J20" t="s">
        <v>110</v>
      </c>
      <c r="K20" t="s">
        <v>45</v>
      </c>
      <c r="L20" s="1">
        <v>45499</v>
      </c>
      <c r="N20" s="45"/>
      <c r="O20" s="23">
        <v>56400000</v>
      </c>
      <c r="P20" s="43">
        <v>9400000</v>
      </c>
      <c r="Q20" s="23">
        <v>65800000</v>
      </c>
      <c r="R20" s="45">
        <v>30</v>
      </c>
      <c r="S20" s="45">
        <v>210</v>
      </c>
      <c r="T20" s="1">
        <v>45315</v>
      </c>
      <c r="U20" s="1">
        <v>45323</v>
      </c>
      <c r="V20">
        <v>180</v>
      </c>
      <c r="W20" s="1">
        <v>45536</v>
      </c>
      <c r="X20" s="23">
        <f>+Contratos[[#This Row],[VALOR CONTRATO PRINCIPAL]]</f>
        <v>56400000</v>
      </c>
      <c r="Y20" s="45">
        <f>$D$5-Contratos[[#This Row],[Fecha de Inicio]]</f>
        <v>181</v>
      </c>
      <c r="Z20" s="45">
        <f>ROUND(Contratos[[#This Row],[dias ejecutados]]/(Contratos[[#This Row],[Fecha Finalizacion Programada]]-Contratos[[#This Row],[Fecha de Inicio]])*100,2)</f>
        <v>84.98</v>
      </c>
      <c r="AA20" s="23">
        <v>47000000</v>
      </c>
      <c r="AB20" s="43">
        <f>+Contratos[[#This Row],[Vr. Total con Adiciones]]-Contratos[[#This Row],[Recursos totales Ejecutados o pagados]]</f>
        <v>18800000</v>
      </c>
      <c r="AC20">
        <v>1</v>
      </c>
      <c r="AD20" s="23">
        <v>9400000</v>
      </c>
      <c r="AE20" s="23">
        <f>+Contratos[[#This Row],[VALOR TOTAL]]</f>
        <v>65800000</v>
      </c>
      <c r="AF20" s="45">
        <f>+Contratos[[#This Row],[PLAZO TOTAL
(DÍAS)*]]</f>
        <v>210</v>
      </c>
    </row>
    <row r="21" spans="2:32" x14ac:dyDescent="0.25">
      <c r="B21">
        <v>2024</v>
      </c>
      <c r="C21">
        <v>240116</v>
      </c>
      <c r="D21" t="s">
        <v>49</v>
      </c>
      <c r="E21" t="s">
        <v>66</v>
      </c>
      <c r="F21" t="s">
        <v>41</v>
      </c>
      <c r="G21" t="s">
        <v>43</v>
      </c>
      <c r="H21" t="s">
        <v>109</v>
      </c>
      <c r="I21" t="s">
        <v>159</v>
      </c>
      <c r="J21" t="s">
        <v>110</v>
      </c>
      <c r="K21" t="s">
        <v>45</v>
      </c>
      <c r="L21" s="1">
        <v>45502</v>
      </c>
      <c r="N21" s="45"/>
      <c r="O21" s="23">
        <v>56400000</v>
      </c>
      <c r="P21" s="43">
        <v>9400000</v>
      </c>
      <c r="Q21" s="23">
        <v>65800000</v>
      </c>
      <c r="R21" s="45">
        <v>30</v>
      </c>
      <c r="S21" s="45">
        <v>210</v>
      </c>
      <c r="T21" s="1">
        <v>45316</v>
      </c>
      <c r="U21" s="1">
        <v>45323</v>
      </c>
      <c r="V21">
        <v>180</v>
      </c>
      <c r="W21" s="1">
        <v>45536</v>
      </c>
      <c r="X21" s="23">
        <f>+Contratos[[#This Row],[VALOR CONTRATO PRINCIPAL]]</f>
        <v>56400000</v>
      </c>
      <c r="Y21" s="45">
        <f>$D$5-Contratos[[#This Row],[Fecha de Inicio]]</f>
        <v>181</v>
      </c>
      <c r="Z21" s="45">
        <f>ROUND(Contratos[[#This Row],[dias ejecutados]]/(Contratos[[#This Row],[Fecha Finalizacion Programada]]-Contratos[[#This Row],[Fecha de Inicio]])*100,2)</f>
        <v>84.98</v>
      </c>
      <c r="AA21" s="23">
        <v>47000000</v>
      </c>
      <c r="AB21" s="43">
        <f>+Contratos[[#This Row],[Vr. Total con Adiciones]]-Contratos[[#This Row],[Recursos totales Ejecutados o pagados]]</f>
        <v>18800000</v>
      </c>
      <c r="AC21">
        <v>1</v>
      </c>
      <c r="AD21" s="23">
        <v>9400000</v>
      </c>
      <c r="AE21" s="23">
        <f>+Contratos[[#This Row],[VALOR TOTAL]]</f>
        <v>65800000</v>
      </c>
      <c r="AF21" s="45">
        <f>+Contratos[[#This Row],[PLAZO TOTAL
(DÍAS)*]]</f>
        <v>210</v>
      </c>
    </row>
    <row r="22" spans="2:32" x14ac:dyDescent="0.25">
      <c r="B22">
        <v>2024</v>
      </c>
      <c r="C22">
        <v>240019</v>
      </c>
      <c r="D22" t="s">
        <v>49</v>
      </c>
      <c r="E22" t="s">
        <v>67</v>
      </c>
      <c r="F22" t="s">
        <v>41</v>
      </c>
      <c r="G22" t="s">
        <v>43</v>
      </c>
      <c r="H22" t="s">
        <v>105</v>
      </c>
      <c r="I22" t="s">
        <v>159</v>
      </c>
      <c r="J22" t="s">
        <v>111</v>
      </c>
      <c r="K22" t="s">
        <v>45</v>
      </c>
      <c r="L22" s="1">
        <v>45491</v>
      </c>
      <c r="N22" s="45"/>
      <c r="O22" s="23">
        <v>23400000</v>
      </c>
      <c r="P22" s="43">
        <v>7800000</v>
      </c>
      <c r="Q22" s="23">
        <v>31200000</v>
      </c>
      <c r="R22" s="45">
        <v>60</v>
      </c>
      <c r="S22" s="45">
        <v>240</v>
      </c>
      <c r="T22" s="1">
        <v>45309</v>
      </c>
      <c r="U22" s="1">
        <v>45323</v>
      </c>
      <c r="V22">
        <v>180</v>
      </c>
      <c r="W22" s="1">
        <v>45566</v>
      </c>
      <c r="X22" s="23">
        <f>+Contratos[[#This Row],[VALOR CONTRATO PRINCIPAL]]</f>
        <v>23400000</v>
      </c>
      <c r="Y22" s="45">
        <f>$D$5-Contratos[[#This Row],[Fecha de Inicio]]</f>
        <v>181</v>
      </c>
      <c r="Z22" s="45">
        <f>ROUND(Contratos[[#This Row],[dias ejecutados]]/(Contratos[[#This Row],[Fecha Finalizacion Programada]]-Contratos[[#This Row],[Fecha de Inicio]])*100,2)</f>
        <v>74.489999999999995</v>
      </c>
      <c r="AA22" s="23">
        <v>23400000</v>
      </c>
      <c r="AB22" s="43">
        <f>+Contratos[[#This Row],[Vr. Total con Adiciones]]-Contratos[[#This Row],[Recursos totales Ejecutados o pagados]]</f>
        <v>7800000</v>
      </c>
      <c r="AC22">
        <v>1</v>
      </c>
      <c r="AD22" s="23">
        <v>7800000</v>
      </c>
      <c r="AE22" s="23">
        <f>+Contratos[[#This Row],[VALOR TOTAL]]</f>
        <v>31200000</v>
      </c>
      <c r="AF22" s="45">
        <f>+Contratos[[#This Row],[PLAZO TOTAL
(DÍAS)*]]</f>
        <v>240</v>
      </c>
    </row>
    <row r="23" spans="2:32" x14ac:dyDescent="0.25">
      <c r="B23">
        <v>2024</v>
      </c>
      <c r="C23">
        <v>240023</v>
      </c>
      <c r="D23" t="s">
        <v>49</v>
      </c>
      <c r="E23" t="s">
        <v>68</v>
      </c>
      <c r="F23" t="s">
        <v>41</v>
      </c>
      <c r="G23" t="s">
        <v>43</v>
      </c>
      <c r="H23" t="s">
        <v>112</v>
      </c>
      <c r="I23" t="s">
        <v>159</v>
      </c>
      <c r="J23" t="s">
        <v>113</v>
      </c>
      <c r="K23" t="s">
        <v>45</v>
      </c>
      <c r="L23" s="1">
        <v>45492</v>
      </c>
      <c r="N23" s="45"/>
      <c r="O23" s="23">
        <v>49200000</v>
      </c>
      <c r="P23" s="43">
        <v>16400000</v>
      </c>
      <c r="Q23" s="23">
        <v>65600000</v>
      </c>
      <c r="R23" s="45">
        <v>60</v>
      </c>
      <c r="S23" s="45">
        <v>240</v>
      </c>
      <c r="T23" s="1">
        <v>45309</v>
      </c>
      <c r="U23" s="1">
        <v>45323</v>
      </c>
      <c r="V23">
        <v>180</v>
      </c>
      <c r="W23" s="1">
        <v>45566</v>
      </c>
      <c r="X23" s="23">
        <f>+Contratos[[#This Row],[VALOR CONTRATO PRINCIPAL]]</f>
        <v>49200000</v>
      </c>
      <c r="Y23" s="45">
        <f>$D$5-Contratos[[#This Row],[Fecha de Inicio]]</f>
        <v>181</v>
      </c>
      <c r="Z23" s="45">
        <f>ROUND(Contratos[[#This Row],[dias ejecutados]]/(Contratos[[#This Row],[Fecha Finalizacion Programada]]-Contratos[[#This Row],[Fecha de Inicio]])*100,2)</f>
        <v>74.489999999999995</v>
      </c>
      <c r="AA23" s="23">
        <v>49200000</v>
      </c>
      <c r="AB23" s="43">
        <f>+Contratos[[#This Row],[Vr. Total con Adiciones]]-Contratos[[#This Row],[Recursos totales Ejecutados o pagados]]</f>
        <v>16400000</v>
      </c>
      <c r="AC23">
        <v>1</v>
      </c>
      <c r="AD23" s="23">
        <v>16400000</v>
      </c>
      <c r="AE23" s="23">
        <f>+Contratos[[#This Row],[VALOR TOTAL]]</f>
        <v>65600000</v>
      </c>
      <c r="AF23" s="45">
        <f>+Contratos[[#This Row],[PLAZO TOTAL
(DÍAS)*]]</f>
        <v>240</v>
      </c>
    </row>
    <row r="24" spans="2:32" x14ac:dyDescent="0.25">
      <c r="B24">
        <v>2024</v>
      </c>
      <c r="C24">
        <v>240024</v>
      </c>
      <c r="D24" t="s">
        <v>49</v>
      </c>
      <c r="E24" t="s">
        <v>68</v>
      </c>
      <c r="F24" t="s">
        <v>41</v>
      </c>
      <c r="G24" t="s">
        <v>43</v>
      </c>
      <c r="H24" t="s">
        <v>112</v>
      </c>
      <c r="I24" t="s">
        <v>159</v>
      </c>
      <c r="J24" t="s">
        <v>113</v>
      </c>
      <c r="K24" t="s">
        <v>45</v>
      </c>
      <c r="L24" s="1">
        <v>45502</v>
      </c>
      <c r="N24" s="45"/>
      <c r="O24" s="23">
        <v>49200000</v>
      </c>
      <c r="P24" s="43">
        <v>16400000</v>
      </c>
      <c r="Q24" s="23">
        <v>65600000</v>
      </c>
      <c r="R24" s="45">
        <v>60</v>
      </c>
      <c r="S24" s="45">
        <v>240</v>
      </c>
      <c r="T24" s="1">
        <v>45309</v>
      </c>
      <c r="U24" s="1">
        <v>45323</v>
      </c>
      <c r="V24">
        <v>180</v>
      </c>
      <c r="W24" s="1">
        <v>45566</v>
      </c>
      <c r="X24" s="23">
        <f>+Contratos[[#This Row],[VALOR CONTRATO PRINCIPAL]]</f>
        <v>49200000</v>
      </c>
      <c r="Y24" s="45">
        <f>$D$5-Contratos[[#This Row],[Fecha de Inicio]]</f>
        <v>181</v>
      </c>
      <c r="Z24" s="45">
        <f>ROUND(Contratos[[#This Row],[dias ejecutados]]/(Contratos[[#This Row],[Fecha Finalizacion Programada]]-Contratos[[#This Row],[Fecha de Inicio]])*100,2)</f>
        <v>74.489999999999995</v>
      </c>
      <c r="AA24" s="23">
        <v>49200000</v>
      </c>
      <c r="AB24" s="43">
        <f>+Contratos[[#This Row],[Vr. Total con Adiciones]]-Contratos[[#This Row],[Recursos totales Ejecutados o pagados]]</f>
        <v>16400000</v>
      </c>
      <c r="AC24">
        <v>1</v>
      </c>
      <c r="AD24" s="23">
        <v>16400000</v>
      </c>
      <c r="AE24" s="23">
        <f>+Contratos[[#This Row],[VALOR TOTAL]]</f>
        <v>65600000</v>
      </c>
      <c r="AF24" s="45">
        <f>+Contratos[[#This Row],[PLAZO TOTAL
(DÍAS)*]]</f>
        <v>240</v>
      </c>
    </row>
    <row r="25" spans="2:32" x14ac:dyDescent="0.25">
      <c r="B25">
        <v>2024</v>
      </c>
      <c r="C25">
        <v>240025</v>
      </c>
      <c r="D25" t="s">
        <v>49</v>
      </c>
      <c r="E25" t="s">
        <v>68</v>
      </c>
      <c r="F25" t="s">
        <v>41</v>
      </c>
      <c r="G25" t="s">
        <v>43</v>
      </c>
      <c r="H25" t="s">
        <v>112</v>
      </c>
      <c r="I25" t="s">
        <v>159</v>
      </c>
      <c r="J25" t="s">
        <v>113</v>
      </c>
      <c r="K25" t="s">
        <v>45</v>
      </c>
      <c r="L25" s="1">
        <v>45490</v>
      </c>
      <c r="N25" s="45"/>
      <c r="O25" s="23">
        <v>49200000</v>
      </c>
      <c r="P25" s="43">
        <v>16400000</v>
      </c>
      <c r="Q25" s="23">
        <v>65600000</v>
      </c>
      <c r="R25" s="45">
        <v>60</v>
      </c>
      <c r="S25" s="45">
        <v>240</v>
      </c>
      <c r="T25" s="1">
        <v>45309</v>
      </c>
      <c r="U25" s="1">
        <v>45323</v>
      </c>
      <c r="V25">
        <v>180</v>
      </c>
      <c r="W25" s="1">
        <v>45566</v>
      </c>
      <c r="X25" s="23">
        <f>+Contratos[[#This Row],[VALOR CONTRATO PRINCIPAL]]</f>
        <v>49200000</v>
      </c>
      <c r="Y25" s="45">
        <f>$D$5-Contratos[[#This Row],[Fecha de Inicio]]</f>
        <v>181</v>
      </c>
      <c r="Z25" s="45">
        <f>ROUND(Contratos[[#This Row],[dias ejecutados]]/(Contratos[[#This Row],[Fecha Finalizacion Programada]]-Contratos[[#This Row],[Fecha de Inicio]])*100,2)</f>
        <v>74.489999999999995</v>
      </c>
      <c r="AA25" s="23">
        <v>49200000</v>
      </c>
      <c r="AB25" s="43">
        <f>+Contratos[[#This Row],[Vr. Total con Adiciones]]-Contratos[[#This Row],[Recursos totales Ejecutados o pagados]]</f>
        <v>16400000</v>
      </c>
      <c r="AC25">
        <v>1</v>
      </c>
      <c r="AD25" s="23">
        <v>16400000</v>
      </c>
      <c r="AE25" s="23">
        <f>+Contratos[[#This Row],[VALOR TOTAL]]</f>
        <v>65600000</v>
      </c>
      <c r="AF25" s="45">
        <f>+Contratos[[#This Row],[PLAZO TOTAL
(DÍAS)*]]</f>
        <v>240</v>
      </c>
    </row>
    <row r="26" spans="2:32" x14ac:dyDescent="0.25">
      <c r="B26">
        <v>2024</v>
      </c>
      <c r="C26">
        <v>240059</v>
      </c>
      <c r="D26" t="s">
        <v>49</v>
      </c>
      <c r="E26" t="s">
        <v>69</v>
      </c>
      <c r="F26" t="s">
        <v>41</v>
      </c>
      <c r="G26" t="s">
        <v>43</v>
      </c>
      <c r="H26" t="s">
        <v>114</v>
      </c>
      <c r="I26" t="s">
        <v>159</v>
      </c>
      <c r="J26" t="s">
        <v>115</v>
      </c>
      <c r="K26" t="s">
        <v>45</v>
      </c>
      <c r="L26" s="1">
        <v>45503</v>
      </c>
      <c r="N26" s="45"/>
      <c r="O26" s="23">
        <v>45600000</v>
      </c>
      <c r="P26" s="43">
        <v>15200000</v>
      </c>
      <c r="Q26" s="23">
        <v>60800000</v>
      </c>
      <c r="R26" s="45">
        <v>60</v>
      </c>
      <c r="S26" s="45">
        <v>240</v>
      </c>
      <c r="T26" s="1">
        <v>45314</v>
      </c>
      <c r="U26" s="1">
        <v>45323</v>
      </c>
      <c r="V26">
        <v>180</v>
      </c>
      <c r="W26" s="1">
        <v>45565</v>
      </c>
      <c r="X26" s="23">
        <f>+Contratos[[#This Row],[VALOR CONTRATO PRINCIPAL]]</f>
        <v>45600000</v>
      </c>
      <c r="Y26" s="45">
        <f>$D$5-Contratos[[#This Row],[Fecha de Inicio]]</f>
        <v>181</v>
      </c>
      <c r="Z26" s="45">
        <f>ROUND(Contratos[[#This Row],[dias ejecutados]]/(Contratos[[#This Row],[Fecha Finalizacion Programada]]-Contratos[[#This Row],[Fecha de Inicio]])*100,2)</f>
        <v>74.790000000000006</v>
      </c>
      <c r="AA26" s="23">
        <v>15200000</v>
      </c>
      <c r="AB26" s="43">
        <f>+Contratos[[#This Row],[Vr. Total con Adiciones]]-Contratos[[#This Row],[Recursos totales Ejecutados o pagados]]</f>
        <v>45600000</v>
      </c>
      <c r="AC26">
        <v>1</v>
      </c>
      <c r="AD26" s="23">
        <v>15200000</v>
      </c>
      <c r="AE26" s="23">
        <f>+Contratos[[#This Row],[VALOR TOTAL]]</f>
        <v>60800000</v>
      </c>
      <c r="AF26" s="45">
        <f>+Contratos[[#This Row],[PLAZO TOTAL
(DÍAS)*]]</f>
        <v>240</v>
      </c>
    </row>
    <row r="27" spans="2:32" x14ac:dyDescent="0.25">
      <c r="B27">
        <v>2024</v>
      </c>
      <c r="C27">
        <v>240084</v>
      </c>
      <c r="D27" t="s">
        <v>49</v>
      </c>
      <c r="E27" t="s">
        <v>70</v>
      </c>
      <c r="F27" t="s">
        <v>41</v>
      </c>
      <c r="G27" t="s">
        <v>43</v>
      </c>
      <c r="H27" t="s">
        <v>109</v>
      </c>
      <c r="I27" t="s">
        <v>159</v>
      </c>
      <c r="J27" t="s">
        <v>116</v>
      </c>
      <c r="K27" t="s">
        <v>45</v>
      </c>
      <c r="L27" s="1">
        <v>45502</v>
      </c>
      <c r="N27" s="45"/>
      <c r="O27" s="23">
        <v>67200000</v>
      </c>
      <c r="P27" s="43">
        <v>11200000</v>
      </c>
      <c r="Q27" s="23">
        <v>78400000</v>
      </c>
      <c r="R27" s="45">
        <v>30</v>
      </c>
      <c r="S27" s="45">
        <v>210</v>
      </c>
      <c r="T27" s="1">
        <v>45316</v>
      </c>
      <c r="U27" s="1">
        <v>45320</v>
      </c>
      <c r="V27">
        <v>180</v>
      </c>
      <c r="W27" s="1">
        <v>45533</v>
      </c>
      <c r="X27" s="23">
        <f>+Contratos[[#This Row],[VALOR CONTRATO PRINCIPAL]]</f>
        <v>67200000</v>
      </c>
      <c r="Y27" s="45">
        <f>$D$5-Contratos[[#This Row],[Fecha de Inicio]]</f>
        <v>184</v>
      </c>
      <c r="Z27" s="45">
        <f>ROUND(Contratos[[#This Row],[dias ejecutados]]/(Contratos[[#This Row],[Fecha Finalizacion Programada]]-Contratos[[#This Row],[Fecha de Inicio]])*100,2)</f>
        <v>86.38</v>
      </c>
      <c r="AA27" s="23">
        <v>23146667</v>
      </c>
      <c r="AB27" s="43">
        <f>+Contratos[[#This Row],[Vr. Total con Adiciones]]-Contratos[[#This Row],[Recursos totales Ejecutados o pagados]]</f>
        <v>55253333</v>
      </c>
      <c r="AC27">
        <v>1</v>
      </c>
      <c r="AD27" s="23">
        <v>11200000</v>
      </c>
      <c r="AE27" s="23">
        <f>+Contratos[[#This Row],[VALOR TOTAL]]</f>
        <v>78400000</v>
      </c>
      <c r="AF27" s="45">
        <f>+Contratos[[#This Row],[PLAZO TOTAL
(DÍAS)*]]</f>
        <v>210</v>
      </c>
    </row>
    <row r="28" spans="2:32" x14ac:dyDescent="0.25">
      <c r="B28">
        <v>2024</v>
      </c>
      <c r="C28">
        <v>240039</v>
      </c>
      <c r="D28" t="s">
        <v>49</v>
      </c>
      <c r="E28" t="s">
        <v>71</v>
      </c>
      <c r="F28" t="s">
        <v>41</v>
      </c>
      <c r="G28" t="s">
        <v>117</v>
      </c>
      <c r="H28" t="s">
        <v>109</v>
      </c>
      <c r="I28" t="s">
        <v>159</v>
      </c>
      <c r="J28" t="s">
        <v>118</v>
      </c>
      <c r="K28" t="s">
        <v>45</v>
      </c>
      <c r="L28" s="1">
        <v>45496</v>
      </c>
      <c r="N28" s="45"/>
      <c r="O28" s="23">
        <v>15600000</v>
      </c>
      <c r="P28" s="43">
        <v>7800000</v>
      </c>
      <c r="Q28" s="23">
        <v>23400000</v>
      </c>
      <c r="R28" s="45">
        <v>90</v>
      </c>
      <c r="S28" s="45">
        <v>270</v>
      </c>
      <c r="T28" s="1">
        <v>45310</v>
      </c>
      <c r="U28" s="1">
        <v>45314</v>
      </c>
      <c r="V28">
        <v>180</v>
      </c>
      <c r="W28" s="1">
        <v>45588</v>
      </c>
      <c r="X28" s="23">
        <f>+Contratos[[#This Row],[VALOR CONTRATO PRINCIPAL]]</f>
        <v>15600000</v>
      </c>
      <c r="Y28" s="45">
        <f>$D$5-Contratos[[#This Row],[Fecha de Inicio]]</f>
        <v>190</v>
      </c>
      <c r="Z28" s="45">
        <f>ROUND(Contratos[[#This Row],[dias ejecutados]]/(Contratos[[#This Row],[Fecha Finalizacion Programada]]-Contratos[[#This Row],[Fecha de Inicio]])*100,2)</f>
        <v>69.34</v>
      </c>
      <c r="AA28" s="23">
        <v>8493333</v>
      </c>
      <c r="AB28" s="43">
        <f>+Contratos[[#This Row],[Vr. Total con Adiciones]]-Contratos[[#This Row],[Recursos totales Ejecutados o pagados]]</f>
        <v>14906667</v>
      </c>
      <c r="AC28">
        <v>1</v>
      </c>
      <c r="AD28" s="23">
        <v>7800000</v>
      </c>
      <c r="AE28" s="23">
        <f>+Contratos[[#This Row],[VALOR TOTAL]]</f>
        <v>23400000</v>
      </c>
      <c r="AF28" s="45">
        <f>+Contratos[[#This Row],[PLAZO TOTAL
(DÍAS)*]]</f>
        <v>270</v>
      </c>
    </row>
    <row r="29" spans="2:32" x14ac:dyDescent="0.25">
      <c r="B29">
        <v>2024</v>
      </c>
      <c r="C29">
        <v>240058</v>
      </c>
      <c r="D29" t="s">
        <v>49</v>
      </c>
      <c r="E29" t="s">
        <v>71</v>
      </c>
      <c r="F29" t="s">
        <v>41</v>
      </c>
      <c r="G29" t="s">
        <v>117</v>
      </c>
      <c r="H29" t="s">
        <v>109</v>
      </c>
      <c r="I29" t="s">
        <v>159</v>
      </c>
      <c r="J29" t="s">
        <v>118</v>
      </c>
      <c r="K29" t="s">
        <v>45</v>
      </c>
      <c r="L29" s="1">
        <v>45497</v>
      </c>
      <c r="N29" s="45"/>
      <c r="O29" s="23">
        <v>15600000</v>
      </c>
      <c r="P29" s="43">
        <v>7800000</v>
      </c>
      <c r="Q29" s="23">
        <v>23400000</v>
      </c>
      <c r="R29" s="45">
        <v>90</v>
      </c>
      <c r="S29" s="45">
        <v>270</v>
      </c>
      <c r="T29" s="1">
        <v>45314</v>
      </c>
      <c r="U29" s="1">
        <v>45315</v>
      </c>
      <c r="V29">
        <v>180</v>
      </c>
      <c r="W29" s="1">
        <v>45589</v>
      </c>
      <c r="X29" s="23">
        <f>+Contratos[[#This Row],[VALOR CONTRATO PRINCIPAL]]</f>
        <v>15600000</v>
      </c>
      <c r="Y29" s="45">
        <f>$D$5-Contratos[[#This Row],[Fecha de Inicio]]</f>
        <v>189</v>
      </c>
      <c r="Z29" s="45">
        <f>ROUND(Contratos[[#This Row],[dias ejecutados]]/(Contratos[[#This Row],[Fecha Finalizacion Programada]]-Contratos[[#This Row],[Fecha de Inicio]])*100,2)</f>
        <v>68.98</v>
      </c>
      <c r="AA29" s="23">
        <v>5806667</v>
      </c>
      <c r="AB29" s="43">
        <f>+Contratos[[#This Row],[Vr. Total con Adiciones]]-Contratos[[#This Row],[Recursos totales Ejecutados o pagados]]</f>
        <v>17593333</v>
      </c>
      <c r="AC29">
        <v>1</v>
      </c>
      <c r="AD29" s="23">
        <v>7800000</v>
      </c>
      <c r="AE29" s="23">
        <f>+Contratos[[#This Row],[VALOR TOTAL]]</f>
        <v>23400000</v>
      </c>
      <c r="AF29" s="45">
        <f>+Contratos[[#This Row],[PLAZO TOTAL
(DÍAS)*]]</f>
        <v>270</v>
      </c>
    </row>
    <row r="30" spans="2:32" x14ac:dyDescent="0.25">
      <c r="B30">
        <v>2024</v>
      </c>
      <c r="C30">
        <v>240197</v>
      </c>
      <c r="D30" t="s">
        <v>49</v>
      </c>
      <c r="E30" t="s">
        <v>72</v>
      </c>
      <c r="F30" t="s">
        <v>41</v>
      </c>
      <c r="G30" t="s">
        <v>43</v>
      </c>
      <c r="H30" t="s">
        <v>119</v>
      </c>
      <c r="I30" t="s">
        <v>159</v>
      </c>
      <c r="J30" t="s">
        <v>120</v>
      </c>
      <c r="K30" t="s">
        <v>45</v>
      </c>
      <c r="L30" s="1">
        <v>45502</v>
      </c>
      <c r="N30" s="45"/>
      <c r="O30" s="23">
        <v>49200000</v>
      </c>
      <c r="P30" s="43">
        <v>24600000</v>
      </c>
      <c r="Q30" s="23">
        <v>73800000</v>
      </c>
      <c r="R30" s="45">
        <v>90</v>
      </c>
      <c r="S30" s="45">
        <v>270</v>
      </c>
      <c r="T30" s="1">
        <v>45321</v>
      </c>
      <c r="U30" s="1">
        <v>45327</v>
      </c>
      <c r="V30">
        <v>180</v>
      </c>
      <c r="W30" s="1">
        <v>45600</v>
      </c>
      <c r="X30" s="23">
        <f>+Contratos[[#This Row],[VALOR CONTRATO PRINCIPAL]]</f>
        <v>49200000</v>
      </c>
      <c r="Y30" s="45">
        <f>$D$5-Contratos[[#This Row],[Fecha de Inicio]]</f>
        <v>177</v>
      </c>
      <c r="Z30" s="45">
        <f>ROUND(Contratos[[#This Row],[dias ejecutados]]/(Contratos[[#This Row],[Fecha Finalizacion Programada]]-Contratos[[#This Row],[Fecha de Inicio]])*100,2)</f>
        <v>64.84</v>
      </c>
      <c r="AA30" s="23">
        <v>48106667</v>
      </c>
      <c r="AB30" s="43">
        <f>+Contratos[[#This Row],[Vr. Total con Adiciones]]-Contratos[[#This Row],[Recursos totales Ejecutados o pagados]]</f>
        <v>25693333</v>
      </c>
      <c r="AC30">
        <v>1</v>
      </c>
      <c r="AD30" s="23">
        <v>24600000</v>
      </c>
      <c r="AE30" s="23">
        <f>+Contratos[[#This Row],[VALOR TOTAL]]</f>
        <v>73800000</v>
      </c>
      <c r="AF30" s="45">
        <f>+Contratos[[#This Row],[PLAZO TOTAL
(DÍAS)*]]</f>
        <v>270</v>
      </c>
    </row>
    <row r="31" spans="2:32" x14ac:dyDescent="0.25">
      <c r="B31">
        <v>2024</v>
      </c>
      <c r="C31">
        <v>240073</v>
      </c>
      <c r="D31" t="s">
        <v>49</v>
      </c>
      <c r="E31" t="s">
        <v>71</v>
      </c>
      <c r="F31" t="s">
        <v>41</v>
      </c>
      <c r="G31" t="s">
        <v>117</v>
      </c>
      <c r="H31" t="s">
        <v>109</v>
      </c>
      <c r="I31" t="s">
        <v>159</v>
      </c>
      <c r="J31" t="s">
        <v>118</v>
      </c>
      <c r="K31" t="s">
        <v>45</v>
      </c>
      <c r="L31" s="1">
        <v>45497</v>
      </c>
      <c r="N31" s="45"/>
      <c r="O31" s="23">
        <v>15600000</v>
      </c>
      <c r="P31" s="43">
        <v>7800000</v>
      </c>
      <c r="Q31" s="23">
        <v>23400000</v>
      </c>
      <c r="R31" s="45">
        <v>90</v>
      </c>
      <c r="S31" s="45">
        <v>270</v>
      </c>
      <c r="T31" s="1">
        <v>45314</v>
      </c>
      <c r="U31" s="1">
        <v>45317</v>
      </c>
      <c r="V31">
        <v>180</v>
      </c>
      <c r="W31" s="1">
        <v>45591</v>
      </c>
      <c r="X31" s="23">
        <f>+Contratos[[#This Row],[VALOR CONTRATO PRINCIPAL]]</f>
        <v>15600000</v>
      </c>
      <c r="Y31" s="45">
        <f>$D$5-Contratos[[#This Row],[Fecha de Inicio]]</f>
        <v>187</v>
      </c>
      <c r="Z31" s="45">
        <f>ROUND(Contratos[[#This Row],[dias ejecutados]]/(Contratos[[#This Row],[Fecha Finalizacion Programada]]-Contratos[[#This Row],[Fecha de Inicio]])*100,2)</f>
        <v>68.25</v>
      </c>
      <c r="AA31" s="23">
        <v>13433333</v>
      </c>
      <c r="AB31" s="43">
        <f>+Contratos[[#This Row],[Vr. Total con Adiciones]]-Contratos[[#This Row],[Recursos totales Ejecutados o pagados]]</f>
        <v>9966667</v>
      </c>
      <c r="AC31">
        <v>1</v>
      </c>
      <c r="AD31" s="23">
        <v>7800000</v>
      </c>
      <c r="AE31" s="23">
        <f>+Contratos[[#This Row],[VALOR TOTAL]]</f>
        <v>23400000</v>
      </c>
      <c r="AF31" s="45">
        <f>+Contratos[[#This Row],[PLAZO TOTAL
(DÍAS)*]]</f>
        <v>270</v>
      </c>
    </row>
    <row r="32" spans="2:32" x14ac:dyDescent="0.25">
      <c r="B32">
        <v>2024</v>
      </c>
      <c r="C32">
        <v>240074</v>
      </c>
      <c r="D32" t="s">
        <v>49</v>
      </c>
      <c r="E32" t="s">
        <v>71</v>
      </c>
      <c r="F32" t="s">
        <v>41</v>
      </c>
      <c r="G32" t="s">
        <v>117</v>
      </c>
      <c r="H32" t="s">
        <v>109</v>
      </c>
      <c r="I32" t="s">
        <v>159</v>
      </c>
      <c r="J32" t="s">
        <v>118</v>
      </c>
      <c r="K32" t="s">
        <v>45</v>
      </c>
      <c r="L32" s="1">
        <v>45497</v>
      </c>
      <c r="N32" s="45"/>
      <c r="O32" s="23">
        <v>15600000</v>
      </c>
      <c r="P32" s="43">
        <v>7800000</v>
      </c>
      <c r="Q32" s="23">
        <v>23400000</v>
      </c>
      <c r="R32" s="45">
        <v>90</v>
      </c>
      <c r="S32" s="45">
        <v>270</v>
      </c>
      <c r="T32" s="1">
        <v>45314</v>
      </c>
      <c r="U32" s="1">
        <v>45316</v>
      </c>
      <c r="V32">
        <v>180</v>
      </c>
      <c r="W32" s="1">
        <v>45590</v>
      </c>
      <c r="X32" s="23">
        <f>+Contratos[[#This Row],[VALOR CONTRATO PRINCIPAL]]</f>
        <v>15600000</v>
      </c>
      <c r="Y32" s="45">
        <f>$D$5-Contratos[[#This Row],[Fecha de Inicio]]</f>
        <v>188</v>
      </c>
      <c r="Z32" s="45">
        <f>ROUND(Contratos[[#This Row],[dias ejecutados]]/(Contratos[[#This Row],[Fecha Finalizacion Programada]]-Contratos[[#This Row],[Fecha de Inicio]])*100,2)</f>
        <v>68.61</v>
      </c>
      <c r="AA32" s="23">
        <v>13520000</v>
      </c>
      <c r="AB32" s="43">
        <f>+Contratos[[#This Row],[Vr. Total con Adiciones]]-Contratos[[#This Row],[Recursos totales Ejecutados o pagados]]</f>
        <v>9880000</v>
      </c>
      <c r="AC32">
        <v>1</v>
      </c>
      <c r="AD32" s="23">
        <v>7800000</v>
      </c>
      <c r="AE32" s="23">
        <f>+Contratos[[#This Row],[VALOR TOTAL]]</f>
        <v>23400000</v>
      </c>
      <c r="AF32" s="45">
        <f>+Contratos[[#This Row],[PLAZO TOTAL
(DÍAS)*]]</f>
        <v>270</v>
      </c>
    </row>
    <row r="33" spans="2:32" x14ac:dyDescent="0.25">
      <c r="B33">
        <v>2024</v>
      </c>
      <c r="C33">
        <v>240188</v>
      </c>
      <c r="D33" t="s">
        <v>49</v>
      </c>
      <c r="E33" t="s">
        <v>73</v>
      </c>
      <c r="F33" t="s">
        <v>41</v>
      </c>
      <c r="G33" t="s">
        <v>43</v>
      </c>
      <c r="H33" t="s">
        <v>121</v>
      </c>
      <c r="I33" t="s">
        <v>159</v>
      </c>
      <c r="J33" t="s">
        <v>122</v>
      </c>
      <c r="K33" t="s">
        <v>45</v>
      </c>
      <c r="L33" s="1">
        <v>45491</v>
      </c>
      <c r="N33" s="45"/>
      <c r="O33" s="23">
        <v>26400000</v>
      </c>
      <c r="P33" s="43">
        <v>13200000</v>
      </c>
      <c r="Q33" s="23">
        <v>39600000</v>
      </c>
      <c r="R33" s="45">
        <v>90</v>
      </c>
      <c r="S33" s="45">
        <v>270</v>
      </c>
      <c r="T33" s="1">
        <v>45321</v>
      </c>
      <c r="U33" s="1">
        <v>45327</v>
      </c>
      <c r="V33">
        <v>180</v>
      </c>
      <c r="W33" s="1">
        <v>45600</v>
      </c>
      <c r="X33" s="23">
        <f>+Contratos[[#This Row],[VALOR CONTRATO PRINCIPAL]]</f>
        <v>26400000</v>
      </c>
      <c r="Y33" s="45">
        <f>$D$5-Contratos[[#This Row],[Fecha de Inicio]]</f>
        <v>177</v>
      </c>
      <c r="Z33" s="45">
        <f>ROUND(Contratos[[#This Row],[dias ejecutados]]/(Contratos[[#This Row],[Fecha Finalizacion Programada]]-Contratos[[#This Row],[Fecha de Inicio]])*100,2)</f>
        <v>64.84</v>
      </c>
      <c r="AA33" s="23">
        <v>25813333</v>
      </c>
      <c r="AB33" s="43">
        <f>+Contratos[[#This Row],[Vr. Total con Adiciones]]-Contratos[[#This Row],[Recursos totales Ejecutados o pagados]]</f>
        <v>13786667</v>
      </c>
      <c r="AC33">
        <v>1</v>
      </c>
      <c r="AD33" s="23">
        <v>13200000</v>
      </c>
      <c r="AE33" s="23">
        <f>+Contratos[[#This Row],[VALOR TOTAL]]</f>
        <v>39600000</v>
      </c>
      <c r="AF33" s="45">
        <f>+Contratos[[#This Row],[PLAZO TOTAL
(DÍAS)*]]</f>
        <v>270</v>
      </c>
    </row>
    <row r="34" spans="2:32" x14ac:dyDescent="0.25">
      <c r="B34">
        <v>2024</v>
      </c>
      <c r="C34">
        <v>240106</v>
      </c>
      <c r="D34" t="s">
        <v>49</v>
      </c>
      <c r="E34" t="s">
        <v>74</v>
      </c>
      <c r="F34" t="s">
        <v>41</v>
      </c>
      <c r="G34" t="s">
        <v>43</v>
      </c>
      <c r="H34" t="s">
        <v>119</v>
      </c>
      <c r="I34" t="s">
        <v>159</v>
      </c>
      <c r="J34" t="s">
        <v>123</v>
      </c>
      <c r="K34" t="s">
        <v>45</v>
      </c>
      <c r="L34" s="1">
        <v>45489</v>
      </c>
      <c r="N34" s="45"/>
      <c r="O34" s="23">
        <v>49200000</v>
      </c>
      <c r="P34" s="43">
        <v>24600000</v>
      </c>
      <c r="Q34" s="23">
        <v>73800000</v>
      </c>
      <c r="R34" s="45">
        <v>90</v>
      </c>
      <c r="S34" s="45">
        <v>270</v>
      </c>
      <c r="T34" s="1">
        <v>45316</v>
      </c>
      <c r="U34" s="1">
        <v>45323</v>
      </c>
      <c r="V34">
        <v>180</v>
      </c>
      <c r="W34" s="1">
        <v>45596</v>
      </c>
      <c r="X34" s="23">
        <f>+Contratos[[#This Row],[VALOR CONTRATO PRINCIPAL]]</f>
        <v>49200000</v>
      </c>
      <c r="Y34" s="45">
        <f>$D$5-Contratos[[#This Row],[Fecha de Inicio]]</f>
        <v>181</v>
      </c>
      <c r="Z34" s="45">
        <f>ROUND(Contratos[[#This Row],[dias ejecutados]]/(Contratos[[#This Row],[Fecha Finalizacion Programada]]-Contratos[[#This Row],[Fecha de Inicio]])*100,2)</f>
        <v>66.3</v>
      </c>
      <c r="AA34" s="23">
        <v>49200000</v>
      </c>
      <c r="AB34" s="43">
        <f>+Contratos[[#This Row],[Vr. Total con Adiciones]]-Contratos[[#This Row],[Recursos totales Ejecutados o pagados]]</f>
        <v>24600000</v>
      </c>
      <c r="AC34">
        <v>1</v>
      </c>
      <c r="AD34" s="23">
        <v>24600000</v>
      </c>
      <c r="AE34" s="23">
        <f>+Contratos[[#This Row],[VALOR TOTAL]]</f>
        <v>73800000</v>
      </c>
      <c r="AF34" s="45">
        <f>+Contratos[[#This Row],[PLAZO TOTAL
(DÍAS)*]]</f>
        <v>270</v>
      </c>
    </row>
    <row r="35" spans="2:32" x14ac:dyDescent="0.25">
      <c r="B35">
        <v>2024</v>
      </c>
      <c r="C35">
        <v>240138</v>
      </c>
      <c r="D35" t="s">
        <v>49</v>
      </c>
      <c r="E35" t="s">
        <v>75</v>
      </c>
      <c r="F35" t="s">
        <v>41</v>
      </c>
      <c r="G35" t="s">
        <v>43</v>
      </c>
      <c r="H35" t="s">
        <v>48</v>
      </c>
      <c r="I35" t="s">
        <v>159</v>
      </c>
      <c r="J35" t="s">
        <v>124</v>
      </c>
      <c r="K35" t="s">
        <v>45</v>
      </c>
      <c r="L35" s="1">
        <v>45504</v>
      </c>
      <c r="N35" s="45"/>
      <c r="O35" s="23">
        <v>52800000</v>
      </c>
      <c r="P35" s="43">
        <v>26400000</v>
      </c>
      <c r="Q35" s="23">
        <v>79200000</v>
      </c>
      <c r="R35" s="45">
        <v>90</v>
      </c>
      <c r="S35" s="45">
        <v>270</v>
      </c>
      <c r="T35" s="1">
        <v>45322</v>
      </c>
      <c r="U35" s="1">
        <v>45327</v>
      </c>
      <c r="V35">
        <v>180</v>
      </c>
      <c r="W35" s="1">
        <v>45601</v>
      </c>
      <c r="X35" s="23">
        <f>+Contratos[[#This Row],[VALOR CONTRATO PRINCIPAL]]</f>
        <v>52800000</v>
      </c>
      <c r="Y35" s="45">
        <f>$D$5-Contratos[[#This Row],[Fecha de Inicio]]</f>
        <v>177</v>
      </c>
      <c r="Z35" s="45">
        <f>ROUND(Contratos[[#This Row],[dias ejecutados]]/(Contratos[[#This Row],[Fecha Finalizacion Programada]]-Contratos[[#This Row],[Fecha de Inicio]])*100,2)</f>
        <v>64.599999999999994</v>
      </c>
      <c r="AA35" s="23">
        <v>51626667</v>
      </c>
      <c r="AB35" s="43">
        <f>+Contratos[[#This Row],[Vr. Total con Adiciones]]-Contratos[[#This Row],[Recursos totales Ejecutados o pagados]]</f>
        <v>27573333</v>
      </c>
      <c r="AC35">
        <v>1</v>
      </c>
      <c r="AD35" s="23">
        <v>26400000</v>
      </c>
      <c r="AE35" s="23">
        <f>+Contratos[[#This Row],[VALOR TOTAL]]</f>
        <v>79200000</v>
      </c>
      <c r="AF35" s="45">
        <f>+Contratos[[#This Row],[PLAZO TOTAL
(DÍAS)*]]</f>
        <v>270</v>
      </c>
    </row>
    <row r="36" spans="2:32" x14ac:dyDescent="0.25">
      <c r="B36">
        <v>2024</v>
      </c>
      <c r="C36">
        <v>240066</v>
      </c>
      <c r="D36" t="s">
        <v>49</v>
      </c>
      <c r="E36" t="s">
        <v>76</v>
      </c>
      <c r="F36" t="s">
        <v>41</v>
      </c>
      <c r="G36" t="s">
        <v>43</v>
      </c>
      <c r="H36" t="s">
        <v>105</v>
      </c>
      <c r="I36" t="s">
        <v>159</v>
      </c>
      <c r="J36" t="s">
        <v>125</v>
      </c>
      <c r="K36" t="s">
        <v>45</v>
      </c>
      <c r="L36" s="1">
        <v>45492</v>
      </c>
      <c r="N36" s="45"/>
      <c r="O36" s="23">
        <v>23400000</v>
      </c>
      <c r="P36" s="43">
        <v>7800000</v>
      </c>
      <c r="Q36" s="23">
        <v>31200000</v>
      </c>
      <c r="R36" s="45">
        <v>60</v>
      </c>
      <c r="S36" s="45">
        <v>240</v>
      </c>
      <c r="T36" s="1">
        <v>45316</v>
      </c>
      <c r="U36" s="1">
        <v>45323</v>
      </c>
      <c r="V36">
        <v>180</v>
      </c>
      <c r="W36" s="1">
        <v>45566</v>
      </c>
      <c r="X36" s="23">
        <f>+Contratos[[#This Row],[VALOR CONTRATO PRINCIPAL]]</f>
        <v>23400000</v>
      </c>
      <c r="Y36" s="45">
        <f>$D$5-Contratos[[#This Row],[Fecha de Inicio]]</f>
        <v>181</v>
      </c>
      <c r="Z36" s="45">
        <f>ROUND(Contratos[[#This Row],[dias ejecutados]]/(Contratos[[#This Row],[Fecha Finalizacion Programada]]-Contratos[[#This Row],[Fecha de Inicio]])*100,2)</f>
        <v>74.489999999999995</v>
      </c>
      <c r="AA36" s="23">
        <v>23400000</v>
      </c>
      <c r="AB36" s="43">
        <f>+Contratos[[#This Row],[Vr. Total con Adiciones]]-Contratos[[#This Row],[Recursos totales Ejecutados o pagados]]</f>
        <v>7800000</v>
      </c>
      <c r="AC36">
        <v>1</v>
      </c>
      <c r="AD36" s="23">
        <v>7800000</v>
      </c>
      <c r="AE36" s="23">
        <f>+Contratos[[#This Row],[VALOR TOTAL]]</f>
        <v>31200000</v>
      </c>
      <c r="AF36" s="45">
        <f>+Contratos[[#This Row],[PLAZO TOTAL
(DÍAS)*]]</f>
        <v>240</v>
      </c>
    </row>
    <row r="37" spans="2:32" x14ac:dyDescent="0.25">
      <c r="B37">
        <v>2024</v>
      </c>
      <c r="C37">
        <v>240150</v>
      </c>
      <c r="D37" t="s">
        <v>49</v>
      </c>
      <c r="E37" t="s">
        <v>77</v>
      </c>
      <c r="F37" t="s">
        <v>41</v>
      </c>
      <c r="G37" t="s">
        <v>43</v>
      </c>
      <c r="H37" t="s">
        <v>109</v>
      </c>
      <c r="I37" t="s">
        <v>159</v>
      </c>
      <c r="J37" t="s">
        <v>126</v>
      </c>
      <c r="K37" t="s">
        <v>45</v>
      </c>
      <c r="L37" s="1">
        <v>45496</v>
      </c>
      <c r="N37" s="45"/>
      <c r="O37" s="23">
        <v>32400000</v>
      </c>
      <c r="P37" s="43">
        <v>5400000</v>
      </c>
      <c r="Q37" s="23">
        <v>37800000</v>
      </c>
      <c r="R37" s="45">
        <v>30</v>
      </c>
      <c r="S37" s="45">
        <v>210</v>
      </c>
      <c r="T37" s="1">
        <v>45317</v>
      </c>
      <c r="U37" s="1">
        <v>45323</v>
      </c>
      <c r="V37">
        <v>180</v>
      </c>
      <c r="W37" s="1">
        <v>45536</v>
      </c>
      <c r="X37" s="23">
        <f>+Contratos[[#This Row],[VALOR CONTRATO PRINCIPAL]]</f>
        <v>32400000</v>
      </c>
      <c r="Y37" s="45">
        <f>$D$5-Contratos[[#This Row],[Fecha de Inicio]]</f>
        <v>181</v>
      </c>
      <c r="Z37" s="45">
        <f>ROUND(Contratos[[#This Row],[dias ejecutados]]/(Contratos[[#This Row],[Fecha Finalizacion Programada]]-Contratos[[#This Row],[Fecha de Inicio]])*100,2)</f>
        <v>84.98</v>
      </c>
      <c r="AA37" s="23">
        <v>10800000</v>
      </c>
      <c r="AB37" s="43">
        <f>+Contratos[[#This Row],[Vr. Total con Adiciones]]-Contratos[[#This Row],[Recursos totales Ejecutados o pagados]]</f>
        <v>27000000</v>
      </c>
      <c r="AC37">
        <v>1</v>
      </c>
      <c r="AD37" s="23">
        <v>5400000</v>
      </c>
      <c r="AE37" s="23">
        <f>+Contratos[[#This Row],[VALOR TOTAL]]</f>
        <v>37800000</v>
      </c>
      <c r="AF37" s="45">
        <f>+Contratos[[#This Row],[PLAZO TOTAL
(DÍAS)*]]</f>
        <v>210</v>
      </c>
    </row>
    <row r="38" spans="2:32" x14ac:dyDescent="0.25">
      <c r="B38">
        <v>2024</v>
      </c>
      <c r="C38">
        <v>240229</v>
      </c>
      <c r="D38" t="s">
        <v>49</v>
      </c>
      <c r="E38" t="s">
        <v>78</v>
      </c>
      <c r="F38" t="s">
        <v>41</v>
      </c>
      <c r="G38" t="s">
        <v>43</v>
      </c>
      <c r="H38" t="s">
        <v>127</v>
      </c>
      <c r="I38" t="s">
        <v>159</v>
      </c>
      <c r="J38" t="s">
        <v>128</v>
      </c>
      <c r="K38" t="s">
        <v>45</v>
      </c>
      <c r="L38" s="1">
        <v>45492</v>
      </c>
      <c r="N38" s="45"/>
      <c r="O38" s="23">
        <v>56400000</v>
      </c>
      <c r="P38" s="43">
        <v>18800000</v>
      </c>
      <c r="Q38" s="23">
        <v>75200000</v>
      </c>
      <c r="R38" s="45">
        <v>60</v>
      </c>
      <c r="S38" s="45">
        <v>240</v>
      </c>
      <c r="T38" s="1">
        <v>45322</v>
      </c>
      <c r="U38" s="1">
        <v>45327</v>
      </c>
      <c r="V38">
        <v>180</v>
      </c>
      <c r="W38" s="1">
        <v>45570</v>
      </c>
      <c r="X38" s="23">
        <f>+Contratos[[#This Row],[VALOR CONTRATO PRINCIPAL]]</f>
        <v>56400000</v>
      </c>
      <c r="Y38" s="45">
        <f>$D$5-Contratos[[#This Row],[Fecha de Inicio]]</f>
        <v>177</v>
      </c>
      <c r="Z38" s="45">
        <f>ROUND(Contratos[[#This Row],[dias ejecutados]]/(Contratos[[#This Row],[Fecha Finalizacion Programada]]-Contratos[[#This Row],[Fecha de Inicio]])*100,2)</f>
        <v>72.84</v>
      </c>
      <c r="AA38" s="23">
        <v>54833333</v>
      </c>
      <c r="AB38" s="43">
        <f>+Contratos[[#This Row],[Vr. Total con Adiciones]]-Contratos[[#This Row],[Recursos totales Ejecutados o pagados]]</f>
        <v>20366667</v>
      </c>
      <c r="AC38">
        <v>1</v>
      </c>
      <c r="AD38" s="23">
        <v>18800000</v>
      </c>
      <c r="AE38" s="23">
        <f>+Contratos[[#This Row],[VALOR TOTAL]]</f>
        <v>75200000</v>
      </c>
      <c r="AF38" s="45">
        <f>+Contratos[[#This Row],[PLAZO TOTAL
(DÍAS)*]]</f>
        <v>240</v>
      </c>
    </row>
    <row r="39" spans="2:32" x14ac:dyDescent="0.25">
      <c r="B39">
        <v>2024</v>
      </c>
      <c r="C39">
        <v>240225</v>
      </c>
      <c r="D39" t="s">
        <v>49</v>
      </c>
      <c r="E39" t="s">
        <v>79</v>
      </c>
      <c r="F39" t="s">
        <v>41</v>
      </c>
      <c r="G39" t="s">
        <v>43</v>
      </c>
      <c r="H39" t="s">
        <v>121</v>
      </c>
      <c r="I39" t="s">
        <v>159</v>
      </c>
      <c r="J39" t="s">
        <v>129</v>
      </c>
      <c r="K39" t="s">
        <v>45</v>
      </c>
      <c r="L39" s="1">
        <v>45491</v>
      </c>
      <c r="N39" s="45"/>
      <c r="O39" s="23">
        <v>29400000</v>
      </c>
      <c r="P39" s="43">
        <v>14700000</v>
      </c>
      <c r="Q39" s="23">
        <v>44100000</v>
      </c>
      <c r="R39" s="45">
        <v>90</v>
      </c>
      <c r="S39" s="45">
        <v>270</v>
      </c>
      <c r="T39" s="1">
        <v>45322</v>
      </c>
      <c r="U39" s="1">
        <v>45329</v>
      </c>
      <c r="V39">
        <v>180</v>
      </c>
      <c r="W39" s="1">
        <v>45602</v>
      </c>
      <c r="X39" s="23">
        <f>+Contratos[[#This Row],[VALOR CONTRATO PRINCIPAL]]</f>
        <v>29400000</v>
      </c>
      <c r="Y39" s="45">
        <f>$D$5-Contratos[[#This Row],[Fecha de Inicio]]</f>
        <v>175</v>
      </c>
      <c r="Z39" s="45">
        <f>ROUND(Contratos[[#This Row],[dias ejecutados]]/(Contratos[[#This Row],[Fecha Finalizacion Programada]]-Contratos[[#This Row],[Fecha de Inicio]])*100,2)</f>
        <v>64.099999999999994</v>
      </c>
      <c r="AA39" s="23">
        <v>28420000</v>
      </c>
      <c r="AB39" s="43">
        <f>+Contratos[[#This Row],[Vr. Total con Adiciones]]-Contratos[[#This Row],[Recursos totales Ejecutados o pagados]]</f>
        <v>15680000</v>
      </c>
      <c r="AC39">
        <v>1</v>
      </c>
      <c r="AD39" s="23">
        <v>14700000</v>
      </c>
      <c r="AE39" s="23">
        <f>+Contratos[[#This Row],[VALOR TOTAL]]</f>
        <v>44100000</v>
      </c>
      <c r="AF39" s="45">
        <f>+Contratos[[#This Row],[PLAZO TOTAL
(DÍAS)*]]</f>
        <v>270</v>
      </c>
    </row>
    <row r="40" spans="2:32" x14ac:dyDescent="0.25">
      <c r="B40">
        <v>2024</v>
      </c>
      <c r="C40">
        <v>240187</v>
      </c>
      <c r="D40" t="s">
        <v>49</v>
      </c>
      <c r="E40" t="s">
        <v>80</v>
      </c>
      <c r="F40" t="s">
        <v>41</v>
      </c>
      <c r="G40" t="s">
        <v>43</v>
      </c>
      <c r="H40" t="s">
        <v>56</v>
      </c>
      <c r="I40" t="s">
        <v>159</v>
      </c>
      <c r="J40" t="s">
        <v>130</v>
      </c>
      <c r="K40" t="s">
        <v>45</v>
      </c>
      <c r="L40" s="1">
        <v>45504</v>
      </c>
      <c r="N40" s="45"/>
      <c r="O40" s="23">
        <v>26400000</v>
      </c>
      <c r="P40" s="43">
        <v>8800000</v>
      </c>
      <c r="Q40" s="23">
        <v>35200000</v>
      </c>
      <c r="R40" s="45">
        <v>60</v>
      </c>
      <c r="S40" s="45">
        <v>240</v>
      </c>
      <c r="T40" s="1">
        <v>45320</v>
      </c>
      <c r="U40" s="1">
        <v>45323</v>
      </c>
      <c r="V40">
        <v>180</v>
      </c>
      <c r="W40" s="1">
        <v>45566</v>
      </c>
      <c r="X40" s="23">
        <f>+Contratos[[#This Row],[VALOR CONTRATO PRINCIPAL]]</f>
        <v>26400000</v>
      </c>
      <c r="Y40" s="45">
        <f>$D$5-Contratos[[#This Row],[Fecha de Inicio]]</f>
        <v>181</v>
      </c>
      <c r="Z40" s="45">
        <f>ROUND(Contratos[[#This Row],[dias ejecutados]]/(Contratos[[#This Row],[Fecha Finalizacion Programada]]-Contratos[[#This Row],[Fecha de Inicio]])*100,2)</f>
        <v>74.489999999999995</v>
      </c>
      <c r="AA40" s="23">
        <v>17600000</v>
      </c>
      <c r="AB40" s="43">
        <f>+Contratos[[#This Row],[Vr. Total con Adiciones]]-Contratos[[#This Row],[Recursos totales Ejecutados o pagados]]</f>
        <v>17600000</v>
      </c>
      <c r="AC40">
        <v>1</v>
      </c>
      <c r="AD40" s="23">
        <v>8800000</v>
      </c>
      <c r="AE40" s="23">
        <f>+Contratos[[#This Row],[VALOR TOTAL]]</f>
        <v>35200000</v>
      </c>
      <c r="AF40" s="45">
        <f>+Contratos[[#This Row],[PLAZO TOTAL
(DÍAS)*]]</f>
        <v>240</v>
      </c>
    </row>
    <row r="41" spans="2:32" x14ac:dyDescent="0.25">
      <c r="B41">
        <v>2024</v>
      </c>
      <c r="C41">
        <v>240231</v>
      </c>
      <c r="D41" t="s">
        <v>49</v>
      </c>
      <c r="E41" t="s">
        <v>81</v>
      </c>
      <c r="F41" t="s">
        <v>41</v>
      </c>
      <c r="G41" t="s">
        <v>43</v>
      </c>
      <c r="H41" t="s">
        <v>131</v>
      </c>
      <c r="I41" t="s">
        <v>159</v>
      </c>
      <c r="J41" t="s">
        <v>132</v>
      </c>
      <c r="K41" t="s">
        <v>45</v>
      </c>
      <c r="L41" s="1">
        <v>45498</v>
      </c>
      <c r="N41" s="45"/>
      <c r="O41" s="23">
        <v>23400000</v>
      </c>
      <c r="P41" s="43">
        <v>11700000</v>
      </c>
      <c r="Q41" s="23">
        <v>35100000</v>
      </c>
      <c r="R41" s="45">
        <v>90</v>
      </c>
      <c r="S41" s="45">
        <v>270</v>
      </c>
      <c r="T41" s="1">
        <v>45322</v>
      </c>
      <c r="U41" s="1">
        <v>45323</v>
      </c>
      <c r="V41">
        <v>180</v>
      </c>
      <c r="W41" s="1">
        <v>45597</v>
      </c>
      <c r="X41" s="23">
        <f>+Contratos[[#This Row],[VALOR CONTRATO PRINCIPAL]]</f>
        <v>23400000</v>
      </c>
      <c r="Y41" s="45">
        <f>$D$5-Contratos[[#This Row],[Fecha de Inicio]]</f>
        <v>181</v>
      </c>
      <c r="Z41" s="45">
        <f>ROUND(Contratos[[#This Row],[dias ejecutados]]/(Contratos[[#This Row],[Fecha Finalizacion Programada]]-Contratos[[#This Row],[Fecha de Inicio]])*100,2)</f>
        <v>66.06</v>
      </c>
      <c r="AA41" s="23">
        <v>23400000</v>
      </c>
      <c r="AB41" s="43">
        <f>+Contratos[[#This Row],[Vr. Total con Adiciones]]-Contratos[[#This Row],[Recursos totales Ejecutados o pagados]]</f>
        <v>11700000</v>
      </c>
      <c r="AC41">
        <v>1</v>
      </c>
      <c r="AD41" s="23">
        <v>11700000</v>
      </c>
      <c r="AE41" s="23">
        <f>+Contratos[[#This Row],[VALOR TOTAL]]</f>
        <v>35100000</v>
      </c>
      <c r="AF41" s="45">
        <f>+Contratos[[#This Row],[PLAZO TOTAL
(DÍAS)*]]</f>
        <v>270</v>
      </c>
    </row>
    <row r="42" spans="2:32" x14ac:dyDescent="0.25">
      <c r="B42">
        <v>2024</v>
      </c>
      <c r="C42">
        <v>240234</v>
      </c>
      <c r="D42" t="s">
        <v>49</v>
      </c>
      <c r="E42" t="s">
        <v>82</v>
      </c>
      <c r="F42" t="s">
        <v>41</v>
      </c>
      <c r="G42" t="s">
        <v>43</v>
      </c>
      <c r="H42" t="s">
        <v>131</v>
      </c>
      <c r="I42" t="s">
        <v>159</v>
      </c>
      <c r="J42" t="s">
        <v>133</v>
      </c>
      <c r="K42" t="s">
        <v>45</v>
      </c>
      <c r="L42" s="1">
        <v>45499</v>
      </c>
      <c r="N42" s="45"/>
      <c r="O42" s="23">
        <v>41400000</v>
      </c>
      <c r="P42" s="43">
        <v>20700000</v>
      </c>
      <c r="Q42" s="23">
        <v>62100000</v>
      </c>
      <c r="R42" s="45">
        <v>90</v>
      </c>
      <c r="S42" s="45">
        <v>270</v>
      </c>
      <c r="T42" s="1">
        <v>45322</v>
      </c>
      <c r="U42" s="1">
        <v>45324</v>
      </c>
      <c r="V42">
        <v>180</v>
      </c>
      <c r="W42" s="1">
        <v>45598</v>
      </c>
      <c r="X42" s="23">
        <f>+Contratos[[#This Row],[VALOR CONTRATO PRINCIPAL]]</f>
        <v>41400000</v>
      </c>
      <c r="Y42" s="45">
        <f>$D$5-Contratos[[#This Row],[Fecha de Inicio]]</f>
        <v>180</v>
      </c>
      <c r="Z42" s="45">
        <f>ROUND(Contratos[[#This Row],[dias ejecutados]]/(Contratos[[#This Row],[Fecha Finalizacion Programada]]-Contratos[[#This Row],[Fecha de Inicio]])*100,2)</f>
        <v>65.69</v>
      </c>
      <c r="AA42" s="23">
        <v>41400000</v>
      </c>
      <c r="AB42" s="43">
        <f>+Contratos[[#This Row],[Vr. Total con Adiciones]]-Contratos[[#This Row],[Recursos totales Ejecutados o pagados]]</f>
        <v>20700000</v>
      </c>
      <c r="AC42">
        <v>1</v>
      </c>
      <c r="AD42" s="23">
        <v>20700000</v>
      </c>
      <c r="AE42" s="23">
        <f>+Contratos[[#This Row],[VALOR TOTAL]]</f>
        <v>62100000</v>
      </c>
      <c r="AF42" s="45">
        <f>+Contratos[[#This Row],[PLAZO TOTAL
(DÍAS)*]]</f>
        <v>270</v>
      </c>
    </row>
    <row r="43" spans="2:32" x14ac:dyDescent="0.25">
      <c r="B43">
        <v>2024</v>
      </c>
      <c r="C43">
        <v>240274</v>
      </c>
      <c r="D43" t="s">
        <v>49</v>
      </c>
      <c r="E43" t="s">
        <v>83</v>
      </c>
      <c r="F43" t="s">
        <v>41</v>
      </c>
      <c r="G43" t="s">
        <v>43</v>
      </c>
      <c r="H43" t="s">
        <v>112</v>
      </c>
      <c r="I43" t="s">
        <v>159</v>
      </c>
      <c r="J43" t="s">
        <v>134</v>
      </c>
      <c r="K43" t="s">
        <v>45</v>
      </c>
      <c r="L43" s="1">
        <v>45503</v>
      </c>
      <c r="N43" s="45"/>
      <c r="O43" s="23">
        <v>49200000</v>
      </c>
      <c r="P43" s="43">
        <v>16400000</v>
      </c>
      <c r="Q43" s="23">
        <v>65600000</v>
      </c>
      <c r="R43" s="45">
        <v>60</v>
      </c>
      <c r="S43" s="45">
        <v>240</v>
      </c>
      <c r="T43" s="1">
        <v>45327</v>
      </c>
      <c r="U43" s="1">
        <v>45329</v>
      </c>
      <c r="V43">
        <v>180</v>
      </c>
      <c r="W43" s="1">
        <v>45572</v>
      </c>
      <c r="X43" s="23">
        <f>+Contratos[[#This Row],[VALOR CONTRATO PRINCIPAL]]</f>
        <v>49200000</v>
      </c>
      <c r="Y43" s="45">
        <f>$D$5-Contratos[[#This Row],[Fecha de Inicio]]</f>
        <v>175</v>
      </c>
      <c r="Z43" s="45">
        <f>ROUND(Contratos[[#This Row],[dias ejecutados]]/(Contratos[[#This Row],[Fecha Finalizacion Programada]]-Contratos[[#This Row],[Fecha de Inicio]])*100,2)</f>
        <v>72.02</v>
      </c>
      <c r="AA43" s="23">
        <v>47560000</v>
      </c>
      <c r="AB43" s="43">
        <f>+Contratos[[#This Row],[Vr. Total con Adiciones]]-Contratos[[#This Row],[Recursos totales Ejecutados o pagados]]</f>
        <v>18040000</v>
      </c>
      <c r="AC43">
        <v>1</v>
      </c>
      <c r="AD43" s="23">
        <v>16400000</v>
      </c>
      <c r="AE43" s="23">
        <f>+Contratos[[#This Row],[VALOR TOTAL]]</f>
        <v>65600000</v>
      </c>
      <c r="AF43" s="45">
        <f>+Contratos[[#This Row],[PLAZO TOTAL
(DÍAS)*]]</f>
        <v>240</v>
      </c>
    </row>
    <row r="44" spans="2:32" x14ac:dyDescent="0.25">
      <c r="B44">
        <v>2024</v>
      </c>
      <c r="C44">
        <v>240293</v>
      </c>
      <c r="D44" t="s">
        <v>49</v>
      </c>
      <c r="E44" t="s">
        <v>84</v>
      </c>
      <c r="F44" t="s">
        <v>41</v>
      </c>
      <c r="G44" t="s">
        <v>43</v>
      </c>
      <c r="H44" t="s">
        <v>57</v>
      </c>
      <c r="I44" t="s">
        <v>159</v>
      </c>
      <c r="J44" t="s">
        <v>135</v>
      </c>
      <c r="K44" t="s">
        <v>45</v>
      </c>
      <c r="L44" s="1">
        <v>45495</v>
      </c>
      <c r="N44" s="45"/>
      <c r="O44" s="23">
        <v>119400000</v>
      </c>
      <c r="P44" s="43">
        <v>19900000</v>
      </c>
      <c r="Q44" s="23">
        <v>139300000</v>
      </c>
      <c r="R44" s="45">
        <v>30</v>
      </c>
      <c r="S44" s="45">
        <v>210</v>
      </c>
      <c r="T44" s="1">
        <v>45329</v>
      </c>
      <c r="U44" s="1">
        <v>45336</v>
      </c>
      <c r="V44">
        <v>180</v>
      </c>
      <c r="W44" s="1">
        <v>45549</v>
      </c>
      <c r="X44" s="23">
        <f>+Contratos[[#This Row],[VALOR CONTRATO PRINCIPAL]]</f>
        <v>119400000</v>
      </c>
      <c r="Y44" s="45">
        <f>$D$5-Contratos[[#This Row],[Fecha de Inicio]]</f>
        <v>168</v>
      </c>
      <c r="Z44" s="45">
        <f>ROUND(Contratos[[#This Row],[dias ejecutados]]/(Contratos[[#This Row],[Fecha Finalizacion Programada]]-Contratos[[#This Row],[Fecha de Inicio]])*100,2)</f>
        <v>78.87</v>
      </c>
      <c r="AA44" s="23">
        <v>30513334</v>
      </c>
      <c r="AB44" s="43">
        <f>+Contratos[[#This Row],[Vr. Total con Adiciones]]-Contratos[[#This Row],[Recursos totales Ejecutados o pagados]]</f>
        <v>108786666</v>
      </c>
      <c r="AC44">
        <v>1</v>
      </c>
      <c r="AD44" s="23">
        <v>19900000</v>
      </c>
      <c r="AE44" s="23">
        <f>+Contratos[[#This Row],[VALOR TOTAL]]</f>
        <v>139300000</v>
      </c>
      <c r="AF44" s="45">
        <f>+Contratos[[#This Row],[PLAZO TOTAL
(DÍAS)*]]</f>
        <v>210</v>
      </c>
    </row>
    <row r="45" spans="2:32" x14ac:dyDescent="0.25">
      <c r="B45">
        <v>2024</v>
      </c>
      <c r="C45">
        <v>240364</v>
      </c>
      <c r="D45" t="s">
        <v>49</v>
      </c>
      <c r="E45" t="s">
        <v>85</v>
      </c>
      <c r="F45" t="s">
        <v>41</v>
      </c>
      <c r="G45" t="s">
        <v>43</v>
      </c>
      <c r="H45" t="s">
        <v>57</v>
      </c>
      <c r="I45" t="s">
        <v>159</v>
      </c>
      <c r="J45" t="s">
        <v>136</v>
      </c>
      <c r="K45" t="s">
        <v>45</v>
      </c>
      <c r="L45" s="1">
        <v>45504</v>
      </c>
      <c r="N45" s="45"/>
      <c r="O45" s="23">
        <v>119400000</v>
      </c>
      <c r="P45" s="43">
        <v>19900000</v>
      </c>
      <c r="Q45" s="23">
        <v>139300000</v>
      </c>
      <c r="R45" s="45">
        <v>30</v>
      </c>
      <c r="S45" s="45">
        <v>210</v>
      </c>
      <c r="T45" s="1">
        <v>45337</v>
      </c>
      <c r="U45" s="1">
        <v>45342</v>
      </c>
      <c r="V45">
        <v>180</v>
      </c>
      <c r="W45" s="1">
        <v>45555</v>
      </c>
      <c r="X45" s="23">
        <f>+Contratos[[#This Row],[VALOR CONTRATO PRINCIPAL]]</f>
        <v>119400000</v>
      </c>
      <c r="Y45" s="45">
        <f>$D$5-Contratos[[#This Row],[Fecha de Inicio]]</f>
        <v>162</v>
      </c>
      <c r="Z45" s="45">
        <f>ROUND(Contratos[[#This Row],[dias ejecutados]]/(Contratos[[#This Row],[Fecha Finalizacion Programada]]-Contratos[[#This Row],[Fecha de Inicio]])*100,2)</f>
        <v>76.06</v>
      </c>
      <c r="AA45" s="23">
        <v>6633333</v>
      </c>
      <c r="AB45" s="43">
        <f>+Contratos[[#This Row],[Vr. Total con Adiciones]]-Contratos[[#This Row],[Recursos totales Ejecutados o pagados]]</f>
        <v>132666667</v>
      </c>
      <c r="AC45">
        <v>1</v>
      </c>
      <c r="AD45" s="23">
        <v>19900000</v>
      </c>
      <c r="AE45" s="23">
        <f>+Contratos[[#This Row],[VALOR TOTAL]]</f>
        <v>139300000</v>
      </c>
      <c r="AF45" s="45">
        <f>+Contratos[[#This Row],[PLAZO TOTAL
(DÍAS)*]]</f>
        <v>210</v>
      </c>
    </row>
    <row r="46" spans="2:32" x14ac:dyDescent="0.25">
      <c r="B46">
        <v>2024</v>
      </c>
      <c r="C46">
        <v>240419</v>
      </c>
      <c r="D46" t="s">
        <v>49</v>
      </c>
      <c r="E46" t="s">
        <v>86</v>
      </c>
      <c r="F46" t="s">
        <v>41</v>
      </c>
      <c r="G46" t="s">
        <v>43</v>
      </c>
      <c r="H46" t="s">
        <v>57</v>
      </c>
      <c r="I46" t="s">
        <v>159</v>
      </c>
      <c r="J46" t="s">
        <v>137</v>
      </c>
      <c r="K46" t="s">
        <v>45</v>
      </c>
      <c r="L46" s="1">
        <v>45496</v>
      </c>
      <c r="N46" s="45"/>
      <c r="O46" s="23">
        <v>119400000</v>
      </c>
      <c r="P46" s="43">
        <v>19900000</v>
      </c>
      <c r="Q46" s="23">
        <v>139300000</v>
      </c>
      <c r="R46" s="45">
        <v>30</v>
      </c>
      <c r="S46" s="45">
        <v>210</v>
      </c>
      <c r="T46" s="1">
        <v>45349</v>
      </c>
      <c r="U46" s="1">
        <v>45351</v>
      </c>
      <c r="V46">
        <v>180</v>
      </c>
      <c r="W46" s="1">
        <v>45564</v>
      </c>
      <c r="X46" s="23">
        <f>+Contratos[[#This Row],[VALOR CONTRATO PRINCIPAL]]</f>
        <v>119400000</v>
      </c>
      <c r="Y46" s="45">
        <f>$D$5-Contratos[[#This Row],[Fecha de Inicio]]</f>
        <v>153</v>
      </c>
      <c r="Z46" s="45">
        <f>ROUND(Contratos[[#This Row],[dias ejecutados]]/(Contratos[[#This Row],[Fecha Finalizacion Programada]]-Contratos[[#This Row],[Fecha de Inicio]])*100,2)</f>
        <v>71.83</v>
      </c>
      <c r="AA46" s="23">
        <v>19900000</v>
      </c>
      <c r="AB46" s="43">
        <f>+Contratos[[#This Row],[Vr. Total con Adiciones]]-Contratos[[#This Row],[Recursos totales Ejecutados o pagados]]</f>
        <v>119400000</v>
      </c>
      <c r="AC46">
        <v>1</v>
      </c>
      <c r="AD46" s="23">
        <v>19900000</v>
      </c>
      <c r="AE46" s="23">
        <f>+Contratos[[#This Row],[VALOR TOTAL]]</f>
        <v>139300000</v>
      </c>
      <c r="AF46" s="45">
        <f>+Contratos[[#This Row],[PLAZO TOTAL
(DÍAS)*]]</f>
        <v>210</v>
      </c>
    </row>
    <row r="47" spans="2:32" x14ac:dyDescent="0.25">
      <c r="B47">
        <v>2024</v>
      </c>
      <c r="C47">
        <v>240313</v>
      </c>
      <c r="D47" t="s">
        <v>49</v>
      </c>
      <c r="E47" t="s">
        <v>87</v>
      </c>
      <c r="F47" t="s">
        <v>41</v>
      </c>
      <c r="G47" t="s">
        <v>43</v>
      </c>
      <c r="H47" t="s">
        <v>131</v>
      </c>
      <c r="I47" t="s">
        <v>159</v>
      </c>
      <c r="J47" t="s">
        <v>138</v>
      </c>
      <c r="K47" t="s">
        <v>45</v>
      </c>
      <c r="L47" s="1">
        <v>45504</v>
      </c>
      <c r="N47" s="45"/>
      <c r="O47" s="23">
        <v>35400000</v>
      </c>
      <c r="P47" s="43">
        <v>17700000</v>
      </c>
      <c r="Q47" s="23">
        <v>53100000</v>
      </c>
      <c r="R47" s="45">
        <v>90</v>
      </c>
      <c r="S47" s="45">
        <v>270</v>
      </c>
      <c r="T47" s="1">
        <v>45330</v>
      </c>
      <c r="U47" s="1">
        <v>45331</v>
      </c>
      <c r="V47">
        <v>180</v>
      </c>
      <c r="W47" s="1">
        <v>45605</v>
      </c>
      <c r="X47" s="23">
        <f>+Contratos[[#This Row],[VALOR CONTRATO PRINCIPAL]]</f>
        <v>35400000</v>
      </c>
      <c r="Y47" s="45">
        <f>$D$5-Contratos[[#This Row],[Fecha de Inicio]]</f>
        <v>173</v>
      </c>
      <c r="Z47" s="45">
        <f>ROUND(Contratos[[#This Row],[dias ejecutados]]/(Contratos[[#This Row],[Fecha Finalizacion Programada]]-Contratos[[#This Row],[Fecha de Inicio]])*100,2)</f>
        <v>63.14</v>
      </c>
      <c r="AA47" s="23">
        <v>35400000</v>
      </c>
      <c r="AB47" s="43">
        <f>+Contratos[[#This Row],[Vr. Total con Adiciones]]-Contratos[[#This Row],[Recursos totales Ejecutados o pagados]]</f>
        <v>17700000</v>
      </c>
      <c r="AC47">
        <v>1</v>
      </c>
      <c r="AD47" s="23">
        <v>17700000</v>
      </c>
      <c r="AE47" s="23">
        <f>+Contratos[[#This Row],[VALOR TOTAL]]</f>
        <v>53100000</v>
      </c>
      <c r="AF47" s="45">
        <f>+Contratos[[#This Row],[PLAZO TOTAL
(DÍAS)*]]</f>
        <v>270</v>
      </c>
    </row>
    <row r="48" spans="2:32" x14ac:dyDescent="0.25">
      <c r="B48">
        <v>2024</v>
      </c>
      <c r="C48">
        <v>240334</v>
      </c>
      <c r="D48" t="s">
        <v>49</v>
      </c>
      <c r="E48" t="s">
        <v>88</v>
      </c>
      <c r="F48" t="s">
        <v>41</v>
      </c>
      <c r="G48" t="s">
        <v>43</v>
      </c>
      <c r="H48" t="s">
        <v>57</v>
      </c>
      <c r="I48" t="s">
        <v>159</v>
      </c>
      <c r="J48" t="s">
        <v>139</v>
      </c>
      <c r="K48" t="s">
        <v>45</v>
      </c>
      <c r="L48" s="1">
        <v>45503</v>
      </c>
      <c r="N48" s="45"/>
      <c r="O48" s="23">
        <v>155400000</v>
      </c>
      <c r="P48" s="43">
        <v>25900000</v>
      </c>
      <c r="Q48" s="23">
        <v>181300000</v>
      </c>
      <c r="R48" s="45">
        <v>30</v>
      </c>
      <c r="S48" s="45">
        <v>210</v>
      </c>
      <c r="T48" s="1">
        <v>45337</v>
      </c>
      <c r="U48" s="1">
        <v>45348</v>
      </c>
      <c r="V48">
        <v>180</v>
      </c>
      <c r="W48" s="1">
        <v>45561</v>
      </c>
      <c r="X48" s="23">
        <f>+Contratos[[#This Row],[VALOR CONTRATO PRINCIPAL]]</f>
        <v>155400000</v>
      </c>
      <c r="Y48" s="45">
        <f>$D$5-Contratos[[#This Row],[Fecha de Inicio]]</f>
        <v>156</v>
      </c>
      <c r="Z48" s="45">
        <f>ROUND(Contratos[[#This Row],[dias ejecutados]]/(Contratos[[#This Row],[Fecha Finalizacion Programada]]-Contratos[[#This Row],[Fecha de Inicio]])*100,2)</f>
        <v>73.239999999999995</v>
      </c>
      <c r="AA48" s="23">
        <v>29353333</v>
      </c>
      <c r="AB48" s="43">
        <f>+Contratos[[#This Row],[Vr. Total con Adiciones]]-Contratos[[#This Row],[Recursos totales Ejecutados o pagados]]</f>
        <v>151946667</v>
      </c>
      <c r="AC48">
        <v>1</v>
      </c>
      <c r="AD48" s="23">
        <v>25900000</v>
      </c>
      <c r="AE48" s="23">
        <f>+Contratos[[#This Row],[VALOR TOTAL]]</f>
        <v>181300000</v>
      </c>
      <c r="AF48" s="45">
        <f>+Contratos[[#This Row],[PLAZO TOTAL
(DÍAS)*]]</f>
        <v>210</v>
      </c>
    </row>
    <row r="49" spans="2:32" x14ac:dyDescent="0.25">
      <c r="B49">
        <v>2024</v>
      </c>
      <c r="C49">
        <v>240425</v>
      </c>
      <c r="D49" t="s">
        <v>49</v>
      </c>
      <c r="E49" t="s">
        <v>89</v>
      </c>
      <c r="F49" t="s">
        <v>41</v>
      </c>
      <c r="G49" t="s">
        <v>43</v>
      </c>
      <c r="H49" t="s">
        <v>52</v>
      </c>
      <c r="I49" t="s">
        <v>159</v>
      </c>
      <c r="J49" t="s">
        <v>140</v>
      </c>
      <c r="K49" s="45" t="s">
        <v>158</v>
      </c>
      <c r="L49" s="1">
        <v>45488</v>
      </c>
      <c r="N49" s="45"/>
      <c r="O49" s="23">
        <v>52800000</v>
      </c>
      <c r="P49" s="43">
        <v>0</v>
      </c>
      <c r="Q49" s="23">
        <v>52800000</v>
      </c>
      <c r="R49" s="45"/>
      <c r="S49" s="45">
        <v>180</v>
      </c>
      <c r="T49" s="1">
        <v>45350</v>
      </c>
      <c r="U49" s="1">
        <v>45357</v>
      </c>
      <c r="V49">
        <v>180</v>
      </c>
      <c r="W49" s="1">
        <v>45571</v>
      </c>
      <c r="X49" s="23">
        <f>+Contratos[[#This Row],[VALOR CONTRATO PRINCIPAL]]</f>
        <v>52800000</v>
      </c>
      <c r="Y49" s="45">
        <f>$D$5-Contratos[[#This Row],[Fecha de Inicio]]</f>
        <v>147</v>
      </c>
      <c r="Z49" s="45">
        <f>ROUND(Contratos[[#This Row],[dias ejecutados]]/(Contratos[[#This Row],[Fecha Finalizacion Programada]]-Contratos[[#This Row],[Fecha de Inicio]])*100,2)</f>
        <v>68.69</v>
      </c>
      <c r="AA49" s="23">
        <v>37840000</v>
      </c>
      <c r="AB49" s="43">
        <f>+Contratos[[#This Row],[Vr. Total con Adiciones]]-Contratos[[#This Row],[Recursos totales Ejecutados o pagados]]</f>
        <v>14960000</v>
      </c>
      <c r="AC49">
        <v>0</v>
      </c>
      <c r="AD49" s="23">
        <v>0</v>
      </c>
      <c r="AE49" s="23">
        <f>+Contratos[[#This Row],[VALOR TOTAL]]</f>
        <v>52800000</v>
      </c>
      <c r="AF49" s="45">
        <f>+Contratos[[#This Row],[PLAZO TOTAL
(DÍAS)*]]</f>
        <v>180</v>
      </c>
    </row>
    <row r="50" spans="2:32" x14ac:dyDescent="0.25">
      <c r="B50">
        <v>2022</v>
      </c>
      <c r="C50">
        <v>220399</v>
      </c>
      <c r="D50" t="s">
        <v>49</v>
      </c>
      <c r="E50" t="s">
        <v>90</v>
      </c>
      <c r="F50" t="s">
        <v>141</v>
      </c>
      <c r="G50" t="s">
        <v>42</v>
      </c>
      <c r="H50" t="s">
        <v>48</v>
      </c>
      <c r="I50" t="s">
        <v>159</v>
      </c>
      <c r="J50" t="s">
        <v>142</v>
      </c>
      <c r="K50" t="s">
        <v>45</v>
      </c>
      <c r="L50" s="1">
        <v>45482</v>
      </c>
      <c r="N50" s="45"/>
      <c r="O50" s="23">
        <v>4537388359</v>
      </c>
      <c r="P50" s="43">
        <v>655000000</v>
      </c>
      <c r="Q50" s="23">
        <v>7284388359</v>
      </c>
      <c r="R50" s="45">
        <v>76</v>
      </c>
      <c r="S50" s="45">
        <v>826</v>
      </c>
      <c r="T50" s="1">
        <v>44722</v>
      </c>
      <c r="U50" s="1">
        <v>44727</v>
      </c>
      <c r="V50">
        <v>525</v>
      </c>
      <c r="W50" s="1">
        <v>45565</v>
      </c>
      <c r="X50" s="23">
        <f>+Contratos[[#This Row],[VALOR CONTRATO PRINCIPAL]]</f>
        <v>4537388359</v>
      </c>
      <c r="Y50" s="45">
        <f>$D$5-Contratos[[#This Row],[Fecha de Inicio]]</f>
        <v>777</v>
      </c>
      <c r="Z50" s="45">
        <f>ROUND(Contratos[[#This Row],[dias ejecutados]]/(Contratos[[#This Row],[Fecha Finalizacion Programada]]-Contratos[[#This Row],[Fecha de Inicio]])*100,2)</f>
        <v>92.72</v>
      </c>
      <c r="AA50" s="23">
        <v>6334461517</v>
      </c>
      <c r="AB50" s="43">
        <f>+Contratos[[#This Row],[Vr. Total con Adiciones]]-Contratos[[#This Row],[Recursos totales Ejecutados o pagados]]</f>
        <v>949926842</v>
      </c>
      <c r="AC50">
        <v>3</v>
      </c>
      <c r="AD50" s="23">
        <v>2747000000</v>
      </c>
      <c r="AE50" s="23">
        <f>+Contratos[[#This Row],[VALOR TOTAL]]</f>
        <v>7284388359</v>
      </c>
      <c r="AF50" s="45">
        <f>+Contratos[[#This Row],[PLAZO TOTAL
(DÍAS)*]]</f>
        <v>826</v>
      </c>
    </row>
    <row r="51" spans="2:32" x14ac:dyDescent="0.25">
      <c r="B51">
        <v>2024</v>
      </c>
      <c r="C51">
        <v>240485</v>
      </c>
      <c r="D51" t="s">
        <v>49</v>
      </c>
      <c r="E51" t="s">
        <v>91</v>
      </c>
      <c r="F51" t="s">
        <v>41</v>
      </c>
      <c r="G51" t="s">
        <v>43</v>
      </c>
      <c r="H51" t="s">
        <v>143</v>
      </c>
      <c r="I51" t="s">
        <v>159</v>
      </c>
      <c r="J51" t="s">
        <v>144</v>
      </c>
      <c r="K51" s="45" t="s">
        <v>158</v>
      </c>
      <c r="L51" s="1">
        <v>45483</v>
      </c>
      <c r="N51" s="45"/>
      <c r="O51" s="23">
        <v>49200000</v>
      </c>
      <c r="P51" s="43">
        <v>0</v>
      </c>
      <c r="Q51" s="23">
        <v>49200000</v>
      </c>
      <c r="R51" s="45"/>
      <c r="S51" s="45">
        <v>180</v>
      </c>
      <c r="T51" s="1">
        <v>45393</v>
      </c>
      <c r="U51" s="1">
        <v>45398</v>
      </c>
      <c r="V51">
        <v>180</v>
      </c>
      <c r="W51" s="1">
        <v>45595</v>
      </c>
      <c r="X51" s="23">
        <f>+Contratos[[#This Row],[VALOR CONTRATO PRINCIPAL]]</f>
        <v>49200000</v>
      </c>
      <c r="Y51" s="45">
        <f>$D$5-Contratos[[#This Row],[Fecha de Inicio]]</f>
        <v>106</v>
      </c>
      <c r="Z51" s="45">
        <f>ROUND(Contratos[[#This Row],[dias ejecutados]]/(Contratos[[#This Row],[Fecha Finalizacion Programada]]-Contratos[[#This Row],[Fecha de Inicio]])*100,2)</f>
        <v>53.81</v>
      </c>
      <c r="AA51" s="23">
        <v>25146666</v>
      </c>
      <c r="AB51" s="43">
        <f>+Contratos[[#This Row],[Vr. Total con Adiciones]]-Contratos[[#This Row],[Recursos totales Ejecutados o pagados]]</f>
        <v>24053334</v>
      </c>
      <c r="AC51">
        <v>0</v>
      </c>
      <c r="AD51" s="23">
        <v>0</v>
      </c>
      <c r="AE51" s="23">
        <f>+Contratos[[#This Row],[VALOR TOTAL]]</f>
        <v>49200000</v>
      </c>
      <c r="AF51" s="45">
        <f>+Contratos[[#This Row],[PLAZO TOTAL
(DÍAS)*]]</f>
        <v>180</v>
      </c>
    </row>
    <row r="52" spans="2:32" x14ac:dyDescent="0.25">
      <c r="B52">
        <v>2022</v>
      </c>
      <c r="C52">
        <v>220430</v>
      </c>
      <c r="D52" t="s">
        <v>49</v>
      </c>
      <c r="E52" t="s">
        <v>92</v>
      </c>
      <c r="F52" t="s">
        <v>145</v>
      </c>
      <c r="G52" t="s">
        <v>42</v>
      </c>
      <c r="H52" t="s">
        <v>48</v>
      </c>
      <c r="I52" t="s">
        <v>159</v>
      </c>
      <c r="J52" t="s">
        <v>146</v>
      </c>
      <c r="K52" t="s">
        <v>45</v>
      </c>
      <c r="L52" s="1">
        <v>45504</v>
      </c>
      <c r="N52" s="45"/>
      <c r="O52" s="23">
        <v>2969744562</v>
      </c>
      <c r="P52" s="43">
        <v>176000000</v>
      </c>
      <c r="Q52" s="23">
        <v>4305681562</v>
      </c>
      <c r="R52" s="45">
        <v>62</v>
      </c>
      <c r="S52" s="45">
        <v>788</v>
      </c>
      <c r="T52" s="1">
        <v>44757</v>
      </c>
      <c r="U52" s="1">
        <v>44767</v>
      </c>
      <c r="V52">
        <v>465</v>
      </c>
      <c r="W52" s="1">
        <v>45565</v>
      </c>
      <c r="X52" s="23">
        <f>+Contratos[[#This Row],[VALOR CONTRATO PRINCIPAL]]</f>
        <v>2969744562</v>
      </c>
      <c r="Y52" s="45">
        <f>$D$5-Contratos[[#This Row],[Fecha de Inicio]]</f>
        <v>737</v>
      </c>
      <c r="Z52" s="45">
        <f>ROUND(Contratos[[#This Row],[dias ejecutados]]/(Contratos[[#This Row],[Fecha Finalizacion Programada]]-Contratos[[#This Row],[Fecha de Inicio]])*100,2)</f>
        <v>92.36</v>
      </c>
      <c r="AA52" s="23">
        <v>3757427504</v>
      </c>
      <c r="AB52" s="43">
        <f>+Contratos[[#This Row],[Vr. Total con Adiciones]]-Contratos[[#This Row],[Recursos totales Ejecutados o pagados]]</f>
        <v>548254058</v>
      </c>
      <c r="AC52">
        <v>2</v>
      </c>
      <c r="AD52" s="23">
        <v>1335937000</v>
      </c>
      <c r="AE52" s="23">
        <f>+Contratos[[#This Row],[VALOR TOTAL]]</f>
        <v>4305681562</v>
      </c>
      <c r="AF52" s="45">
        <f>+Contratos[[#This Row],[PLAZO TOTAL
(DÍAS)*]]</f>
        <v>788</v>
      </c>
    </row>
    <row r="53" spans="2:32" x14ac:dyDescent="0.25">
      <c r="B53">
        <v>2023</v>
      </c>
      <c r="C53">
        <v>230584</v>
      </c>
      <c r="D53" t="s">
        <v>49</v>
      </c>
      <c r="E53" t="s">
        <v>54</v>
      </c>
      <c r="F53" t="s">
        <v>53</v>
      </c>
      <c r="G53" t="s">
        <v>51</v>
      </c>
      <c r="H53" t="s">
        <v>48</v>
      </c>
      <c r="I53" t="s">
        <v>159</v>
      </c>
      <c r="J53" t="s">
        <v>55</v>
      </c>
      <c r="K53" s="45" t="s">
        <v>46</v>
      </c>
      <c r="L53" s="1">
        <v>45488</v>
      </c>
      <c r="N53" s="45"/>
      <c r="O53" s="23">
        <v>738398205</v>
      </c>
      <c r="P53" s="43">
        <v>0</v>
      </c>
      <c r="Q53" s="23">
        <v>738398205</v>
      </c>
      <c r="R53" s="45">
        <v>30</v>
      </c>
      <c r="S53" s="45">
        <v>407</v>
      </c>
      <c r="T53" s="1">
        <v>45075</v>
      </c>
      <c r="U53" s="1">
        <v>45106</v>
      </c>
      <c r="V53">
        <v>240</v>
      </c>
      <c r="W53" s="1">
        <v>45585</v>
      </c>
      <c r="X53" s="23">
        <f>+Contratos[[#This Row],[VALOR CONTRATO PRINCIPAL]]</f>
        <v>738398205</v>
      </c>
      <c r="Y53" s="45">
        <f>$D$5-Contratos[[#This Row],[Fecha de Inicio]]</f>
        <v>398</v>
      </c>
      <c r="Z53" s="45">
        <f>ROUND(Contratos[[#This Row],[dias ejecutados]]/(Contratos[[#This Row],[Fecha Finalizacion Programada]]-Contratos[[#This Row],[Fecha de Inicio]])*100,2)</f>
        <v>83.09</v>
      </c>
      <c r="AA53" s="23">
        <v>575141065</v>
      </c>
      <c r="AB53" s="43">
        <f>+Contratos[[#This Row],[Vr. Total con Adiciones]]-Contratos[[#This Row],[Recursos totales Ejecutados o pagados]]</f>
        <v>163257140</v>
      </c>
      <c r="AC53">
        <v>1</v>
      </c>
      <c r="AD53" s="23">
        <v>0</v>
      </c>
      <c r="AE53" s="23">
        <f>+Contratos[[#This Row],[VALOR TOTAL]]</f>
        <v>738398205</v>
      </c>
      <c r="AF53" s="45">
        <f>+Contratos[[#This Row],[PLAZO TOTAL
(DÍAS)*]]</f>
        <v>407</v>
      </c>
    </row>
    <row r="54" spans="2:32" x14ac:dyDescent="0.25">
      <c r="B54">
        <v>2023</v>
      </c>
      <c r="C54">
        <v>230610</v>
      </c>
      <c r="D54" t="s">
        <v>49</v>
      </c>
      <c r="E54" t="s">
        <v>93</v>
      </c>
      <c r="F54" t="s">
        <v>145</v>
      </c>
      <c r="G54" t="s">
        <v>42</v>
      </c>
      <c r="H54" t="s">
        <v>50</v>
      </c>
      <c r="I54" t="s">
        <v>160</v>
      </c>
      <c r="J54" t="s">
        <v>147</v>
      </c>
      <c r="K54" s="45" t="s">
        <v>46</v>
      </c>
      <c r="L54" s="1">
        <v>45483</v>
      </c>
      <c r="N54" s="45"/>
      <c r="O54" s="23">
        <v>201502956</v>
      </c>
      <c r="P54" s="43">
        <v>0</v>
      </c>
      <c r="Q54" s="23">
        <v>201502956</v>
      </c>
      <c r="R54" s="45">
        <v>60</v>
      </c>
      <c r="S54" s="45">
        <v>420</v>
      </c>
      <c r="T54" s="1">
        <v>45083</v>
      </c>
      <c r="U54" s="1">
        <v>45118</v>
      </c>
      <c r="V54">
        <v>360</v>
      </c>
      <c r="W54" s="1">
        <v>45545</v>
      </c>
      <c r="X54" s="23">
        <f>+Contratos[[#This Row],[VALOR CONTRATO PRINCIPAL]]</f>
        <v>201502956</v>
      </c>
      <c r="Y54" s="45">
        <f>$D$5-Contratos[[#This Row],[Fecha de Inicio]]</f>
        <v>386</v>
      </c>
      <c r="Z54" s="45">
        <f>ROUND(Contratos[[#This Row],[dias ejecutados]]/(Contratos[[#This Row],[Fecha Finalizacion Programada]]-Contratos[[#This Row],[Fecha de Inicio]])*100,2)</f>
        <v>90.4</v>
      </c>
      <c r="AA54" s="23">
        <v>38053757</v>
      </c>
      <c r="AB54" s="43">
        <f>+Contratos[[#This Row],[Vr. Total con Adiciones]]-Contratos[[#This Row],[Recursos totales Ejecutados o pagados]]</f>
        <v>163449199</v>
      </c>
      <c r="AC54">
        <v>1</v>
      </c>
      <c r="AD54" s="23">
        <v>0</v>
      </c>
      <c r="AE54" s="23">
        <f>+Contratos[[#This Row],[VALOR TOTAL]]</f>
        <v>201502956</v>
      </c>
      <c r="AF54" s="45">
        <f>+Contratos[[#This Row],[PLAZO TOTAL
(DÍAS)*]]</f>
        <v>420</v>
      </c>
    </row>
    <row r="55" spans="2:32" x14ac:dyDescent="0.25">
      <c r="B55">
        <v>2023</v>
      </c>
      <c r="C55">
        <v>230632</v>
      </c>
      <c r="D55" t="s">
        <v>49</v>
      </c>
      <c r="E55" t="s">
        <v>94</v>
      </c>
      <c r="F55" t="s">
        <v>58</v>
      </c>
      <c r="G55" t="s">
        <v>42</v>
      </c>
      <c r="H55" t="s">
        <v>52</v>
      </c>
      <c r="I55" t="s">
        <v>159</v>
      </c>
      <c r="J55" t="s">
        <v>148</v>
      </c>
      <c r="K55" s="45" t="s">
        <v>46</v>
      </c>
      <c r="L55" s="1">
        <v>45502</v>
      </c>
      <c r="N55" s="45"/>
      <c r="O55" s="23">
        <v>116000000</v>
      </c>
      <c r="P55" s="43">
        <v>0</v>
      </c>
      <c r="Q55" s="23">
        <v>174000000</v>
      </c>
      <c r="R55" s="45">
        <v>30</v>
      </c>
      <c r="S55" s="45">
        <v>420</v>
      </c>
      <c r="T55" s="1">
        <v>45099</v>
      </c>
      <c r="U55" s="1">
        <v>45105</v>
      </c>
      <c r="V55">
        <v>300</v>
      </c>
      <c r="W55" s="1">
        <v>45532</v>
      </c>
      <c r="X55" s="23">
        <f>+Contratos[[#This Row],[VALOR CONTRATO PRINCIPAL]]</f>
        <v>116000000</v>
      </c>
      <c r="Y55" s="45">
        <f>$D$5-Contratos[[#This Row],[Fecha de Inicio]]</f>
        <v>399</v>
      </c>
      <c r="Z55" s="45">
        <f>ROUND(Contratos[[#This Row],[dias ejecutados]]/(Contratos[[#This Row],[Fecha Finalizacion Programada]]-Contratos[[#This Row],[Fecha de Inicio]])*100,2)</f>
        <v>93.44</v>
      </c>
      <c r="AA55" s="23">
        <v>98878980</v>
      </c>
      <c r="AB55" s="43">
        <f>+Contratos[[#This Row],[Vr. Total con Adiciones]]-Contratos[[#This Row],[Recursos totales Ejecutados o pagados]]</f>
        <v>75121020</v>
      </c>
      <c r="AC55">
        <v>1</v>
      </c>
      <c r="AD55" s="23">
        <v>58000000</v>
      </c>
      <c r="AE55" s="23">
        <f>+Contratos[[#This Row],[VALOR TOTAL]]</f>
        <v>174000000</v>
      </c>
      <c r="AF55" s="45">
        <f>+Contratos[[#This Row],[PLAZO TOTAL
(DÍAS)*]]</f>
        <v>420</v>
      </c>
    </row>
    <row r="56" spans="2:32" x14ac:dyDescent="0.25">
      <c r="B56">
        <v>2024</v>
      </c>
      <c r="C56">
        <v>240607</v>
      </c>
      <c r="D56" t="s">
        <v>49</v>
      </c>
      <c r="E56" t="s">
        <v>95</v>
      </c>
      <c r="F56" t="s">
        <v>41</v>
      </c>
      <c r="G56" t="s">
        <v>117</v>
      </c>
      <c r="H56" t="s">
        <v>52</v>
      </c>
      <c r="I56" t="s">
        <v>159</v>
      </c>
      <c r="J56" t="s">
        <v>149</v>
      </c>
      <c r="K56" s="45" t="s">
        <v>157</v>
      </c>
      <c r="L56" s="1">
        <v>45492</v>
      </c>
      <c r="N56" s="45"/>
      <c r="O56" s="23">
        <v>1803690000</v>
      </c>
      <c r="P56" s="43">
        <v>0</v>
      </c>
      <c r="Q56" s="23">
        <v>1803690000</v>
      </c>
      <c r="R56" s="45"/>
      <c r="S56" s="45">
        <v>200</v>
      </c>
      <c r="T56" s="1">
        <v>45461</v>
      </c>
      <c r="U56" s="1">
        <v>45463</v>
      </c>
      <c r="V56">
        <v>200</v>
      </c>
      <c r="W56" s="1">
        <v>45657</v>
      </c>
      <c r="X56" s="23">
        <f>+Contratos[[#This Row],[VALOR CONTRATO PRINCIPAL]]</f>
        <v>1803690000</v>
      </c>
      <c r="Y56" s="45">
        <f>$D$5-Contratos[[#This Row],[Fecha de Inicio]]</f>
        <v>41</v>
      </c>
      <c r="Z56" s="45">
        <f>ROUND(Contratos[[#This Row],[dias ejecutados]]/(Contratos[[#This Row],[Fecha Finalizacion Programada]]-Contratos[[#This Row],[Fecha de Inicio]])*100,2)</f>
        <v>21.13</v>
      </c>
      <c r="AA56" s="23">
        <v>162605755</v>
      </c>
      <c r="AB56" s="43">
        <f>+Contratos[[#This Row],[Vr. Total con Adiciones]]-Contratos[[#This Row],[Recursos totales Ejecutados o pagados]]</f>
        <v>1641084245</v>
      </c>
      <c r="AC56">
        <v>0</v>
      </c>
      <c r="AD56" s="23">
        <v>0</v>
      </c>
      <c r="AE56" s="23">
        <f>+Contratos[[#This Row],[VALOR TOTAL]]</f>
        <v>1803690000</v>
      </c>
      <c r="AF56" s="45">
        <f>+Contratos[[#This Row],[PLAZO TOTAL
(DÍAS)*]]</f>
        <v>200</v>
      </c>
    </row>
    <row r="57" spans="2:32" x14ac:dyDescent="0.25">
      <c r="B57">
        <v>2022</v>
      </c>
      <c r="C57">
        <v>220706</v>
      </c>
      <c r="D57" t="s">
        <v>49</v>
      </c>
      <c r="E57" t="s">
        <v>96</v>
      </c>
      <c r="F57" t="s">
        <v>141</v>
      </c>
      <c r="G57" t="s">
        <v>150</v>
      </c>
      <c r="H57" t="s">
        <v>48</v>
      </c>
      <c r="I57" t="s">
        <v>159</v>
      </c>
      <c r="J57" t="s">
        <v>151</v>
      </c>
      <c r="K57" t="s">
        <v>45</v>
      </c>
      <c r="L57" s="1">
        <v>45484</v>
      </c>
      <c r="N57" s="45"/>
      <c r="O57" s="23">
        <v>2378900437</v>
      </c>
      <c r="P57" s="43">
        <v>300000000</v>
      </c>
      <c r="Q57" s="23">
        <v>3628903437</v>
      </c>
      <c r="R57" s="45">
        <v>76</v>
      </c>
      <c r="S57" s="45">
        <v>686</v>
      </c>
      <c r="T57" s="1">
        <v>44839</v>
      </c>
      <c r="U57" s="1">
        <v>44869</v>
      </c>
      <c r="V57">
        <v>483</v>
      </c>
      <c r="W57" s="1">
        <v>45565</v>
      </c>
      <c r="X57" s="23">
        <f>+Contratos[[#This Row],[VALOR CONTRATO PRINCIPAL]]</f>
        <v>2378900437</v>
      </c>
      <c r="Y57" s="45">
        <f>$D$5-Contratos[[#This Row],[Fecha de Inicio]]</f>
        <v>635</v>
      </c>
      <c r="Z57" s="45">
        <f>ROUND(Contratos[[#This Row],[dias ejecutados]]/(Contratos[[#This Row],[Fecha Finalizacion Programada]]-Contratos[[#This Row],[Fecha de Inicio]])*100,2)</f>
        <v>91.24</v>
      </c>
      <c r="AA57" s="23">
        <v>2887964895</v>
      </c>
      <c r="AB57" s="43">
        <f>+Contratos[[#This Row],[Vr. Total con Adiciones]]-Contratos[[#This Row],[Recursos totales Ejecutados o pagados]]</f>
        <v>740938542</v>
      </c>
      <c r="AC57">
        <v>3</v>
      </c>
      <c r="AD57" s="23">
        <v>1250003000</v>
      </c>
      <c r="AE57" s="23">
        <f>+Contratos[[#This Row],[VALOR TOTAL]]</f>
        <v>3628903437</v>
      </c>
      <c r="AF57" s="45">
        <f>+Contratos[[#This Row],[PLAZO TOTAL
(DÍAS)*]]</f>
        <v>686</v>
      </c>
    </row>
    <row r="58" spans="2:32" x14ac:dyDescent="0.25">
      <c r="B58">
        <v>2023</v>
      </c>
      <c r="C58">
        <v>230660</v>
      </c>
      <c r="D58" t="s">
        <v>49</v>
      </c>
      <c r="E58" t="s">
        <v>97</v>
      </c>
      <c r="F58" t="s">
        <v>53</v>
      </c>
      <c r="G58" t="s">
        <v>59</v>
      </c>
      <c r="H58" t="s">
        <v>50</v>
      </c>
      <c r="I58" t="s">
        <v>160</v>
      </c>
      <c r="J58" t="s">
        <v>60</v>
      </c>
      <c r="K58" t="s">
        <v>45</v>
      </c>
      <c r="L58" s="1">
        <v>45489</v>
      </c>
      <c r="N58" s="45"/>
      <c r="O58" s="23">
        <v>51479400</v>
      </c>
      <c r="P58" s="43">
        <v>11988353</v>
      </c>
      <c r="Q58" s="23">
        <v>63467753</v>
      </c>
      <c r="R58" s="45">
        <v>85</v>
      </c>
      <c r="S58" s="45">
        <v>450</v>
      </c>
      <c r="T58" s="1">
        <v>45124</v>
      </c>
      <c r="U58" s="1">
        <v>45125</v>
      </c>
      <c r="V58">
        <v>365</v>
      </c>
      <c r="W58" s="1">
        <v>45575</v>
      </c>
      <c r="X58" s="23">
        <f>+Contratos[[#This Row],[VALOR CONTRATO PRINCIPAL]]</f>
        <v>51479400</v>
      </c>
      <c r="Y58" s="45">
        <f>$D$5-Contratos[[#This Row],[Fecha de Inicio]]</f>
        <v>379</v>
      </c>
      <c r="Z58" s="45">
        <f>ROUND(Contratos[[#This Row],[dias ejecutados]]/(Contratos[[#This Row],[Fecha Finalizacion Programada]]-Contratos[[#This Row],[Fecha de Inicio]])*100,2)</f>
        <v>84.22</v>
      </c>
      <c r="AA58" s="23">
        <v>51479400</v>
      </c>
      <c r="AB58" s="43">
        <f>+Contratos[[#This Row],[Vr. Total con Adiciones]]-Contratos[[#This Row],[Recursos totales Ejecutados o pagados]]</f>
        <v>11988353</v>
      </c>
      <c r="AC58">
        <v>1</v>
      </c>
      <c r="AD58" s="23">
        <v>11988353</v>
      </c>
      <c r="AE58" s="23">
        <f>+Contratos[[#This Row],[VALOR TOTAL]]</f>
        <v>63467753</v>
      </c>
      <c r="AF58" s="45">
        <f>+Contratos[[#This Row],[PLAZO TOTAL
(DÍAS)*]]</f>
        <v>450</v>
      </c>
    </row>
    <row r="59" spans="2:32" x14ac:dyDescent="0.25">
      <c r="B59">
        <v>2022</v>
      </c>
      <c r="C59">
        <v>220777</v>
      </c>
      <c r="D59" t="s">
        <v>49</v>
      </c>
      <c r="E59" t="s">
        <v>98</v>
      </c>
      <c r="F59" t="s">
        <v>152</v>
      </c>
      <c r="G59" t="s">
        <v>153</v>
      </c>
      <c r="H59" t="s">
        <v>48</v>
      </c>
      <c r="I59" t="s">
        <v>160</v>
      </c>
      <c r="J59" t="s">
        <v>154</v>
      </c>
      <c r="K59" t="s">
        <v>45</v>
      </c>
      <c r="L59" s="1">
        <v>45484</v>
      </c>
      <c r="N59" s="45"/>
      <c r="O59" s="23">
        <v>303602582</v>
      </c>
      <c r="P59" s="43">
        <v>59451384</v>
      </c>
      <c r="Q59" s="23">
        <v>545402966</v>
      </c>
      <c r="R59" s="45">
        <v>76</v>
      </c>
      <c r="S59" s="45">
        <v>718</v>
      </c>
      <c r="T59" s="1">
        <v>44854</v>
      </c>
      <c r="U59" s="1">
        <v>44869</v>
      </c>
      <c r="V59">
        <v>441</v>
      </c>
      <c r="W59" s="1">
        <v>45596</v>
      </c>
      <c r="X59" s="23">
        <f>+Contratos[[#This Row],[VALOR CONTRATO PRINCIPAL]]</f>
        <v>303602582</v>
      </c>
      <c r="Y59" s="45">
        <f>$D$5-Contratos[[#This Row],[Fecha de Inicio]]</f>
        <v>635</v>
      </c>
      <c r="Z59" s="45">
        <f>ROUND(Contratos[[#This Row],[dias ejecutados]]/(Contratos[[#This Row],[Fecha Finalizacion Programada]]-Contratos[[#This Row],[Fecha de Inicio]])*100,2)</f>
        <v>87.35</v>
      </c>
      <c r="AA59" s="23">
        <v>424299001</v>
      </c>
      <c r="AB59" s="43">
        <f>+Contratos[[#This Row],[Vr. Total con Adiciones]]-Contratos[[#This Row],[Recursos totales Ejecutados o pagados]]</f>
        <v>121103965</v>
      </c>
      <c r="AC59">
        <v>3</v>
      </c>
      <c r="AD59" s="23">
        <v>241800384</v>
      </c>
      <c r="AE59" s="23">
        <f>+Contratos[[#This Row],[VALOR TOTAL]]</f>
        <v>545402966</v>
      </c>
      <c r="AF59" s="45">
        <f>+Contratos[[#This Row],[PLAZO TOTAL
(DÍAS)*]]</f>
        <v>718</v>
      </c>
    </row>
    <row r="60" spans="2:32" x14ac:dyDescent="0.25">
      <c r="B60">
        <v>2023</v>
      </c>
      <c r="C60">
        <v>230988</v>
      </c>
      <c r="D60" t="s">
        <v>49</v>
      </c>
      <c r="E60" t="s">
        <v>99</v>
      </c>
      <c r="F60" t="s">
        <v>53</v>
      </c>
      <c r="G60" t="s">
        <v>42</v>
      </c>
      <c r="H60" t="s">
        <v>50</v>
      </c>
      <c r="I60" t="s">
        <v>160</v>
      </c>
      <c r="J60" t="s">
        <v>155</v>
      </c>
      <c r="K60" s="45" t="s">
        <v>46</v>
      </c>
      <c r="L60" s="1">
        <v>45484</v>
      </c>
      <c r="N60" s="45"/>
      <c r="O60" s="23">
        <v>263501323</v>
      </c>
      <c r="P60" s="43">
        <v>0</v>
      </c>
      <c r="Q60" s="23">
        <v>263501323</v>
      </c>
      <c r="R60" s="45">
        <v>90</v>
      </c>
      <c r="S60" s="45">
        <v>270</v>
      </c>
      <c r="T60" s="1">
        <v>45274</v>
      </c>
      <c r="U60" s="1">
        <v>45302</v>
      </c>
      <c r="V60">
        <v>180</v>
      </c>
      <c r="W60" s="1">
        <v>45576</v>
      </c>
      <c r="X60" s="23">
        <f>+Contratos[[#This Row],[VALOR CONTRATO PRINCIPAL]]</f>
        <v>263501323</v>
      </c>
      <c r="Y60" s="45">
        <f>$D$5-Contratos[[#This Row],[Fecha de Inicio]]</f>
        <v>202</v>
      </c>
      <c r="Z60" s="45">
        <f>ROUND(Contratos[[#This Row],[dias ejecutados]]/(Contratos[[#This Row],[Fecha Finalizacion Programada]]-Contratos[[#This Row],[Fecha de Inicio]])*100,2)</f>
        <v>73.72</v>
      </c>
      <c r="AA60" s="23">
        <v>85637930</v>
      </c>
      <c r="AB60" s="43">
        <f>+Contratos[[#This Row],[Vr. Total con Adiciones]]-Contratos[[#This Row],[Recursos totales Ejecutados o pagados]]</f>
        <v>177863393</v>
      </c>
      <c r="AC60">
        <v>1</v>
      </c>
      <c r="AD60" s="23">
        <v>0</v>
      </c>
      <c r="AE60" s="23">
        <f>+Contratos[[#This Row],[VALOR TOTAL]]</f>
        <v>263501323</v>
      </c>
      <c r="AF60" s="45">
        <f>+Contratos[[#This Row],[PLAZO TOTAL
(DÍAS)*]]</f>
        <v>270</v>
      </c>
    </row>
    <row r="61" spans="2:32" x14ac:dyDescent="0.25">
      <c r="B61">
        <v>2023</v>
      </c>
      <c r="C61">
        <v>230982</v>
      </c>
      <c r="D61" t="s">
        <v>49</v>
      </c>
      <c r="E61" t="s">
        <v>100</v>
      </c>
      <c r="F61" t="s">
        <v>145</v>
      </c>
      <c r="G61" t="s">
        <v>42</v>
      </c>
      <c r="H61" t="s">
        <v>50</v>
      </c>
      <c r="I61" t="s">
        <v>160</v>
      </c>
      <c r="J61" t="s">
        <v>156</v>
      </c>
      <c r="K61" s="45" t="s">
        <v>46</v>
      </c>
      <c r="L61" s="1">
        <v>45499</v>
      </c>
      <c r="N61" s="45"/>
      <c r="O61" s="23">
        <v>592362777</v>
      </c>
      <c r="P61" s="43">
        <v>0</v>
      </c>
      <c r="Q61" s="23">
        <v>592362777</v>
      </c>
      <c r="R61" s="45">
        <v>153</v>
      </c>
      <c r="S61" s="45">
        <v>363</v>
      </c>
      <c r="T61" s="1">
        <v>45275</v>
      </c>
      <c r="U61" s="1">
        <v>45289</v>
      </c>
      <c r="V61">
        <v>210</v>
      </c>
      <c r="W61" s="1">
        <v>45657</v>
      </c>
      <c r="X61" s="23">
        <f>+Contratos[[#This Row],[VALOR CONTRATO PRINCIPAL]]</f>
        <v>592362777</v>
      </c>
      <c r="Y61" s="45">
        <f>$D$5-Contratos[[#This Row],[Fecha de Inicio]]</f>
        <v>215</v>
      </c>
      <c r="Z61" s="45">
        <f>ROUND(Contratos[[#This Row],[dias ejecutados]]/(Contratos[[#This Row],[Fecha Finalizacion Programada]]-Contratos[[#This Row],[Fecha de Inicio]])*100,2)</f>
        <v>58.42</v>
      </c>
      <c r="AA61" s="23">
        <v>344751017</v>
      </c>
      <c r="AB61" s="43">
        <f>+Contratos[[#This Row],[Vr. Total con Adiciones]]-Contratos[[#This Row],[Recursos totales Ejecutados o pagados]]</f>
        <v>247611760</v>
      </c>
      <c r="AC61">
        <v>1</v>
      </c>
      <c r="AD61" s="23">
        <v>0</v>
      </c>
      <c r="AE61" s="23">
        <f>+Contratos[[#This Row],[VALOR TOTAL]]</f>
        <v>592362777</v>
      </c>
      <c r="AF61" s="45">
        <f>+Contratos[[#This Row],[PLAZO TOTAL
(DÍAS)*]]</f>
        <v>363</v>
      </c>
    </row>
  </sheetData>
  <sheetProtection sheet="1" objects="1" scenarios="1"/>
  <pageMargins left="0.7" right="0.7" top="0.75" bottom="0.75" header="0.3" footer="0.3"/>
  <pageSetup paperSize="9" orientation="portrait" horizontalDpi="4294967294" verticalDpi="4294967294"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E2B4700-6FC0-4055-9946-3A5516ADBC7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Castellanos, Hector Fabio</dc:creator>
  <cp:lastModifiedBy>Hector</cp:lastModifiedBy>
  <cp:lastPrinted>2022-12-01T01:47:00Z</cp:lastPrinted>
  <dcterms:created xsi:type="dcterms:W3CDTF">2022-10-06T16:30:05Z</dcterms:created>
  <dcterms:modified xsi:type="dcterms:W3CDTF">2024-08-28T02:49:48Z</dcterms:modified>
</cp:coreProperties>
</file>