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hidePivotFieldList="1" defaultThemeVersion="124226"/>
  <mc:AlternateContent xmlns:mc="http://schemas.openxmlformats.org/markup-compatibility/2006">
    <mc:Choice Requires="x15">
      <x15ac:absPath xmlns:x15ac="http://schemas.microsoft.com/office/spreadsheetml/2010/11/ac" url="https://shdgov-my.sharepoint.com/personal/mvillamilb_shd_gov_co/Documents/OFICINA/WEB-OAP/Numeral 4 Planes/Plan-accion/2023/"/>
    </mc:Choice>
  </mc:AlternateContent>
  <xr:revisionPtr revIDLastSave="1872" documentId="13_ncr:1_{940C76BA-50E2-4C14-94D8-F0D1EE1932E5}" xr6:coauthVersionLast="47" xr6:coauthVersionMax="47" xr10:uidLastSave="{B6770DD6-EC37-4C42-953B-112A4E78CDC9}"/>
  <bookViews>
    <workbookView xWindow="-108" yWindow="-108" windowWidth="23256" windowHeight="12576" activeTab="1" xr2:uid="{00000000-000D-0000-FFFF-FFFF00000000}"/>
  </bookViews>
  <sheets>
    <sheet name="PORTADA" sheetId="12" r:id="rId1"/>
    <sheet name="Plan Inst. 2023" sheetId="3" r:id="rId2"/>
    <sheet name="Lineamientos Grales" sheetId="13" r:id="rId3"/>
    <sheet name="Seguimientos" sheetId="14" r:id="rId4"/>
    <sheet name="Instructivo" sheetId="8" state="hidden" r:id="rId5"/>
  </sheets>
  <externalReferences>
    <externalReference r:id="rId6"/>
    <externalReference r:id="rId7"/>
    <externalReference r:id="rId8"/>
  </externalReferences>
  <definedNames>
    <definedName name="_xlnm._FilterDatabase" localSheetId="1" hidden="1">'Plan Inst. 2023'!$A$12:$AF$131</definedName>
    <definedName name="_xlnm._FilterDatabase" localSheetId="3" hidden="1">Seguimientos!$A$2:$D$22</definedName>
    <definedName name="_xlnm.Print_Area" localSheetId="1">'Plan Inst. 2023'!$B$1:$S$12</definedName>
    <definedName name="compo">[1]Inicio!$B$51:$B$55</definedName>
    <definedName name="departamentos">[2]TABLA!$D$2:$D$36</definedName>
    <definedName name="dependencia">[3]Datos!$A$1:$A$20</definedName>
    <definedName name="Dependencias" localSheetId="0">[1]Inicio!$B$30:$B$49</definedName>
    <definedName name="DEPENDENCIAS">#REF!</definedName>
    <definedName name="DIRECCIÓN_DE_ESTADÍSTICAS_Y_ESTUDIOS_FISCALES" localSheetId="0">#REF!</definedName>
    <definedName name="DIRECCIÓN_DE_ESTADÍSTICAS_Y_ESTUDIOS_FISCALES">#REF!</definedName>
    <definedName name="DIRECCIÓN_DE_SISTEMAS_E_INFORMÁTICA" localSheetId="0">#REF!</definedName>
    <definedName name="DIRECCIÓN_DE_SISTEMAS_E_INFORMÁTICA">#REF!</definedName>
    <definedName name="DIRECCIÓN_DISTRITAL_DE_CONTABILIDAD" localSheetId="0">#REF!</definedName>
    <definedName name="DIRECCIÓN_DISTRITAL_DE_CONTABILIDAD">#REF!</definedName>
    <definedName name="DIRECCIÓN_DISTRITAL_DE_CRÉDITO_PÚBLICO" localSheetId="0">#REF!</definedName>
    <definedName name="DIRECCIÓN_DISTRITAL_DE_CRÉDITO_PÚBLICO">#REF!</definedName>
    <definedName name="DIRECCIÓN_DISTRITAL_DE_IMPUESTOS" localSheetId="0">#REF!</definedName>
    <definedName name="DIRECCIÓN_DISTRITAL_DE_IMPUESTOS">#REF!</definedName>
    <definedName name="DIRECCIÓN_DISTRITAL_DE_PRESUPUESTO" localSheetId="0">#REF!</definedName>
    <definedName name="DIRECCIÓN_DISTRITAL_DE_PRESUPUESTO">#REF!</definedName>
    <definedName name="DIRECCIÓN_DISTRITAL_DE_TESORERÍA" localSheetId="0">#REF!</definedName>
    <definedName name="DIRECCIÓN_DISTRITAL_DE_TESORERÍA">#REF!</definedName>
    <definedName name="DIRECCIÓN_GESTION_CORPORATIVA" localSheetId="0">#REF!</definedName>
    <definedName name="DIRECCIÓN_GESTION_CORPORATIVA">#REF!</definedName>
    <definedName name="DIRECCIÓN_JURIDICA" localSheetId="0">#REF!</definedName>
    <definedName name="DIRECCIÓN_JURIDICA">#REF!</definedName>
    <definedName name="nivel">[2]TABLA!$C$2:$C$3</definedName>
    <definedName name="OFICINA_ASESORA_DE_PLANEACIÓN" localSheetId="0">#REF!</definedName>
    <definedName name="OFICINA_ASESORA_DE_PLANEACIÓN">#REF!</definedName>
    <definedName name="OFICINA_DE_ANÁLISIS_Y_CONTROL_DE_RIESGOS" localSheetId="0">#REF!</definedName>
    <definedName name="OFICINA_DE_ANÁLISIS_Y_CONTROL_DE_RIESGOS">#REF!</definedName>
    <definedName name="OFICINA_DE_COMUNICACIONES" localSheetId="0">#REF!</definedName>
    <definedName name="OFICINA_DE_COMUNICACIONES">#REF!</definedName>
    <definedName name="OFICINA_DE_CONTROL_INTERNO" localSheetId="0">#REF!</definedName>
    <definedName name="OFICINA_DE_CONTROL_INTERNO">#REF!</definedName>
    <definedName name="OFICINA_DE_CONTROL_INTERNO_DISCIPLINARIO" localSheetId="0">#REF!</definedName>
    <definedName name="OFICINA_DE_CONTROL_INTERNO_DISCIPLINARIO">#REF!</definedName>
    <definedName name="orden">[2]TABLA!$A$3:$A$4</definedName>
    <definedName name="sector">[2]TABLA!$B$2:$B$26</definedName>
    <definedName name="SUBDIRECCIÓN_DE_PROYECTOS_ESPECIALES" localSheetId="0">#REF!</definedName>
    <definedName name="SUBDIRECCIÓN_DE_PROYECTOS_ESPECIALES">#REF!</definedName>
    <definedName name="Tipos">[2]TABLA!$G$2:$G$4</definedName>
    <definedName name="vigencias">[2]TABLA!$E$2:$E$7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12" i="3" l="1"/>
  <c r="AF103" i="3"/>
  <c r="AF102" i="3"/>
  <c r="AF100" i="3"/>
  <c r="AF99" i="3"/>
  <c r="AF97" i="3"/>
  <c r="AF96" i="3"/>
  <c r="AF95" i="3"/>
  <c r="AF91" i="3"/>
  <c r="AF90" i="3"/>
  <c r="AF89" i="3"/>
  <c r="AF78" i="3"/>
  <c r="AF77" i="3"/>
  <c r="AF76" i="3"/>
  <c r="B23" i="14" l="1"/>
  <c r="AF130" i="3"/>
  <c r="AF131" i="3"/>
  <c r="AF31" i="3"/>
  <c r="AF30" i="3"/>
  <c r="AF47" i="3"/>
  <c r="AF48" i="3"/>
  <c r="AF49" i="3"/>
  <c r="AF50" i="3"/>
  <c r="AF51" i="3"/>
  <c r="AF52" i="3"/>
  <c r="AF53" i="3"/>
  <c r="AF54" i="3"/>
  <c r="AF55" i="3"/>
  <c r="AF56" i="3"/>
  <c r="AF57" i="3"/>
  <c r="AF58" i="3"/>
  <c r="AF59" i="3"/>
  <c r="AF60" i="3"/>
  <c r="AF61" i="3"/>
  <c r="AF62" i="3"/>
  <c r="AF63" i="3"/>
  <c r="AF64" i="3"/>
  <c r="AF65" i="3"/>
  <c r="AF66" i="3"/>
  <c r="AF67" i="3"/>
  <c r="AF68" i="3"/>
  <c r="AF69" i="3"/>
  <c r="AF70" i="3"/>
  <c r="AF71" i="3"/>
  <c r="AF72" i="3"/>
  <c r="AF127" i="3"/>
  <c r="AF117" i="3" l="1"/>
  <c r="AF115" i="3"/>
  <c r="AF114" i="3"/>
  <c r="AF113" i="3"/>
  <c r="AE111" i="3"/>
  <c r="AD111" i="3"/>
  <c r="AC111" i="3"/>
  <c r="AB111" i="3"/>
  <c r="AA111" i="3"/>
  <c r="Z111" i="3"/>
  <c r="Y111" i="3"/>
  <c r="X111" i="3"/>
  <c r="W111" i="3"/>
  <c r="V111" i="3"/>
  <c r="U111" i="3"/>
  <c r="T111" i="3"/>
  <c r="AE110" i="3"/>
  <c r="Y110" i="3"/>
  <c r="Z109" i="3"/>
  <c r="Y109" i="3"/>
  <c r="X109" i="3"/>
  <c r="W109" i="3"/>
  <c r="V109" i="3"/>
  <c r="U109" i="3"/>
  <c r="T109" i="3"/>
  <c r="AF13" i="3"/>
  <c r="AF111" i="3" l="1"/>
  <c r="AF110" i="3"/>
  <c r="AF109" i="3"/>
  <c r="AF29" i="3"/>
  <c r="AE21" i="3" l="1"/>
  <c r="AD21" i="3"/>
  <c r="AC21" i="3"/>
  <c r="AB21" i="3"/>
  <c r="AA21" i="3"/>
  <c r="Z21" i="3"/>
  <c r="Y21" i="3"/>
  <c r="X21" i="3"/>
  <c r="W21" i="3"/>
  <c r="V21" i="3"/>
  <c r="U21" i="3"/>
  <c r="T21" i="3"/>
  <c r="AE20" i="3"/>
  <c r="AD20" i="3"/>
  <c r="AC20" i="3"/>
  <c r="AB20" i="3"/>
  <c r="AA20" i="3"/>
  <c r="Z20" i="3"/>
  <c r="Y20" i="3"/>
  <c r="X20" i="3"/>
  <c r="W20" i="3"/>
  <c r="V20" i="3"/>
  <c r="U20" i="3"/>
  <c r="T20" i="3"/>
  <c r="B22" i="14"/>
  <c r="AC103" i="3"/>
  <c r="AD103" i="3" s="1"/>
  <c r="Z103" i="3"/>
  <c r="AA103" i="3" s="1"/>
  <c r="W103" i="3"/>
  <c r="X103" i="3" s="1"/>
  <c r="U103" i="3"/>
  <c r="AF101" i="3"/>
  <c r="AF88" i="3" l="1"/>
  <c r="AF87" i="3"/>
  <c r="AF86" i="3"/>
  <c r="AF85" i="3"/>
  <c r="AF84" i="3"/>
  <c r="AF83" i="3"/>
  <c r="AF82" i="3"/>
  <c r="AF81" i="3"/>
  <c r="AF80" i="3"/>
  <c r="AF79" i="3"/>
  <c r="AF18" i="3" l="1"/>
  <c r="AF17" i="3"/>
  <c r="AF129" i="3"/>
  <c r="AF15" i="3"/>
  <c r="AF105" i="3" l="1"/>
  <c r="AF104" i="3"/>
  <c r="AF98" i="3"/>
  <c r="AF106" i="3" l="1"/>
  <c r="AF107" i="3"/>
  <c r="AF128" i="3" l="1"/>
  <c r="AF126" i="3"/>
  <c r="AF125" i="3"/>
  <c r="AF124" i="3"/>
  <c r="AF123" i="3"/>
  <c r="AF122" i="3"/>
  <c r="AF121" i="3"/>
  <c r="AF120" i="3"/>
  <c r="AF119" i="3"/>
  <c r="AF118" i="3"/>
  <c r="AF108" i="3"/>
  <c r="AF94" i="3"/>
  <c r="AF93" i="3"/>
  <c r="AF92" i="3"/>
  <c r="AF75" i="3"/>
  <c r="AF74" i="3"/>
  <c r="AF73" i="3"/>
  <c r="AF46" i="3"/>
  <c r="AF45" i="3"/>
  <c r="AF44" i="3"/>
  <c r="AF43" i="3"/>
  <c r="AF42" i="3"/>
  <c r="AF41" i="3"/>
  <c r="AF40" i="3"/>
  <c r="AF39" i="3"/>
  <c r="AF38" i="3"/>
  <c r="AF37" i="3"/>
  <c r="AF36" i="3"/>
  <c r="AF35" i="3"/>
  <c r="AF34" i="3"/>
  <c r="AF33" i="3"/>
  <c r="AF32" i="3"/>
  <c r="AF28" i="3"/>
  <c r="AF27" i="3"/>
  <c r="AF26" i="3"/>
  <c r="AF25" i="3"/>
  <c r="AF24" i="3"/>
  <c r="AF23" i="3"/>
  <c r="AF22" i="3"/>
  <c r="AF21" i="3"/>
  <c r="AF20" i="3"/>
  <c r="AF19" i="3"/>
  <c r="AF16" i="3"/>
  <c r="AF14" i="3"/>
  <c r="S1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Liliana Ariza Bermudez</author>
    <author>liliam andrea patiño sosa</author>
    <author>Myriam Villamil Barbosa</author>
    <author>Magaly Johanna Salamanca Vargas</author>
    <author>Jhonny Leandro Jiménez Tunjo</author>
    <author>User</author>
    <author>Yanny Eribeth Clavijo Hernandez</author>
  </authors>
  <commentList>
    <comment ref="K15" authorId="0" shapeId="0" xr:uid="{449A76A8-EAD9-4CE6-B76E-7D307D6821DE}">
      <text>
        <r>
          <rPr>
            <b/>
            <sz val="9"/>
            <color indexed="81"/>
            <rFont val="Tahoma"/>
            <family val="2"/>
          </rPr>
          <t>Sandra Liliana Ariza Bermudez:</t>
        </r>
        <r>
          <rPr>
            <sz val="9"/>
            <color indexed="81"/>
            <rFont val="Tahoma"/>
            <family val="2"/>
          </rPr>
          <t xml:space="preserve">
medicion de satisfaccion
auditoria interna  hacerl y registrarla en MIGEMA, Mantener la certificacion (Auditoria Externa), Revision Gerencial,  y fortalecimiento de capacidades del gestor</t>
        </r>
      </text>
    </comment>
    <comment ref="S15" authorId="1" shapeId="0" xr:uid="{393ED8C9-5DEC-4936-A356-340639AB73D6}">
      <text>
        <r>
          <rPr>
            <b/>
            <sz val="9"/>
            <color indexed="81"/>
            <rFont val="Tahoma"/>
            <family val="2"/>
          </rPr>
          <t>Lilian Andrea Patiño sosa:</t>
        </r>
        <r>
          <rPr>
            <sz val="9"/>
            <color indexed="81"/>
            <rFont val="Tahoma"/>
            <family val="2"/>
          </rPr>
          <t xml:space="preserve">
Contrato OPS - Racionalización de Trámites </t>
        </r>
      </text>
    </comment>
    <comment ref="V15" authorId="0" shapeId="0" xr:uid="{58BE96A3-79F5-40F4-A213-FC628110D33D}">
      <text>
        <r>
          <rPr>
            <b/>
            <sz val="9"/>
            <color indexed="81"/>
            <rFont val="Tahoma"/>
            <family val="2"/>
          </rPr>
          <t>Sandra Liliana Ariza Bermudez:</t>
        </r>
        <r>
          <rPr>
            <sz val="9"/>
            <color indexed="81"/>
            <rFont val="Tahoma"/>
            <family val="2"/>
          </rPr>
          <t xml:space="preserve">
fortalecimiento capacidades gestores</t>
        </r>
      </text>
    </comment>
    <comment ref="W15" authorId="0" shapeId="0" xr:uid="{CEF5E2BC-15A2-4753-B4D8-73D204C84BF7}">
      <text>
        <r>
          <rPr>
            <b/>
            <sz val="9"/>
            <color indexed="81"/>
            <rFont val="Tahoma"/>
            <family val="2"/>
          </rPr>
          <t>Sandra Liliana Ariza Bermudez:</t>
        </r>
        <r>
          <rPr>
            <sz val="9"/>
            <color indexed="81"/>
            <rFont val="Tahoma"/>
            <family val="2"/>
          </rPr>
          <t xml:space="preserve">
auditorias internas
y registro en MIGEMA</t>
        </r>
      </text>
    </comment>
    <comment ref="X15" authorId="0" shapeId="0" xr:uid="{994EAA50-5000-4E91-BF37-69360F7A127D}">
      <text>
        <r>
          <rPr>
            <b/>
            <sz val="9"/>
            <color indexed="81"/>
            <rFont val="Tahoma"/>
            <family val="2"/>
          </rPr>
          <t>Sandra Liliana Ariza Bermudez:</t>
        </r>
        <r>
          <rPr>
            <sz val="9"/>
            <color indexed="81"/>
            <rFont val="Tahoma"/>
            <family val="2"/>
          </rPr>
          <t xml:space="preserve">
Contratacion Encusta de Satisfaccion</t>
        </r>
      </text>
    </comment>
    <comment ref="AA15" authorId="0" shapeId="0" xr:uid="{0F81DFDB-7C85-49F2-8631-BA6083545546}">
      <text>
        <r>
          <rPr>
            <b/>
            <sz val="9"/>
            <color indexed="81"/>
            <rFont val="Tahoma"/>
            <family val="2"/>
          </rPr>
          <t>Sandra Liliana Ariza Bermudez:</t>
        </r>
        <r>
          <rPr>
            <sz val="9"/>
            <color indexed="81"/>
            <rFont val="Tahoma"/>
            <family val="2"/>
          </rPr>
          <t xml:space="preserve">
Auditoria Externa</t>
        </r>
      </text>
    </comment>
    <comment ref="AB15" authorId="0" shapeId="0" xr:uid="{0B6012DF-89D5-410A-8782-B6EDA7CF3E00}">
      <text>
        <r>
          <rPr>
            <b/>
            <sz val="9"/>
            <color indexed="81"/>
            <rFont val="Tahoma"/>
            <family val="2"/>
          </rPr>
          <t>Sandra Liliana Ariza Bermudez:</t>
        </r>
        <r>
          <rPr>
            <sz val="9"/>
            <color indexed="81"/>
            <rFont val="Tahoma"/>
            <family val="2"/>
          </rPr>
          <t xml:space="preserve">
Revision Gerencial</t>
        </r>
      </text>
    </comment>
    <comment ref="S16" authorId="1" shapeId="0" xr:uid="{14931A73-698A-43A9-BB5D-392EFC448F24}">
      <text>
        <r>
          <rPr>
            <b/>
            <sz val="9"/>
            <color indexed="81"/>
            <rFont val="Tahoma"/>
            <family val="2"/>
          </rPr>
          <t>Lilliam Andrea Patiño sosa:</t>
        </r>
        <r>
          <rPr>
            <sz val="9"/>
            <color indexed="81"/>
            <rFont val="Tahoma"/>
            <family val="2"/>
          </rPr>
          <t xml:space="preserve">
Contrato OPS - Racionalización de Trámites </t>
        </r>
      </text>
    </comment>
    <comment ref="K41" authorId="2" shapeId="0" xr:uid="{18863406-3167-43DF-AC32-A9D1DA5B08D6}">
      <text>
        <r>
          <rPr>
            <b/>
            <sz val="9"/>
            <color indexed="81"/>
            <rFont val="Tahoma"/>
            <family val="2"/>
          </rPr>
          <t>Myriam Villamil Barbosa:</t>
        </r>
        <r>
          <rPr>
            <sz val="9"/>
            <color indexed="81"/>
            <rFont val="Tahoma"/>
            <family val="2"/>
          </rPr>
          <t xml:space="preserve">
89 funcionarios</t>
        </r>
      </text>
    </comment>
    <comment ref="S55" authorId="3" shapeId="0" xr:uid="{C8EFE102-467F-4EDE-BEB3-AB4A172778CF}">
      <text>
        <r>
          <rPr>
            <sz val="9"/>
            <color indexed="81"/>
            <rFont val="Tahoma"/>
            <family val="2"/>
          </rPr>
          <t>Al 24-11-2022 no se cuenta con cotizaciones del contratista para la realización de las obras de implementación del sistema. El valor que se relaciona corresponde a la Pospre  O2120202005040654621 Servicios de fontanería y plomería, asociada al contrato de Mantenimientos integrados.</t>
        </r>
        <r>
          <rPr>
            <sz val="9"/>
            <color indexed="81"/>
            <rFont val="Tahoma"/>
            <family val="2"/>
          </rPr>
          <t xml:space="preserve">
</t>
        </r>
      </text>
    </comment>
    <comment ref="S56" authorId="3" shapeId="0" xr:uid="{5BFFEA78-0E89-416C-99EE-E8B742C4DD15}">
      <text>
        <r>
          <rPr>
            <sz val="9"/>
            <color indexed="81"/>
            <rFont val="Tahoma"/>
            <family val="2"/>
          </rPr>
          <t>Al 24-11-2022 no se cuenta con cotizaciones del contratista para la realización de las obras de implementación del sistema. El valor que se relaciona corresponde a la Pospre  O2120202005040654621 Servicios de fontanería y plomería, asociada al contrato de Mantenimientos integrados.</t>
        </r>
        <r>
          <rPr>
            <sz val="9"/>
            <color indexed="81"/>
            <rFont val="Tahoma"/>
            <family val="2"/>
          </rPr>
          <t xml:space="preserve">
</t>
        </r>
      </text>
    </comment>
    <comment ref="K77" authorId="4" shapeId="0" xr:uid="{3FAF132D-7517-438D-AAFB-EA04D8972D42}">
      <text>
        <r>
          <rPr>
            <b/>
            <sz val="10"/>
            <color indexed="81"/>
            <rFont val="Calibri"/>
            <family val="2"/>
            <scheme val="minor"/>
          </rPr>
          <t>Jhonny Leandro Jiménez Tunjo:</t>
        </r>
        <r>
          <rPr>
            <sz val="10"/>
            <color indexed="81"/>
            <rFont val="Calibri"/>
            <family val="2"/>
            <scheme val="minor"/>
          </rPr>
          <t xml:space="preserve">
Se trata de un indicador decreciente, por lo tanto, las metas mensuales están establecidas de acuerdo con un momento inicial y avanzan hasta el cumplimiento de la meta, es así que las metas mensuales no son acumulables</t>
        </r>
      </text>
    </comment>
    <comment ref="K78" authorId="4" shapeId="0" xr:uid="{78B4A65E-39A4-473B-8141-08BDA4DA896E}">
      <text>
        <r>
          <rPr>
            <b/>
            <sz val="10"/>
            <color indexed="81"/>
            <rFont val="Calibri"/>
            <family val="2"/>
            <scheme val="minor"/>
          </rPr>
          <t>Jhonny Leandro Jiménez Tunjo:</t>
        </r>
        <r>
          <rPr>
            <sz val="10"/>
            <color indexed="81"/>
            <rFont val="Calibri"/>
            <family val="2"/>
            <scheme val="minor"/>
          </rPr>
          <t xml:space="preserve">
Se trata de un indicador decreciente, por lo tanto, las metas mensuales estan establecidas de acuerdo con un momento inicial y avanzan hasta el cumplimiento de la meta, es asi que las metas mensuales no son acumulables</t>
        </r>
      </text>
    </comment>
    <comment ref="K79" authorId="4" shapeId="0" xr:uid="{DB64DFD2-5DC5-4908-8D25-9F1EC72625E6}">
      <text>
        <r>
          <rPr>
            <b/>
            <sz val="10"/>
            <color indexed="81"/>
            <rFont val="Calibri"/>
            <family val="2"/>
            <scheme val="minor"/>
          </rPr>
          <t>Jhonny Leandro Jiménez Tunjo:</t>
        </r>
        <r>
          <rPr>
            <sz val="10"/>
            <color indexed="81"/>
            <rFont val="Calibri"/>
            <family val="2"/>
            <scheme val="minor"/>
          </rPr>
          <t xml:space="preserve">
es importante informar que los datos reportados de recaudo de un mes pueden sufrir cambios para los siguientes meses de reporte debido a: 1. Aplicación de pagos y/o saneamiento de documentos tributarios que a corte del periodo o trimestre anterior estaban pendientes en la cuenta corriente (SIT II y SAP), 2. Ajustes del valor reportado en las planillas de tesorería por legalización de los ingresos en periodos posteriores, generalmente el recaudo tomado de tesorería presenta un mes de retraso. </t>
        </r>
      </text>
    </comment>
    <comment ref="K80" authorId="4" shapeId="0" xr:uid="{3E19A847-DED4-4FDC-8337-84B21067E38A}">
      <text>
        <r>
          <rPr>
            <b/>
            <sz val="10"/>
            <color indexed="81"/>
            <rFont val="Calibri"/>
            <family val="2"/>
            <scheme val="minor"/>
          </rPr>
          <t>Jhonny Leandro Jiménez Tunjo:</t>
        </r>
        <r>
          <rPr>
            <sz val="10"/>
            <color indexed="81"/>
            <rFont val="Calibri"/>
            <family val="2"/>
            <scheme val="minor"/>
          </rPr>
          <t xml:space="preserve">
Es importante informar que los datos reportados de recaudo de un mes pueden sufrir cambios para los siguientes meses de reporte debido a: 1. Aplicación de pagos y/o saneamiento de documentos tributarios que a corte del periodo o trimestre anterior estaban pendientes en la cuenta corriente (SIT II y SAP), 2. Ajustes del valor reportado en las planillas de tesorería por legalización de los ingresos en periodos posteriores, generalmente el recaudo tomado de tesorería presenta un mes de retraso. </t>
        </r>
      </text>
    </comment>
    <comment ref="K81" authorId="4" shapeId="0" xr:uid="{F67B2928-87EF-4086-9D13-DDCEB46DC377}">
      <text>
        <r>
          <rPr>
            <b/>
            <sz val="9"/>
            <color indexed="81"/>
            <rFont val="Tahoma"/>
            <family val="2"/>
          </rPr>
          <t>Jhonny Leandro Jiménez Tunjo:</t>
        </r>
        <r>
          <rPr>
            <sz val="9"/>
            <color indexed="81"/>
            <rFont val="Tahoma"/>
            <family val="2"/>
          </rPr>
          <t xml:space="preserve">
Jhonny Leandro Jiménez Tunjo:
es importante informar que los datos reportados de recaudo de un mes pueden sufrir cambios para los siguientes meses de reporte debido a: 1. Aplicación de pagos y/o saneamiento de documentos tributarios que a corte del periodo o trimestre anterior estaban pendientes en la cuenta corriente (SIT II y SAP).</t>
        </r>
      </text>
    </comment>
    <comment ref="L89" authorId="5" shapeId="0" xr:uid="{D98258BD-6539-4B23-8B80-3FD63F89EC0F}">
      <text>
        <r>
          <rPr>
            <b/>
            <sz val="9"/>
            <color indexed="81"/>
            <rFont val="Tahoma"/>
            <family val="2"/>
          </rPr>
          <t>User:</t>
        </r>
        <r>
          <rPr>
            <sz val="9"/>
            <color indexed="81"/>
            <rFont val="Tahoma"/>
            <family val="2"/>
          </rPr>
          <t xml:space="preserve">
revision paa vi se puede dejar trimestral dado que la meta contanto</t>
        </r>
      </text>
    </comment>
    <comment ref="K120" authorId="6" shapeId="0" xr:uid="{474AA813-9C37-4FAE-BC7E-5DF53EDACBDF}">
      <text>
        <r>
          <rPr>
            <b/>
            <sz val="9"/>
            <color indexed="81"/>
            <rFont val="Tahoma"/>
            <family val="2"/>
          </rPr>
          <t>Yanny Eribeth Clavijo Hernandez:</t>
        </r>
        <r>
          <rPr>
            <sz val="9"/>
            <color indexed="81"/>
            <rFont val="Tahoma"/>
            <family val="2"/>
          </rPr>
          <t xml:space="preserve">
mismo nombre de variables para diferentes indicadors </t>
        </r>
      </text>
    </comment>
    <comment ref="I128" authorId="0" shapeId="0" xr:uid="{E0A2D99A-6676-4F5C-B768-F339B9E294C3}">
      <text>
        <r>
          <rPr>
            <b/>
            <sz val="9"/>
            <color indexed="81"/>
            <rFont val="Tahoma"/>
            <family val="2"/>
          </rPr>
          <t>Sandra Liliana Ariza Bermudez:</t>
        </r>
        <r>
          <rPr>
            <sz val="9"/>
            <color indexed="81"/>
            <rFont val="Tahoma"/>
            <family val="2"/>
          </rPr>
          <t xml:space="preserve">
30 documentos de caracterización aprobados
(6 macroprocesos y 24 procesos)
CPR 101 Marzo
CPR 124, 125 126 Y 102 mayo
CPR 119 Y CPR 129 Junio
XX Nov 
</t>
        </r>
      </text>
    </comment>
  </commentList>
</comments>
</file>

<file path=xl/sharedStrings.xml><?xml version="1.0" encoding="utf-8"?>
<sst xmlns="http://schemas.openxmlformats.org/spreadsheetml/2006/main" count="2285" uniqueCount="927">
  <si>
    <t xml:space="preserve">PLANEACIÓN INSTITUCIONAL SDH 2023 </t>
  </si>
  <si>
    <t>La Secretaría Distrital de Hacienda a través de esta herramienta de planeación institucional define las acciones a realizar por cada una de sus depencias con el fin de dar cumplimiento a los objetivos estratégicos institucionales (16) , que se agrupan en cuatro perspectivas. A continuación se encuentra el número de acciones por cada objetivo estratégico, según la perspectiva a la que se encuentran asociadas.</t>
  </si>
  <si>
    <t>PLANEACION INSTITUCIONAL SDH 2023</t>
  </si>
  <si>
    <t>DEPENDENCIA:</t>
  </si>
  <si>
    <t>Consolidado SDH</t>
  </si>
  <si>
    <t xml:space="preserve">PERÍODO: </t>
  </si>
  <si>
    <t>Formulación</t>
  </si>
  <si>
    <t>enero</t>
  </si>
  <si>
    <t>febrero</t>
  </si>
  <si>
    <t>marzo</t>
  </si>
  <si>
    <t>abril</t>
  </si>
  <si>
    <t>mayo</t>
  </si>
  <si>
    <t>junio</t>
  </si>
  <si>
    <t>julio</t>
  </si>
  <si>
    <t>agosto</t>
  </si>
  <si>
    <t>septiembre</t>
  </si>
  <si>
    <t>octubre</t>
  </si>
  <si>
    <t>noviembre</t>
  </si>
  <si>
    <t>diciembre</t>
  </si>
  <si>
    <t>X</t>
  </si>
  <si>
    <t>2. Articulación</t>
  </si>
  <si>
    <t>10. Seguimiento</t>
  </si>
  <si>
    <t>Acumulado</t>
  </si>
  <si>
    <t>6. Indicador del producto o salida</t>
  </si>
  <si>
    <t>9. Recursos</t>
  </si>
  <si>
    <t>1. Objetivo  estratégico</t>
  </si>
  <si>
    <t>Fuentes de Compromisos (Requisitos normativos y/o reglamentarios)</t>
  </si>
  <si>
    <t>Política MIPG</t>
  </si>
  <si>
    <t xml:space="preserve">Nombre del plan institucional MIPG  - Otros Planes Institucionales Asociado </t>
  </si>
  <si>
    <t>Proyecto de inversión asociado</t>
  </si>
  <si>
    <t xml:space="preserve">3. Acción estratégica </t>
  </si>
  <si>
    <t>4. Producto o salida de la acción estratégica</t>
  </si>
  <si>
    <t>5. Meta del producto o salida</t>
  </si>
  <si>
    <t>Nombre</t>
  </si>
  <si>
    <t>Fórmula</t>
  </si>
  <si>
    <t>Frecuencia de Medición</t>
  </si>
  <si>
    <t xml:space="preserve">Nombre y cargo del responsable de digitar </t>
  </si>
  <si>
    <t>Nombre y cargo del responsable de analizar</t>
  </si>
  <si>
    <t>7. Código de proceso(s) asociado(s) a la acción estratégica</t>
  </si>
  <si>
    <t>8. Dependencia Responsable o líder de la acción</t>
  </si>
  <si>
    <t>indique si esta incluido en el Plan Anual de Adquisiciones</t>
  </si>
  <si>
    <t>Funcionamiento / Inversión / Gestión</t>
  </si>
  <si>
    <t>Valor
 (si el recurso es de Gestión, no aplica Valor)</t>
  </si>
  <si>
    <t>Progr.</t>
  </si>
  <si>
    <t>Alcanz.</t>
  </si>
  <si>
    <t>% de Avance</t>
  </si>
  <si>
    <t>Causas (Descripción de las actividades realizadas)</t>
  </si>
  <si>
    <t xml:space="preserve">Efectos (diligencie en caso de incumplimiento) </t>
  </si>
  <si>
    <t>Soluciones (diligencie en caso de incumplimiento)</t>
  </si>
  <si>
    <t>DHO1- Consolidar un modelo de gestión humana y una cultura organizacional basada en el servicio al ciudadano.</t>
  </si>
  <si>
    <t>No aplica</t>
  </si>
  <si>
    <t>Planeación Institucional</t>
  </si>
  <si>
    <t>Plan de Adecuación y Sostenibilidad - PAS</t>
  </si>
  <si>
    <t>7609 - Fortalecimiento de la gestión y desempeño de la Secretaría Distrital de Hacienda Bogotá </t>
  </si>
  <si>
    <t xml:space="preserve">Asesorar la consolidación del macroproceso de relacionamiento estratégico, en el marco de la caracterización de grupos de valor cómo herramienta para la planeación institucional </t>
  </si>
  <si>
    <t xml:space="preserve">Actualización de la caracterización de los grupos de valor de la SDH </t>
  </si>
  <si>
    <t xml:space="preserve">100% de las 4  fases de actualización ejecutadas </t>
  </si>
  <si>
    <t xml:space="preserve">Caracterización de los grupos de valor de la SDH actualizada </t>
  </si>
  <si>
    <t xml:space="preserve">Numero de fases ejecutadas /  4 fases programadas </t>
  </si>
  <si>
    <t>Mensual</t>
  </si>
  <si>
    <t>Liliam Andrea Patiño - Contratista</t>
  </si>
  <si>
    <t>CPR-01</t>
  </si>
  <si>
    <t>Oficina Asesora de Planeación</t>
  </si>
  <si>
    <t>No</t>
  </si>
  <si>
    <t>Inversión</t>
  </si>
  <si>
    <t>P5-Diseñar procesos transversales centrados en los clientes y usuarios de los servicios.</t>
  </si>
  <si>
    <t>ISO 9001:2015 Numeral 9</t>
  </si>
  <si>
    <t>Seguimiento y evaluación del desempeño institucional</t>
  </si>
  <si>
    <t>No Aplica</t>
  </si>
  <si>
    <t xml:space="preserve">Asesorar y realizar seguimiento a la gestión de la entidad y divulgar los resultados para la toma de decisiones. </t>
  </si>
  <si>
    <t>Informe gerencial mensual de resultados (Tablero de Control)</t>
  </si>
  <si>
    <t xml:space="preserve">100% de los informes gerenciales generados y presentados </t>
  </si>
  <si>
    <t xml:space="preserve">Tablero de Control </t>
  </si>
  <si>
    <t>Numero de informes generados y presentados / 10 informes programados para entrega</t>
  </si>
  <si>
    <t>Gestión</t>
  </si>
  <si>
    <t xml:space="preserve">Fortalecimiento organizacional y simplificación de procesos </t>
  </si>
  <si>
    <t xml:space="preserve">Desarrollar la estrategia para el fortalecimiento y apropiación del un SG basado en la mejora continua </t>
  </si>
  <si>
    <t>Desarrollo de la estrategia de fortalecimiento del SG</t>
  </si>
  <si>
    <t xml:space="preserve">100% de actividades de la estrategia ejecutadas </t>
  </si>
  <si>
    <t>Ejecución estrategia de fortalecimiento del SG</t>
  </si>
  <si>
    <t>Numero de actividades ejecutadas /  6 actividades programadas para definir la estrategia de fortalecimiento del SG</t>
  </si>
  <si>
    <t>CPR-02</t>
  </si>
  <si>
    <t>Si</t>
  </si>
  <si>
    <t>Funcionamiento</t>
  </si>
  <si>
    <t>C1-Servir e informar al ciudadano promoviendo confianza y credibilidad en el buen uso de los recursos públicos.</t>
  </si>
  <si>
    <t>Decreto 019 de 2012​
Ley 962 de 2005 ​
Decreto 2106 de 2019</t>
  </si>
  <si>
    <t xml:space="preserve"> Racionalización de trámites</t>
  </si>
  <si>
    <t xml:space="preserve">Realizar un análisis de 18 trámites relacionados en CRM conforme con la metodología de DAFP, para determinar si se tratan de trámites susceptibles de inscribir en el SUIT </t>
  </si>
  <si>
    <t>Caracterización de los trámites de CRM conforme con la metodología de DAFP</t>
  </si>
  <si>
    <t>Analizar el 100%  trámites de CRM</t>
  </si>
  <si>
    <t>Trámites de CRM analizados</t>
  </si>
  <si>
    <t>Número trámites de CRM analizados/ 18 trámites de trámites de CRM</t>
  </si>
  <si>
    <t>Ley 2195 de 2022</t>
  </si>
  <si>
    <t>Transparencia, acceso a la información pública y lucha contra la corrupción</t>
  </si>
  <si>
    <t>Plan Anticorrupción y de Atención al Ciudadano</t>
  </si>
  <si>
    <t>Reformular el Plan Anticorrupción y de Atención al Ciudadano en los términos del Programa de transparencia y ética pública (Ley 2195 de 2022)</t>
  </si>
  <si>
    <t>formulación del  Programa de transparencia y ética pública</t>
  </si>
  <si>
    <t>100% de actividades ejecutadas para la formulacion del Programa de transparencia y ética pública</t>
  </si>
  <si>
    <t>Ejecución del cronograma para la formulación del Programa de transparencia y ética pública</t>
  </si>
  <si>
    <t>Numero de actividades ejecutadas / 18 actividades programadas programa trasparencia ética pública</t>
  </si>
  <si>
    <t>Trimestral</t>
  </si>
  <si>
    <t>Control interno</t>
  </si>
  <si>
    <t xml:space="preserve">Implementar los lineamientos para la gestión en la SDH del esquema de líneas de defensa  </t>
  </si>
  <si>
    <t xml:space="preserve">Implementación del esquema de líneas de defensa </t>
  </si>
  <si>
    <t>100% de actividades ejecutadas</t>
  </si>
  <si>
    <t xml:space="preserve">Ejecución del cronograma para la implementación del esquema de líneas de defensa  </t>
  </si>
  <si>
    <t>Numero de actividades ejecutadas / Total de actividades programadas (10 actividades)</t>
  </si>
  <si>
    <t>Decreto Distrital 237 de 2022, artículo 1, literal d</t>
  </si>
  <si>
    <t xml:space="preserve">Talento humano </t>
  </si>
  <si>
    <t>Difundir temas en materia disciplinaria a los "funcionarios públicos de la entidad a través de la divulgación de material de apoyo, con el fin de prevenir" la ocurrencia de faltas disciplinarias</t>
  </si>
  <si>
    <t>Cuatro (4) actividades de difusión en materia disciplinaria</t>
  </si>
  <si>
    <t>100% de las actividades de difusión programadas</t>
  </si>
  <si>
    <t>Actividades de difusión en materia disciplinaria realizadas</t>
  </si>
  <si>
    <t>Número de actividades de difusión realizadas / Número de actividades de
difusión programadas</t>
  </si>
  <si>
    <t>Olga Lucía Rico Valencia Profesional Especializado</t>
  </si>
  <si>
    <t>CPR-127</t>
  </si>
  <si>
    <t>Oficina de Control Disciplinario Interno</t>
  </si>
  <si>
    <t xml:space="preserve">GF5-Desarrollar mecanismos para el financiamiento y priorización de inversiones en el área metropolitana de Bogotá. </t>
  </si>
  <si>
    <t>Plan de desarrollo Distrital 2020-2024
Acuerdo 761 de 2020</t>
  </si>
  <si>
    <t>Recaudar $846.970 millones de pesos, producto del cobro persuasivo, control extensivo y cobro coactivo</t>
  </si>
  <si>
    <t xml:space="preserve">Recaudo cobro obligaciones tributarias </t>
  </si>
  <si>
    <t>100% de la cartera tributaria recaudada</t>
  </si>
  <si>
    <t>Cartera tributaria recaudada durante la vigencia</t>
  </si>
  <si>
    <t>Total del recaudo tributario obtenido en el periodo / Total meta de recaudo tributario</t>
  </si>
  <si>
    <t>María Fernanda Martínez Arteaga - Profesional Universitario Oficina de Cobro General</t>
  </si>
  <si>
    <t>Juan Carlos Zamudio Rozo - Subdirector de Cobro Tributario</t>
  </si>
  <si>
    <t>CPR-110</t>
  </si>
  <si>
    <t>Dirección Distrital de Cobro</t>
  </si>
  <si>
    <t>Recaudar $9.000 millones de pesos producto del cobro coactivo de obligaciones no tributarias.</t>
  </si>
  <si>
    <t xml:space="preserve">Recaudo cobro obligaciones no tributarias </t>
  </si>
  <si>
    <t>100% de la cartera no tributaria recaudada</t>
  </si>
  <si>
    <t>Cartera no tributaria recaudada durante la vigencia</t>
  </si>
  <si>
    <t>Total del recaudo no tributario obtenido en el periodo / Total meta de recaudo no tributario</t>
  </si>
  <si>
    <t>Jenifer Alejandra Molina Vargas - Profesional Universitario Oficina de Gestión de Cobro</t>
  </si>
  <si>
    <t>María Clemencia Jaramillo Patiño -  Subdirectora de Cobro No Tributario</t>
  </si>
  <si>
    <t xml:space="preserve">Servicio al ciudadano </t>
  </si>
  <si>
    <t>7580 - Fortalecimiento del servicio y control tributario en Bogotá </t>
  </si>
  <si>
    <t>Realizar durante la vigencia, dos (2) ferias de servicio presenciales o virtuales, para la atención de programas especiales, correspondientes a obligaciones tributarias y no tributarias de las poblaciones definidas por las dependencias de la Dirección Distrital de Cobro.</t>
  </si>
  <si>
    <t>Ferias de servicio realizadas en la vigencia</t>
  </si>
  <si>
    <t>100% de las ferias realizadas</t>
  </si>
  <si>
    <t>Ferias de servicio realizadas</t>
  </si>
  <si>
    <t>Sumatoria ferias realizadas / total de ferias programadas</t>
  </si>
  <si>
    <t>Semestral</t>
  </si>
  <si>
    <t>Juan Sebastián Cepeda Salamanca - Profesional Especializado Oficina de Gestión del Servicio y Notificaciones</t>
  </si>
  <si>
    <t>Edwin Fernando Cárdenas Pita - Jefe Oficina de Gestión del Servicio y Notificaciones</t>
  </si>
  <si>
    <t>Generar espacios de sensibilización y retroalimentación que permitan evaluar y mejorar el desarrollo de las actividades de cara a la prestación del servicio.</t>
  </si>
  <si>
    <t>Sesiones de sensibilización y/o retroalimentación</t>
  </si>
  <si>
    <t>4 Sesiones</t>
  </si>
  <si>
    <t>Sesiones de sensibilización y/o retroalimentación del servicio</t>
  </si>
  <si>
    <t>(Número de sesiones realizadas / Número de sesiones programadas)*100</t>
  </si>
  <si>
    <t>Martha Azucena Palacios Abril 
Asesora</t>
  </si>
  <si>
    <t>Marcela Victoria Hernández Romero
Directora Dirección Distrital de Contabilidad</t>
  </si>
  <si>
    <t>CPR-119 
 CPR - 111</t>
  </si>
  <si>
    <t>Dirección Distrital de Contabilidad</t>
  </si>
  <si>
    <t xml:space="preserve">C2-Proveer un marco institucional que promueva mayor eficiencia, calidad y efectividad en la ejecución del presupuesto por parte de las entidades del Distrito. </t>
  </si>
  <si>
    <t>Gestión presupuestal y eficiencia del gasto público</t>
  </si>
  <si>
    <t>Fomentar la sostenibilidad del Sistema Contable de la SDH, acorde con el numeral 4. art. 45 relativo a  los objetivos  de  la estrategia financiera del plan de desarrollo económico, social, ambiental y de obras públicas del Distrito Capital 2020-2024 “Un nuevo contrato social y ambiental para la Bogotá del siglo XXI</t>
  </si>
  <si>
    <t>Acciones de Sostenibilidad Contable de la SDH</t>
  </si>
  <si>
    <t xml:space="preserve">100% de las acciones de sostenibilidad contable desarrolladas </t>
  </si>
  <si>
    <t>Cumplimiento de las  acciones de sostenibilidad Contable de la SDH</t>
  </si>
  <si>
    <t>Porcentaje ponderado de las actividades programadas</t>
  </si>
  <si>
    <t>Sandra Milena Cristancho Díaz 
Profesional Especializado
Marleny Barrera Pedroza
Profesional Especializado</t>
  </si>
  <si>
    <t>Reinaldo Cabezas Cuellar Subdirector de Gestión Contable de Hacienda</t>
  </si>
  <si>
    <t>CPR-119</t>
  </si>
  <si>
    <t>Fomentar la sostenibilidad del Sistema Contable Público Distrital, acorde con el numeral 4. art. 45 relativo a  los objetivos  de  la estrategia financiera del plan de desarrollo económico, social, ambiental y de obras públicas del Distrito Capital 2020-2024 “Un nuevo contrato social y ambiental para la Bogotá del siglo XXI”</t>
  </si>
  <si>
    <t>Estrategias de Sostenibilidad Contable: Asesoría Técnica, Investigación y Capacitación</t>
  </si>
  <si>
    <t xml:space="preserve">100% de las estrategias de sostenibilidad contable desarrolladas </t>
  </si>
  <si>
    <t>Estrategias de Sostenibilidad Contable</t>
  </si>
  <si>
    <t>Porcentaje  de avance ponderado de las actividades programadas</t>
  </si>
  <si>
    <t>Nancy Silva Rojas 
Profesional Especializado</t>
  </si>
  <si>
    <t>Juan Camilo Santamaria Herrera Subdirector Técnico- Subdirector de Consolidación, Gestión e Investigación</t>
  </si>
  <si>
    <t>CPR-111</t>
  </si>
  <si>
    <t xml:space="preserve">Acuerdo 840 de 2022
</t>
  </si>
  <si>
    <t>Gestionar la obtención de recursos financieros para el financiamiento del plan de inversiones del Distrito Capital en el marco del Plan Distrital de Desarrollo, a través de la banca comercial local de primer y segundo piso, y el mercado público de valores.</t>
  </si>
  <si>
    <t>Contratación de deuda de acuerdo con las solicitudes de financiamiento desde la Dirección de Tesorería DDT.</t>
  </si>
  <si>
    <t>Proveer el 100% de los recursos solicitados por la Dirección de Tesorería DDT</t>
  </si>
  <si>
    <t>Contratación de deuda</t>
  </si>
  <si>
    <t>(Monto de la deuda contratada  / Monto solicitado por la DDT)*100</t>
  </si>
  <si>
    <t>Darwing Camilo Díaz Urrea
Asesor DDCP</t>
  </si>
  <si>
    <t>CPR-103</t>
  </si>
  <si>
    <t>Dirección Distrital de Crédito Público</t>
  </si>
  <si>
    <t>Potencializar la relación con Banca Multilateral y de Desarrollo optimizando las condiciones de financiamiento del Distrito para la ejecución de proyectos de inversión, así como el monitoreo y evaluación de las condiciones de acceso al mercado de dinero internacional en la contratación de crédito con garantía de entidades multilaterales, o emisión de bonos de deuda pública externa.</t>
  </si>
  <si>
    <t>Monitoreo del mercado de dinero internacional con la banca multilateral y comercial internacional a través de lecturas de mercado provistas por la banca externa y ofertas de crédito presentadas.</t>
  </si>
  <si>
    <t>Realizar 1 lectura de mercado por trimestre para la evaluación de las condiciones de crédito externo con la banca Multilateral y banca comercial externa .</t>
  </si>
  <si>
    <t>Lecturas de mercado de dinero internacional realizadas</t>
  </si>
  <si>
    <t>(# de lecturas de mercado realizadas / 4)* 100</t>
  </si>
  <si>
    <t xml:space="preserve">
Ley 1508 de 2012</t>
  </si>
  <si>
    <t>Asesorar al Distrito en la evaluación de Asociaciones Público Privadas APP´s para la ejecución de proyectos propuestos por las entidades.</t>
  </si>
  <si>
    <t>Reporte de asesorías realizadas con base en las solicitudes de las entidades</t>
  </si>
  <si>
    <t>1 Reporte semestral</t>
  </si>
  <si>
    <t>Evaluación APP´s</t>
  </si>
  <si>
    <t>Suministrar información con valor agregado sobre la deuda con destino a los entes de control y grupos de interés.</t>
  </si>
  <si>
    <t>Publicación en la página web de la SDH, las publicaciones mensuales y trimestrales del estado y perfil de la deuda del Distrito, e informes trimestrales y semestrales dirigidos al Concejo de Bogotá.</t>
  </si>
  <si>
    <t>Publicación mensual en la página web de Datos Abiertos. Total 12
- Publicación mensual en la página web de Estado de la Deuda y Perfil en página web (Excel). Total 12
- Publicación trimestral en la página web de Estado de la Deuda y Perfil en página web (Excel) en Inglés. Total 4
- Informe semestral al Concejo de Bogotá e informe trimestral al Concejo de Bogotá.
- Envío del Cuestionario resuelto de calificación. Total 1.
- Envío de la Presentación / reunión de calificación. Total 1</t>
  </si>
  <si>
    <t>Publicaciones del estado y perfil de la deuda</t>
  </si>
  <si>
    <t>(Número de publicaciones realizadas  / número de publicaciones programadas Total 32) * 100</t>
  </si>
  <si>
    <t>GF3-Introducir criterios de desempeño, calidad y efectividad en la distribución de recursos del presupuesto distrital.</t>
  </si>
  <si>
    <t>Optimizar los trámites de la Dirección Distrital de Presupuesto</t>
  </si>
  <si>
    <t>Trámites presupuestales optimizados</t>
  </si>
  <si>
    <t>Porcentaje de trámites de la DDP optimizados</t>
  </si>
  <si>
    <t>Dora Alicia Sarmiento - Profesional Especializado 30
Omar Pedraza - Profesional Especializado 30</t>
  </si>
  <si>
    <t>Jose Vicente Castro -  Subdirector de Infraestructura y Localidades
Luz Helena Rodriguez Gonzalez - Subdirectora de Desarrollo Social</t>
  </si>
  <si>
    <t>CPR-102
CPR-108</t>
  </si>
  <si>
    <t>Dirección Distrital de Presupuesto</t>
  </si>
  <si>
    <t>DHO3- Afianzar el uso de las tecnologías de información para el mejoramiento de todas las actividades y servicios (gobierno electrónico).</t>
  </si>
  <si>
    <t>Fortalecer la gestión presupuestal</t>
  </si>
  <si>
    <t>Sistema de información presupuestal mejorado</t>
  </si>
  <si>
    <t>El 80% de las mejoras al sistema de información presupuestal solicitadas serán ejecutadas</t>
  </si>
  <si>
    <t>Porcentaje de mejoras realizadas desde el enfoque funcional al Sistema de información presupuestal</t>
  </si>
  <si>
    <t>Número de requerimientos funcionales ejecutados / número de requerimientos funcionales solicitados</t>
  </si>
  <si>
    <t>Adriana Lucía Navarro - Subdirectora de Gestión de la Información Presupuestal</t>
  </si>
  <si>
    <t>Incentivar la gestión del conocimiento en la DDP</t>
  </si>
  <si>
    <t xml:space="preserve">Talento humano motivado hacia la mejora continua </t>
  </si>
  <si>
    <t>El Talento Humano de la DDP incrementó en un 5%  el nivel de conocimiento técnico presupuestal</t>
  </si>
  <si>
    <t>Porcentaje de incremento en el nivel de conocimiento técnico presupuestal</t>
  </si>
  <si>
    <t>((Calificación promedio evaluación final / calificación promedio evaluación de diagnóstico)-1)*100)</t>
  </si>
  <si>
    <t>Anual</t>
  </si>
  <si>
    <t>Claudia  Gonzalez Alfonso  - Asesor DDP</t>
  </si>
  <si>
    <t>Claudia  Gonzalez Alfonso - Asesor DDP</t>
  </si>
  <si>
    <t>Optimizar y validar la herramienta presupuestal de productos, metas y resultados de las  entidades que conforman el presupuesto anual.</t>
  </si>
  <si>
    <t>42 Entidades con la herramienta PMR Optimizada durante el cuatrienio</t>
  </si>
  <si>
    <t>13 entidades con herramienta PMR optimizada en 2023</t>
  </si>
  <si>
    <t>Porcentaje de entidades  con la Herramienta Productos, Metas y Resultados Optimizadas</t>
  </si>
  <si>
    <t>Número de entidades con PMR optimizado / Número de entidades programadas</t>
  </si>
  <si>
    <t>Álvaro Guzmán - Profesional Especializado</t>
  </si>
  <si>
    <t>Jennifer Pabon - Subdirectora de Análisis y Sostenibilidad Presupuestal</t>
  </si>
  <si>
    <t>GF4-Identificar y promover eficiencias en la distribución del gasto social.</t>
  </si>
  <si>
    <t>Optimizar la gestión financiera para  contribuir con los objetivos del Plan de Desarrollo Distrital, que promueve el desarrollo social de la ciudad</t>
  </si>
  <si>
    <t>Rendimientos financieros generados por flujo de caja</t>
  </si>
  <si>
    <t>311.317 millones</t>
  </si>
  <si>
    <t>Rendimientos financieros</t>
  </si>
  <si>
    <t>(Sumatoria de los rendimientos financieros recibidos por flujo de caja/Rendimientos financieros Programados)*100</t>
  </si>
  <si>
    <t>Aymara Murillo - Profesional Especializado</t>
  </si>
  <si>
    <t>Todos los procesos de la DDT</t>
  </si>
  <si>
    <t>Dirección Distrital de Tesorería</t>
  </si>
  <si>
    <t>Optimizar la operación tesoral a través de convenios con entidades financieras que permitan el desarrollo diario del proceso</t>
  </si>
  <si>
    <t>Validación, actualización y/o suscripción de convenios con bancos recaudadores impuestos no tributarios</t>
  </si>
  <si>
    <t>Convenios con bancos recaudadores impuestos no tributarios validados, actualizados y/o suscritos</t>
  </si>
  <si>
    <t>Porcentaje de avance de las actividades programadas de los convenios de recaudo de impuestos no tributarios</t>
  </si>
  <si>
    <t>Geraldine Xiomara Castrillón Molina - Contratista</t>
  </si>
  <si>
    <t>CPR-107 GESTIÓN DE RECAUDO Y LEGALIZACIÓN
CPR-109 PAGOS
CPR-106 ADMINISTRACION DE LIQUIDEZ E INVERSIONES
CPR-128 GESTIÓN DE CONSOLIDACIÓN DE OPERACIONES TESORALES</t>
  </si>
  <si>
    <t>Validación, actualización y/o suscripción de convenios con bancos pagadores</t>
  </si>
  <si>
    <t>Convenios con bancos pagadores validados, actualizados y/o suscritos</t>
  </si>
  <si>
    <t>Porcentaje de avance de las actividades programadas de los convenios con bancos pagadores</t>
  </si>
  <si>
    <t>David Julián Gamboa Sánchez Profesional especializado</t>
  </si>
  <si>
    <t>Diagnóstico y análisis de la metodología de participación de bancos recaudadores de impuestos</t>
  </si>
  <si>
    <t>Porcentaje de avance de las actividades programadas de diagnóstico y anáisis e la metodología de participación de bancos recaudadores de impuestos</t>
  </si>
  <si>
    <t>David Arana Jefe Oficina de Planeación Financiera</t>
  </si>
  <si>
    <t>Gobierno Digital</t>
  </si>
  <si>
    <t>Plan Estratégico de Tecnologías de la Información y las Comunicaciones –­ PETI</t>
  </si>
  <si>
    <t>Liderar desde el enfoque funcional, la estandarización de los procesos internos y automatización de la ejecución de los pagos con mayor seguridad y eficacia, en especial en los procesos de IMG y CUD</t>
  </si>
  <si>
    <t>Implementación y estabilización de la automatización de los pagos que realiza la Tesorería (OGP)</t>
  </si>
  <si>
    <t>Implementación y Estabilización de la automatización de los pagos que realiza la Tesorería</t>
  </si>
  <si>
    <t>Porcentaje de avance en la implementaciòn y estabilización de la automatizaciòn de pagos de la Tesorería</t>
  </si>
  <si>
    <t>Diana Ledesma Fuquen - Profesional</t>
  </si>
  <si>
    <t>CPR-109 PAGOS
CPR-106 ADMINISTRACION DE LIQUIDEZ E INVERSIONES
CPR-128 GESTIÓN DE CONSOLIDACIÓN DE OPERACIONES TESORALES</t>
  </si>
  <si>
    <t>Consolidar y fortalecer lo normativo de la  Dirección Distrital de Tesorería</t>
  </si>
  <si>
    <t>Unificación de normas relacionadas con la DDT</t>
  </si>
  <si>
    <t>Un documentos de unificación de normas relacionadas con la DDT</t>
  </si>
  <si>
    <t>Normas unificadas de la DDT</t>
  </si>
  <si>
    <t>Porcentaje de avance en la elaboración del documento de unificación de normas de la DDT</t>
  </si>
  <si>
    <t>Gina Paola Reyes Ruiz - Asesora</t>
  </si>
  <si>
    <t>Definir una estrategia para que la SDH pueda administrar los recursos de las entidades descentralizadas a través de la CUD, incrementando los ingresos por rendimientos financieros.</t>
  </si>
  <si>
    <t>Implementación de la CUD en establecimientos públicos</t>
  </si>
  <si>
    <t>7 entidades</t>
  </si>
  <si>
    <t>CUD implementada</t>
  </si>
  <si>
    <t>Porcenjate de avance de las actividades de implementación de CUD en 7 establecimientos pùblicos</t>
  </si>
  <si>
    <t>Carlos Bonilla - Profesional Especializado</t>
  </si>
  <si>
    <t>Fortaler el conocimiento del equipo humano de la tesorería en los temas propios de la dependencia</t>
  </si>
  <si>
    <t>Socializaciones a los integrantes del equipo de la DDT de los procesos y metas estratégicas de la dependencia</t>
  </si>
  <si>
    <t>Socializar al 100% de los funcionarios de la DDT los procesos y metas tesorales</t>
  </si>
  <si>
    <t>Socialización de procesos y metas tesorales a los funcionarios de la DDT</t>
  </si>
  <si>
    <t>Porcentaje de avance de las actividades de socialización sobre procesos y metas tesorales</t>
  </si>
  <si>
    <t>Ley 909 de 2004</t>
  </si>
  <si>
    <t>Plan Institucional de Capacitación</t>
  </si>
  <si>
    <t>Participar en entrenamientos sobre temas de atención al ciudadano y/o lenguaje claro para los funcionarios que hacen parte  de la DEEF</t>
  </si>
  <si>
    <t>Participación en entrenamientos en servicio al ciudadano y/o lenguaje claro</t>
  </si>
  <si>
    <t>Entrenamientos recibidos</t>
  </si>
  <si>
    <t>Participación en entrenamientos en atención al ciudadano y/o lenguaje claro</t>
  </si>
  <si>
    <t>Entrenamientos recibidos /2 entrenamientos planeados</t>
  </si>
  <si>
    <t>Jenny Zúñiga- Profesional DEEF</t>
  </si>
  <si>
    <t>Oscar Guzmán - Director Estadísticas y Estudios Fiscales</t>
  </si>
  <si>
    <t>CPR-101</t>
  </si>
  <si>
    <t>Dirección de Estadísticas y Estudios Fiscales</t>
  </si>
  <si>
    <t>P4-Avanzar en el uso, acceso y análisis de los datos.</t>
  </si>
  <si>
    <t>Decreto distrital 548 de 2016</t>
  </si>
  <si>
    <t>Actualizar la página web del Observatorio Fiscal del Distrito - FiscalData Bogotá (OFD)</t>
  </si>
  <si>
    <t>OFD operando y actualizado en la pagina web</t>
  </si>
  <si>
    <t>6 actualizaciones de contenido OFD</t>
  </si>
  <si>
    <t>Cantidad de actualizaciones de contenido OFD</t>
  </si>
  <si>
    <t>Numero de actualizaciones de contenido realizada al OFD/6 actualizaciones planeadas</t>
  </si>
  <si>
    <t>Pedro Hernandez - Subdirector Análisis Sectorial</t>
  </si>
  <si>
    <t>Acuerdo 761 de 2020, Artículo 36</t>
  </si>
  <si>
    <t>Elaborar un documento metodológico que permita adaptar las herramientas del análisis de calidad de gasto en la toma de decisiones de planeación presupuestal</t>
  </si>
  <si>
    <t xml:space="preserve">Documento metodológico para adaptar las herramientas del análisis de calidad de gasto </t>
  </si>
  <si>
    <t>1  Documento metodológico</t>
  </si>
  <si>
    <t>Avance del Documento Metodológico para adaptar las herramientas del análisis de calidad del gasto/Cronograma base 10</t>
  </si>
  <si>
    <t>Juliana Rodríguez - Subdirectora Análisis Fiscal</t>
  </si>
  <si>
    <t xml:space="preserve">Elaborar un documento de insumos técnicos para el análisis de la gestión fiscal de los ingresos relevantes para el financiamiento de proyectos estratégicos </t>
  </si>
  <si>
    <t xml:space="preserve">Documento técnicos para el análisis de la gestión fiscal de los ingresos </t>
  </si>
  <si>
    <t>1  Documento técnicos</t>
  </si>
  <si>
    <t>Avance documento técnico para el análisis de la gestión fiscal de los ingresos/Cronograma base 10</t>
  </si>
  <si>
    <t>Acuerdo 002 de 2021.</t>
  </si>
  <si>
    <t>Acompañar el seguimiento a documentación e implementación del Acuerdo 002 de 2021 de la Comisión Digital del Distrito por parte de la Oficina Asesora de Planeación y de la Dirección de Impuestos</t>
  </si>
  <si>
    <t>Seguimiento a documentación e implementación Acuerdo 002 de 2021</t>
  </si>
  <si>
    <t>Asistencia a las reuniones de seguimiento programadas</t>
  </si>
  <si>
    <t>Seguimiento a documentación e implementación del acuerdo  002 de 2021 por parte de la Oficina Asesora de Planeación y de la Dirección de Impuestos</t>
  </si>
  <si>
    <t>Asistencia a reuniones de seguimiento avance documentación e implementación Acuerdo 002 2021/ 5 Reuniones Programadas</t>
  </si>
  <si>
    <t>NTC-6047 Accesibilidad al medio físico. Espacios de servicio al ciudadano en la administración pública. Requisitos.</t>
  </si>
  <si>
    <t>7647 - Fortalecimiento de la infraestructura de la SDH y el CAD en Bogotá </t>
  </si>
  <si>
    <t>Reemplazar el piso existente en  los accesos al edificio CAD, la rampa de accesos y la adecuación de las recepciones occidental y oriental con el fin de dar cumplimiento a requisitos de la NTC-6047.</t>
  </si>
  <si>
    <t>Realización de adecuaciones en accesos al edificio CAD</t>
  </si>
  <si>
    <t>100% de las adecuaciones realizadas</t>
  </si>
  <si>
    <t>Adecuaciones realizadas en accesos al edificio CAD</t>
  </si>
  <si>
    <t>Magaly Salamanca</t>
  </si>
  <si>
    <t>Edward José Romero Gómez
Pablo Enrique García Barco</t>
  </si>
  <si>
    <t>CPR-116</t>
  </si>
  <si>
    <t>Dirección de Gestión Corporativa</t>
  </si>
  <si>
    <t>Adecuar puesto de trabajo en el primer piso del costado occidental del edificio Centro Administrativo Distrital - CAD,  para la atención por parte de la Oficina de Atención al Ciudadano a ciudadanos con algún grado de discapacidad.</t>
  </si>
  <si>
    <t>Adecuación puesto de trabajo para la atención de ciudadanos con algún grado de discapacidad</t>
  </si>
  <si>
    <t>Puesto de trabajo adecuado para la atención de ciudadanos</t>
  </si>
  <si>
    <t>Pablo Enrique García Barco</t>
  </si>
  <si>
    <t>Adquirir un sistema de respaldo de energía que permita mejorar la confiabilidad y eficiencia del sistema eléctrico y la continuidad de la operación de la sede Carrera 32</t>
  </si>
  <si>
    <t>Instalación de planta eléctrica, tableros, acometidas y ampliación de carga eléctrica para continuidad de la operación de la sede Carrera 32</t>
  </si>
  <si>
    <t>100% de las instalaciones realizadas</t>
  </si>
  <si>
    <t>Actividades de proyecto en operación Instalación planta eléctrica</t>
  </si>
  <si>
    <t>Magaly Johanna Salamanca Vargas</t>
  </si>
  <si>
    <t>Edison Alfredo Cadavid Alarcón
Ángela Marina Forero Rubiano</t>
  </si>
  <si>
    <t>Plan Anual de Adquisiciones</t>
  </si>
  <si>
    <t>Oficiar a los Supervisores de contratos y Jefes de área sobre el estado de la ejecución presupuestal, PAC, reservas presupuestales y los pasivos exigibles de los contratos a su cargo, con el fin de establecer compromisos de gestión que permitan cumplir las metas esperadas.</t>
  </si>
  <si>
    <t>Dos (2) envíos de comunicados de seguimiento a la ejecución presupuestal, así:
-Abril 2023 con corte de información al 31 de marzo de 2023.
-Agosto 2023 con corte de información a 31 de julio de 2023.</t>
  </si>
  <si>
    <t>100% de comunicados de seguimiento a la ejecución presupuestal enviados.</t>
  </si>
  <si>
    <t>Envíos de comunicados de seguimiento a la ejecución presupuestal realizados</t>
  </si>
  <si>
    <t>Número de envíos de comunicados de seguimiento a la ejecución presupuestal realizados / Dos (2) envíos de comunicados de seguimiento a la ejecución presupuestal planificados*100</t>
  </si>
  <si>
    <t>Marco Aurelio Reina Fernández</t>
  </si>
  <si>
    <t>CPR-118</t>
  </si>
  <si>
    <t>Presentar de manera periódica los avances de la ejecución presupuestal de los gastos de funcionamiento e inversión a la Junta de Contratación y/o Comité Directivo.</t>
  </si>
  <si>
    <t>Presentaciones y/o informes trimestrales de seguimiento a la ejecución presupuestal de gastos de funcionamiento e inversión.</t>
  </si>
  <si>
    <t>100% de las presentaciones y /o informes trimestrales de seguimiento a la ejecución presupuestal de gastos de funcionamiento e inversión realizados</t>
  </si>
  <si>
    <t>Presentaciones y /o informes trimestrales de seguimiento a la ejecución presupuestal de gastos de funcionamiento e inversión realizados</t>
  </si>
  <si>
    <t>Número de presentaciones y/o informes de seguimiento a la ejecución presupuestal realizados / Cuatro (4) presentaciones y/o informes al año de seguimiento a la ejecución presupuestal planificados*100</t>
  </si>
  <si>
    <t>Realizar campaña de comunicación dirigida a los funcionarios de la SDH con el fin de impartir conceptos y recomendaciones que orienten sobre las buenas prácticas de ejecución presupuestal en la entidad.</t>
  </si>
  <si>
    <t>Cinco (5) Piezas gráficas con conceptos y recomendaciones sobre buenas prácticas de ejecución presupuestal publicadas en los canales internos de comunicación establecidos por la SDH.
Meses de publicación: Marzo, mayo, julio, septiembre y noviembre 2023.</t>
  </si>
  <si>
    <t>100% de las piezas gráficas en conceptos y recomendaciones de buenas prácticas de ejecución presupuestal publicadas</t>
  </si>
  <si>
    <t>Piezas gráficas en conceptos y recomendaciones de buenas prácticas de ejecución presupuestal publicadas</t>
  </si>
  <si>
    <t>Piezas gráficas sobre buenas prácticas de ejecución presupuestal publicadas / Cinco (5) Piezas gráficas sobre buenas prácticas de ejecución presupuestal planificadas*100</t>
  </si>
  <si>
    <t>Realizar capacitación virtual dirigida a los funcionarios de la SDH con el fin socializar el portafolio de servicios financieros y presupuestales que presta la Subdirección Administrativa y Financiera a las áreas de la Entidad.</t>
  </si>
  <si>
    <t>Capacitación virtual en portafolio de servicios financieros y presupuestales de la Subdirección Administrativa y Financiera.</t>
  </si>
  <si>
    <t>100% de capacitaciones virtuales en portafolio de servicios financieros y presupuestales realizadas</t>
  </si>
  <si>
    <t>Capacitaciones virtuales en portafolio de servicios financieros y presupuestales realizadas</t>
  </si>
  <si>
    <t>Capacitaciones en portafolio de servicios financieros y presupuestales realizadas / Una (1) Capacitación  en portafolio de servicios financieros y presupuestales planificada*100</t>
  </si>
  <si>
    <t>Resolución 242 de 2014 “Por la cual se adoptan los lineamientos para la formulación, concertación,
implementación, evaluación, control y seguimiento del Plan Institucional de Gestión
Ambiental –PIGA”</t>
  </si>
  <si>
    <t>Gestión Ambiental (componente)</t>
  </si>
  <si>
    <t xml:space="preserve">Plan Institucional de Gestión Ambiental </t>
  </si>
  <si>
    <t>Ejecutar las actividades establecidas en el Plan de Acción Anual PIGA de la vigencia 2023.</t>
  </si>
  <si>
    <t>Ejecución de las actividades establecidas en el Plan de Acción Anual PIGA de la vigencia 2023.</t>
  </si>
  <si>
    <t>100 % de las actividades establecidas en el Plan de Acción Anual PIGA de la vigencia 2023 ejecutadas.</t>
  </si>
  <si>
    <t>Actividades establecidas en el Plan de Acción Anual PIGA de la vigencia 2023 ejecutadas.</t>
  </si>
  <si>
    <t>Número de actividades ejecutadas del Plan de Acción Anual PIGA / Cuarenta y un (41) actividades planificadas del Plan de Acción Anual PIGA*100</t>
  </si>
  <si>
    <t>Jaime Andrés Quintero Díaz</t>
  </si>
  <si>
    <t>CPR-117</t>
  </si>
  <si>
    <t>Implementar un (1) sistema de automatización para los tanques de agua mixta del edificio Centro Administrativo Distrital - CAD.</t>
  </si>
  <si>
    <t>Implementación de un (1) sistema de automatización para los tanques de agua mixta del edificio Centro Administrativo Distrital - CAD.</t>
  </si>
  <si>
    <t>100 % de actividades implementación realizadas.</t>
  </si>
  <si>
    <t>Actividades de implementación del sistema de automatización tanques de agua mixta realizadas</t>
  </si>
  <si>
    <t>Implementar un (1) sistema de filtrado para los tanques de aguas lluvias del edificio Centro Administrativo Distrital - CAD.</t>
  </si>
  <si>
    <t>Implementación de un (1) sistema de filtrado para los tanques de aguas lluvias del edificio Centro Administrativo Distrital - CAD.</t>
  </si>
  <si>
    <t>Actividades de implementación  sistema de filtrado tanques de agua lluvia realizadas</t>
  </si>
  <si>
    <t>Resolución 242 de 2014 “Por la cual se adoptan los lineamientos para la formulación, concertación,
implementación, evaluación, control y seguimiento del Plan Institucional de Gestión
Ambiental –PIGA”
Acuerdo Distrital  540 de 2013 "Por medio del cual se establecen los lineamientos del programa distrital de compras verdes y se dictan otras disposiciones."</t>
  </si>
  <si>
    <t>Definir entre la Subdirección de Asuntos Contractuales  y la Subdirección Administrativa y Financiera un (1) plan de implementación para dar cumplimiento al Acuerdo Distrital  540 de 2013.</t>
  </si>
  <si>
    <t>Plan de implementación del Acuerdo Distrital  540 de 2013 definido.</t>
  </si>
  <si>
    <t>100% Plan de implementación del Acuerdo Distrital  540 de 2013 definido.</t>
  </si>
  <si>
    <t>Plan de implementación Acuerdo Distrital 540 de 2013 definido.</t>
  </si>
  <si>
    <t>Número de planes de implementación del Acuerdo Distrital 540 de 2013 definidos / Un (1) Plan de implementación del Acuerdo Distrital 540 de 2013 planificado*100</t>
  </si>
  <si>
    <t xml:space="preserve"> -Decreto 492 de 2019 "Por el cual se expiden lineamientos generales sobre austeridad y transparencia del gasto público en las entidades y organismos del orden distrital y se dictan otras disposiciones"
 - Resolución No. SDH-000321 "“Por medio de la cual se adoptan medidas de racionalización en el gasto público en la Secretaría Distrital de Hacienda”</t>
  </si>
  <si>
    <t xml:space="preserve">Plan de Austeridad de Gasto Público </t>
  </si>
  <si>
    <t>Cumplir con las metas de ahorro establecidas en el Plan de Austeridad de la vigencia 2023.</t>
  </si>
  <si>
    <t>Indicadores de austeridad y cumplimiento de los gastos elegibles en el Plan de Austeridad 2023</t>
  </si>
  <si>
    <t>100% del cumplimiento de las metas de ahorro establecidas para los gastos elegibles en el Plan de Austeridad 2023</t>
  </si>
  <si>
    <t>Valor en pesos ahorrado en los gastos elegibles en el Plan de Austeridad de la vigencia 2023</t>
  </si>
  <si>
    <t>Sumatoria del valor en pesos del ahorro obtenido en los gastos elegibles del Plan de Austeridad 2023 / Sumatoria del valor en pesos del ahorro planificado para los gastos elegibles del Plan de Austeridad 2023*100</t>
  </si>
  <si>
    <t>DHO2-Diseñar una estructura y gestión de cambio organizacional que responda a los cambios tecnológicos y los retos futuros.</t>
  </si>
  <si>
    <t>Decreto 612 de 2018
Decreto 1080 de 2015</t>
  </si>
  <si>
    <t>Archivos y Gestión documental</t>
  </si>
  <si>
    <t>Plan Institucional de Archivos - PINAR</t>
  </si>
  <si>
    <t>Actualizar y poner a consideración del Comité Institucional de Gestión y Desempeño el Plan Institucional de Archivos - PINAR y liderar su implementación</t>
  </si>
  <si>
    <t>PINAR actualizado e implementado</t>
  </si>
  <si>
    <t>PINAR implementado</t>
  </si>
  <si>
    <t>Cantidad de actividades del PINAR ejecutadas durante el trimestre / Cincuenta y un (51)actividades del PINAR proyectadas durante el 2023 *100</t>
  </si>
  <si>
    <t>Angélica del Valle Mayora Torrenegra SGD</t>
  </si>
  <si>
    <t>CPR-120</t>
  </si>
  <si>
    <t>Acuerdo 006 de 2014 del Archivo General de la Nación</t>
  </si>
  <si>
    <t xml:space="preserve">Plan de Conservación Documental </t>
  </si>
  <si>
    <t>Implementar el Plan de Conservación Documental</t>
  </si>
  <si>
    <t>Actividades del Plan de Conservación Documental implementadas para la vigencia 2023</t>
  </si>
  <si>
    <t>Plan de Conservación Documental en implementación</t>
  </si>
  <si>
    <t>Cantidad de entregables del Plan de Conservación Documental recibidos a satisfacción durante el mes / Cincuenta (50)  entregables del Plan de Conservación Documental proyectados en el plan de ejecución del contrato para el 2023*100</t>
  </si>
  <si>
    <t>Plan de Preservación Digital</t>
  </si>
  <si>
    <t>Implementar el Plan de Preservación Digital a Largo Plazo</t>
  </si>
  <si>
    <t>Actividades del Plan de Preservación Digital a Largo Plazo implementadas para la vigencia 2023</t>
  </si>
  <si>
    <t>Plan de Preservación Digital a Largo Plazo en implementación</t>
  </si>
  <si>
    <t>Cantidad de entregables del Plan de Preservación Digital a Largo Plazo recibidos a satisfacción durante el mes / Diecinueve (19)  entregables del Plan de Preservación Digital a Largo Plazo proyectados en el plan de ejecución del contrato para el 2023*100</t>
  </si>
  <si>
    <t>Desarrollar estrategias que permitan potencializar el conocimiento técnico y funcional en el proceso de  gestión documental de los funcionarios de la Entidad.</t>
  </si>
  <si>
    <t>Programa de capacitaciones en gestión documental</t>
  </si>
  <si>
    <t xml:space="preserve"> Programa de capacitaciones en gestión documental</t>
  </si>
  <si>
    <t>Cantidad de entregables del Plan de Preservación Digital a Largo Plazo recibidos a satisfacción durante el mes / Cientonueve (109) capacitaciones en gestión documental proyectadas durante el 2023 *100</t>
  </si>
  <si>
    <t>Decreto 612 de 2018
Decreto 1083 de 2015</t>
  </si>
  <si>
    <t xml:space="preserve">Integridad </t>
  </si>
  <si>
    <t>Plan Estratégico de Talento Humano</t>
  </si>
  <si>
    <t>Construir una ruta para implementar una cultura basada en el servicio</t>
  </si>
  <si>
    <t>Ruta para implementar una cultura basada en el servicio</t>
  </si>
  <si>
    <t xml:space="preserve">100% de Ejecución del cronograma de trabajo </t>
  </si>
  <si>
    <t>Nivel de Ejecución del Cronograma de trabajo para implemetar ruta de cultura basada en el servicio</t>
  </si>
  <si>
    <t>Actividades ejecutadas del cronograma ruta para el servicio durante el mes /Actividades programadas en el cronograma ruta para el servicio durante el mes*100</t>
  </si>
  <si>
    <t>Jeannette Salamanca Daza</t>
  </si>
  <si>
    <t>CPR-112</t>
  </si>
  <si>
    <t xml:space="preserve">Definir   e implementar estrategias de gestión del conocimiento para gestionar los cambios organizacionales </t>
  </si>
  <si>
    <t xml:space="preserve">Estrategias de gestión del conocimiento para facilitar la gestión de los cambios organizacionales ( la implentación del  modelo híbirido, a la apropiación de herramientas tecnológicas y a la movilización personal  </t>
  </si>
  <si>
    <t>Actividades ejecutadas del cronograma de gestión del conocimiento en el mes/Actividades programadas del cronograma de gestión del conocimiento en el mes *100</t>
  </si>
  <si>
    <t>Libardo Castro Mesa</t>
  </si>
  <si>
    <t>Plan de Previsión de Recursos Humanos</t>
  </si>
  <si>
    <t>Ejecutar los procesos de selección y/o vinculación, de acuerdo con la naturaleza del empleo</t>
  </si>
  <si>
    <t>Reporte del estado de provisión de los empleos de la planta de personal</t>
  </si>
  <si>
    <t xml:space="preserve">Planta de personal provista al 85% </t>
  </si>
  <si>
    <t xml:space="preserve">Nivel de provisión de empleos de planta permanente y de plantas temporales de la Entidad </t>
  </si>
  <si>
    <t>((Número de empleos provistos de la planta de personal Decreto 454 de 2021 + número de empleos provistos de las plantas temporales) / (Número total de empleos de la planta de personal Decreto 454 de 2021 + número total de empleos   de las plantas temporales)) x 100</t>
  </si>
  <si>
    <t>Aura Rosa Ariza Gil</t>
  </si>
  <si>
    <t>Decreto 612 de 2018
Decreto 1083 de 2016</t>
  </si>
  <si>
    <t xml:space="preserve">Solicitar autorización de uso de listas para provisión de vacantes ante la CNSC </t>
  </si>
  <si>
    <t>Solicitudes de autorización para uso de listas para provisión de vacantes dirigidas a la CNSC</t>
  </si>
  <si>
    <t>100% de vacantes que requieren autorización de uso de listas gestionadas</t>
  </si>
  <si>
    <t>Porcentaje de Vacantes con autorización de uso de listas por la CNSC</t>
  </si>
  <si>
    <t>Número de vacantes que requieren autorización de uso de listas gestionadas/Número Total de vacantes que requieren autorización por la CNSC *100</t>
  </si>
  <si>
    <t>CPR-113</t>
  </si>
  <si>
    <t>Plan Anual de Vacantes</t>
  </si>
  <si>
    <t>Identificar y actualizar las vacantes de las plantas temporales</t>
  </si>
  <si>
    <t>Consolidado de las vacantes de las plantas temporales</t>
  </si>
  <si>
    <t xml:space="preserve"> 100% de las vacantes de las plantas temporales de la entidad identificadas y actualizadas</t>
  </si>
  <si>
    <t>Porcentaje de vacantes de las plantas temporales identificadas y actualizadas</t>
  </si>
  <si>
    <t>(Número total de empleos vacantes de carácter temporal identificados para proveer según orden de provisión/Número total de empleos vacantes de carácter temporal)*100</t>
  </si>
  <si>
    <t>Identificar y reportar las vacantes definitivas en el aplicativo  SIMO</t>
  </si>
  <si>
    <t>Reporte de vacantes de carrera administrativa a proveer con concurso o uso de listas y reportadas  en  el aplicativo SIMO</t>
  </si>
  <si>
    <t>100% de vacantes definitivas de carrera administrativa  a proveer con concurso o uso de listas identificadas y reportadas  en  el aplicativo SIMO</t>
  </si>
  <si>
    <t>Porcentaje de vacantes de carrera administrativa reportadas  en el aplicativo SIMO</t>
  </si>
  <si>
    <t>(Total empleos vacantes de carrera administrativa a proveer con concurso o uso de listas identificadas y reportadas a CNSC / Total de empleos vacantes de carrera administrativa a proveer mediante concurso o uso de listas identificados ) *100</t>
  </si>
  <si>
    <t>Plan de Incentivos Institucionales (Bienestar, incentivos y clima laboral)</t>
  </si>
  <si>
    <t xml:space="preserve">Desarrollar actividades para la apropiación de una cultura basada en el servicio </t>
  </si>
  <si>
    <t>Plan de Bienestar e incentivos con actividades que incentiven la apropiación de una cultura de servicio</t>
  </si>
  <si>
    <t>Nivel de Ejecución de actividades que incentivan apropiación de una cultura de servicio</t>
  </si>
  <si>
    <t>Actividades ejecutadas del cronograma para la apropiación de una cultura de servicio / Actividades programadas del cronograma para la apropiación de una cultura de servicio*100</t>
  </si>
  <si>
    <t>Realizar la medición y seguimiento de la satisfacción de las actividades del plan de Bienestar</t>
  </si>
  <si>
    <t xml:space="preserve">Reporte de la satisfacción de  las actividades de Bienestar </t>
  </si>
  <si>
    <t>Nivel de satisfacción del 97%</t>
  </si>
  <si>
    <t>Nivel de satisfacción de los usuarios del Plan de Bienestar</t>
  </si>
  <si>
    <t>Sumatoria de las respuestas favorables de la evaluación en las actividades de Bienestar/Sumatoria de las respuestas totales de la evaluación en las actividades de Bienestar)*100</t>
  </si>
  <si>
    <t>Incorporar buenas prácticas de gestión del conocimiento en el Plan de Capacitación</t>
  </si>
  <si>
    <t>Plan de capacitación con practicas de gestión del conocimiento incorporadas</t>
  </si>
  <si>
    <t>Nivel de buenas practicas de Gestión del Conocimiento incorporadas</t>
  </si>
  <si>
    <t>Actividades ejecutadas del cronograma con buenas practicas de Gestión del Conocimiento incorporadas/Actividades programadas del cronograma con buenas practicas de Gestión del Conocimiento incorporadas*100</t>
  </si>
  <si>
    <t>Libardo Castro Mesa/Yaneth Diaz</t>
  </si>
  <si>
    <t>Decreto 612 de 2018
Decreto 1083 de 2015
Decreto 1072 de 2015</t>
  </si>
  <si>
    <t>Plan de Trabajo Anual en Seguridad y Salud en el Trabajo</t>
  </si>
  <si>
    <t>Implementar actividades de prevención para fortalecer entornos laborales seguros y saludables en modelo híbrido</t>
  </si>
  <si>
    <t>Reporte de Seguimiento de la ejecución del Plan de Bienestar</t>
  </si>
  <si>
    <t xml:space="preserve">Nivel de Ejecución del Cronograma plan de bienestar para el modelo hibrido </t>
  </si>
  <si>
    <t>Actividades ejecutadas del plan de bienestar para el modelo hibrido /Actividades programadas el plan de bienestar para el modelo hibrido*100</t>
  </si>
  <si>
    <t>Mario Alexander Lanza Bustos</t>
  </si>
  <si>
    <t>P2-Consolidar un modelo de evaluación de servicio al ciudadano.</t>
  </si>
  <si>
    <t>Ejecutar capacitaciones en materia de atención al ciudadano a través del Plan Institucional de Capacitación</t>
  </si>
  <si>
    <t>Funcionarios capacitados en temas de servicio al ciudadano</t>
  </si>
  <si>
    <t xml:space="preserve">200 Funcionarios capacitados en temas de servicio al ciudadano </t>
  </si>
  <si>
    <t>Número Total de funcionarios capacitados en temas de servicio al ciudadano</t>
  </si>
  <si>
    <t>Obtener un nivel de satisfacción superior al 70 puntos en las temáticas de atención al ciudadano contempladas en el Plan institucional de capacitación</t>
  </si>
  <si>
    <t>Porcentaje de funcionarios con una evaluación de la satisfacción superior a 70 puntos</t>
  </si>
  <si>
    <t>80% de funcionarios con evaluación  de la satisfacción superior a 70 puntos</t>
  </si>
  <si>
    <t>Aplicar un instrumento de medición de cultura organizacional contemplado en el Plan de Bienestar, incluyendo variables de cultura del servicio</t>
  </si>
  <si>
    <t>Calificación obtenida en la medición de las variables referidas a cultura del servicio</t>
  </si>
  <si>
    <t>línea base</t>
  </si>
  <si>
    <t>% obtenido en la medición de las variables referidas a cultura del servicio</t>
  </si>
  <si>
    <t>Bianual</t>
  </si>
  <si>
    <t>Implementar acciones para cerrar las brechas identificadas en la medición inicial de las variables referidas a cultura del servicio</t>
  </si>
  <si>
    <t>Cronograma del plan de trabajo para cerrar las brechas identificadas en la medición durante el 2023</t>
  </si>
  <si>
    <t>Nivel de cumplimiento del plan de trabajo para el cierre de brechas identificadas en la medición durante el 2023</t>
  </si>
  <si>
    <t>Actividades ejecutadas del plan de trabajo para el cierre de brechas identificadas en la medición durante el segundo semestre de 2023/Actividades programadas del plan de trabajo para el cierre de brechas identificadas en la medición durante el segundo semestre de 2023*100</t>
  </si>
  <si>
    <t>GF1-Mejorar la progresividad en las cargas tributarias.</t>
  </si>
  <si>
    <t>Asegurar la calidad,  oportunidad y el uso inteligente de la información para la obtención del recaudo tributario</t>
  </si>
  <si>
    <t xml:space="preserve">Reducir el índice de evasión predial 
</t>
  </si>
  <si>
    <t>Control a la evasión de predial</t>
  </si>
  <si>
    <t xml:space="preserve">Predial: (1- (Valor del recaudo obtenido del impuesto predial por la vigencia / Valor del recaudo potencial del impuesto predial en la vigencia))*100 </t>
  </si>
  <si>
    <t>Diana Carolina Pinzón Camelo</t>
  </si>
  <si>
    <t>CPR-105</t>
  </si>
  <si>
    <t>Dirección de Impuestos de Bogotá</t>
  </si>
  <si>
    <t>n/a</t>
  </si>
  <si>
    <t>Reducir el índice de evasión vehículos</t>
  </si>
  <si>
    <t>Control a la evasión de vehículos</t>
  </si>
  <si>
    <t xml:space="preserve">Vehículos: (1- (Valor del recaudo obtenido del impuesto vehículos por la vigencia / Valor del recaudo potencial del impuesto vehículo por la vigencia))*100                 </t>
  </si>
  <si>
    <t>Incentivar el pago oportuno de los impuestos distritales.</t>
  </si>
  <si>
    <t>Recaudo oportuno $ 11,9 billones de pesos</t>
  </si>
  <si>
    <t>Recaudo oportuno</t>
  </si>
  <si>
    <t>(Valor del recaudo oportuno obtenido / Valor meta recaudo oportuno) * 100</t>
  </si>
  <si>
    <t>Hector Andres Arias Zamora</t>
  </si>
  <si>
    <t>CPR-105
CPR-124</t>
  </si>
  <si>
    <t>$6.121.761.000
(Valor total del proyecto)</t>
  </si>
  <si>
    <t>Ejercer el  control coherente, consistente y oportuno en función de la focalización y segmentación de contribuyentes.</t>
  </si>
  <si>
    <t>Recaudo por Gestión DIB $ 254.465 millones de pesos</t>
  </si>
  <si>
    <t>Recaudo por Gestión DIB</t>
  </si>
  <si>
    <t>(Valor del recaudo por gestión obtenido / Valor meta recaudo por gestión) * 100</t>
  </si>
  <si>
    <t xml:space="preserve">Mensual </t>
  </si>
  <si>
    <t>GF2-Promover la reactivación económica de la ciudad.</t>
  </si>
  <si>
    <t>Acuerdo 780 de 2020</t>
  </si>
  <si>
    <t>Incentivar la reactivación económica a través de acciones y medidas tributarias</t>
  </si>
  <si>
    <t>Recaudo del Impuesto de Industria y Comercio $ 5,9 billones de pesos</t>
  </si>
  <si>
    <t>Recaudo de ICA</t>
  </si>
  <si>
    <t>(Valor del recaudo obtenido por ICA / Valor meta recaudo por ICA) * 100</t>
  </si>
  <si>
    <t>Alirio Mayorga Delgado</t>
  </si>
  <si>
    <t>GF6-Promover la formalización de la actividad económica.</t>
  </si>
  <si>
    <t>Plan de desarrollo Distrital 2020-2024
Acuerdo 761 de 2020
Acuerdo 780 de 2020</t>
  </si>
  <si>
    <t>7584 – Asistencia a la formalización empresarial en Bogotá </t>
  </si>
  <si>
    <t>Contribuir a la formalización empresarial en Bogotá</t>
  </si>
  <si>
    <t xml:space="preserve">Lograr la formalización de 17.500 unidades productivas </t>
  </si>
  <si>
    <t>Unidades productivas formalizadas 2020-2024</t>
  </si>
  <si>
    <t>(Número de unidades productivas formalizadas en el período / Meta de unidades productivas a formalizar en el periodo) * 100</t>
  </si>
  <si>
    <t>Yeini Rocio Ramirez Valbuena</t>
  </si>
  <si>
    <t>$2.035.666.000
(Valor total del proyecto)</t>
  </si>
  <si>
    <t>Fortalecer los canales de atención disponibles para los contribuyentes con el fin de cumplir sus obligaciones tributarias</t>
  </si>
  <si>
    <t xml:space="preserve">Alcanzar el cumplimiento oportuno de las obligaciones tributarias predial </t>
  </si>
  <si>
    <t xml:space="preserve"> 88%
</t>
  </si>
  <si>
    <t xml:space="preserve">Cumplimiento oportuno de las obligaciones tributarias predial </t>
  </si>
  <si>
    <t>• ((Contribuyentes de predial que cumplen oportunamente su obligación) / (Contribuyentes obligados del impuesto Predial)) * 100 
Nota: cumplen obligación con: Facturas Pagadas + Declaraciones SPAC + Otras declaraciones de la vigencia</t>
  </si>
  <si>
    <t>Alcanzar el cumplimiento oportuno de las obligaciones tributarias Vehiculos</t>
  </si>
  <si>
    <t>Cumplimiento oportuno de las obligaciones tributarias vehículos</t>
  </si>
  <si>
    <t xml:space="preserve">• ((Contribuyentes de vehículos que cumplen oportunamente su obligación) / (Contribuyentes obligados del impuesto Vehículos)) * 100
 Nota: cumplen obligación con: Facturas Pagadas + Declaraciones de la vigencia </t>
  </si>
  <si>
    <t>Alcanzar el cumplimiento oportuno de las obligaciones tributarias ICA</t>
  </si>
  <si>
    <t>Cumplimiento oportuno de las obligaciones tributarias ICA</t>
  </si>
  <si>
    <t>• (Contribuyentes de ICA que cumplen su obligación tributaria oportunamente todos los periodos presentados de la vigencia / contribuyentes obligados de ICA) * 100
Nota: Los contribuyentes obligados de ICA, corresponden a los declarantes únicos tomados de los 6 bimestres de la vigencia, más los omisos totales que por solidez del indicio (están en mínimo en 4 fuentes de información) se consideran contribuyentes de ICA.</t>
  </si>
  <si>
    <t>Alcanzar el cumplimiento de la vigencia de las obligaciones tributarias predial</t>
  </si>
  <si>
    <t>Cumplimiento de la vigencia de las obligaciones tributarias predial</t>
  </si>
  <si>
    <t>• ((Contribuyentes de predial que cumplen su obligación tributaria en la vigencia) / (Contribuyentes obligados del impuesto Predial en la vigencia)) * 100</t>
  </si>
  <si>
    <t>Alcanzar el cumplimiento de la vigencia de las obligaciones tributarias vehículos</t>
  </si>
  <si>
    <t>Cumplimiento de la vigencia de las obligaciones tributarias vehículos</t>
  </si>
  <si>
    <t>• ((Contribuyentes de vehículos que cumplen su obligación tributaria en la vigencia) / (Contribuyentes obligados del impuesto Vehículos en la vigencia)) * 100</t>
  </si>
  <si>
    <t>Mejorar la percepción de los contribuyentes frente a la satisfacción del servicio prestado por los diferentes canales de atención.</t>
  </si>
  <si>
    <t>Medir la satisfacción del servicio prestado por la OGS a través de los diferentes canales que cuentan con encuesta transaccional disponible para la vigencia</t>
  </si>
  <si>
    <t>Satisfaccion del servicio prestado por la Oficina de Gestion del Servicio - OGS</t>
  </si>
  <si>
    <t>(Sumatoria de encuestas transaccionales satisfechas (con calificación de 9 y 10 en escala de 1 a 10) realizadas / total de encuestas transaccionales realizadas)*100</t>
  </si>
  <si>
    <t>mensual</t>
  </si>
  <si>
    <t>Yohaira Milena Guerrero Urrego</t>
  </si>
  <si>
    <t>CPR-124</t>
  </si>
  <si>
    <t>P1-Expandir y mejorar la comunicación con el ciudadano.</t>
  </si>
  <si>
    <t>Manual de la Alcaldía Mayor de Bogotá D.C</t>
  </si>
  <si>
    <t xml:space="preserve">Aplicar la estrategia de comunicación diseñada para la Secretaría Distrital de Hacienda </t>
  </si>
  <si>
    <t>Ejecución del Plan de comunicación</t>
  </si>
  <si>
    <t xml:space="preserve">Plan de comunicación 70% ejecutado </t>
  </si>
  <si>
    <t>Avance del Plan de Comunicación</t>
  </si>
  <si>
    <t xml:space="preserve">publicaciones realizadas  / publicaciones requeridas por las dependencias </t>
  </si>
  <si>
    <t>Mensual desde marzo</t>
  </si>
  <si>
    <t>Angela María Farah Otero</t>
  </si>
  <si>
    <t>CPR-126</t>
  </si>
  <si>
    <t>Oficina Asesora de Comunicaciones</t>
  </si>
  <si>
    <t>Mejorar la comunicación con el ciudadano de tal forma que le permita tener un contenido claro y útil</t>
  </si>
  <si>
    <t xml:space="preserve">Aumento de contribuyentes que esta totalmente de acuerdo respecto a la claridad y utilidad  contenidos publicados en los medios de comunicación </t>
  </si>
  <si>
    <t xml:space="preserve">contribuyentes que esta totalmente de acuerdo respecto a la claridad y utilidad  contenidos publicados en los medios de comunicación al 53%  
</t>
  </si>
  <si>
    <t>Índice de Claridad y Utilidad de las comunicaciones SDH para Contribuyentes</t>
  </si>
  <si>
    <t>((Calificación promedio de claridad de los contenidos)*0.5 +(Calificación promedio de utilidad de los contenidos)*0.5)*100%</t>
  </si>
  <si>
    <t>Ley 87 de 1993</t>
  </si>
  <si>
    <t>Realizar las auditorías previstas en el Plan Anual de Auditoría 2023</t>
  </si>
  <si>
    <t>Informe(s) de auditoría</t>
  </si>
  <si>
    <t>Cumplir con las auditorias programadas</t>
  </si>
  <si>
    <t>Auditorías realizadas</t>
  </si>
  <si>
    <t># auditorías realizadas/13 auditorías programadas</t>
  </si>
  <si>
    <t>Martha Mercedes Suna Ladino</t>
  </si>
  <si>
    <t>María Ximena Sarmiento Jaramillo</t>
  </si>
  <si>
    <t>CPR-122</t>
  </si>
  <si>
    <t>Oficina de Control Interno</t>
  </si>
  <si>
    <t>Realizar las evaluaciones previstas en el Plan Anual de Auditoría 2023</t>
  </si>
  <si>
    <t>Informe(s) de Evaluación</t>
  </si>
  <si>
    <t>Cumplir con las evaluaciones programadas</t>
  </si>
  <si>
    <t>Evaluaciones realizadas</t>
  </si>
  <si>
    <t># evaluaciones realizadas/10 evaluaciones programadas</t>
  </si>
  <si>
    <t>Realizar los seguimientos previstos en el Plan Anual de Auditoría 2023</t>
  </si>
  <si>
    <t>Informe(s) de Seguimiento</t>
  </si>
  <si>
    <t>Cumplir con los seguimientos programados</t>
  </si>
  <si>
    <t>Seguimientos realizados</t>
  </si>
  <si>
    <t># seguimientos realizados/37 seguimientos programados</t>
  </si>
  <si>
    <t>Realizar los seguimientos al Plan de Mejoramiento de auditorias externas y de gestión</t>
  </si>
  <si>
    <t>Informe(s) de seguimiento PM</t>
  </si>
  <si>
    <t>#acciones a las cuales se les realizo seguimiento/4 acciones vigentes en el Plan de Mejoramiento</t>
  </si>
  <si>
    <t>CPR-52</t>
  </si>
  <si>
    <t>Atender mínimo el 70% de las solicitudes en 10 días o menos</t>
  </si>
  <si>
    <t>Certificación entregada en menos tiempo</t>
  </si>
  <si>
    <t>70% de certificaciones entregadas en 10 días o menso</t>
  </si>
  <si>
    <t>Servidores de la SDH caracterizados</t>
  </si>
  <si>
    <t>Número de certificaciones atendidas en 10 días o menos / total de certificaciones expedidas en el mes</t>
  </si>
  <si>
    <t>Dairo Cardona</t>
  </si>
  <si>
    <t>Ricardo Nieto</t>
  </si>
  <si>
    <t>Subdirección de Proyectos Especiales</t>
  </si>
  <si>
    <t xml:space="preserve">Elaborar certificaciones no solicitadas y registrarlas en el  aplicativo CETIL </t>
  </si>
  <si>
    <t xml:space="preserve">Certificaciones </t>
  </si>
  <si>
    <t>420 exfuncionarios de entidades a cargo de la SPE</t>
  </si>
  <si>
    <t>Numero de certificaciones no demandas expedidas/numero total de certificaciones definidas en la meta</t>
  </si>
  <si>
    <t>Plan de Desarrollo Distrital  2020 -2024 : Acuerdo No. 761 de 2020
Plan Estrategico Secretaria Distrital de Hacienda 2020-2024
https://www.haciendabogota.gov.co/es/sdh/plan-estrategico</t>
  </si>
  <si>
    <t>7661 - Implementación de un modelo de arquitectura definido para la operación del ERP de la Secretaría de Hacienda Bogotá </t>
  </si>
  <si>
    <t>Realizar las tareas para lograr  la Implementacion de BogData - ERP (BDME, reportería y Consolidación)
Conformación de Equipos e incorporación de metodologías ágiles para su logro</t>
  </si>
  <si>
    <t>Puesta en produccion de BDME y Consolidacion.</t>
  </si>
  <si>
    <t>8 fases ejecutadas BDME - Consolidacion</t>
  </si>
  <si>
    <t>Funcionalidades de BDME y Consolidación en producción.</t>
  </si>
  <si>
    <t>Fases  ejecutadas / Fases  planeadas</t>
  </si>
  <si>
    <t xml:space="preserve">Trimestral </t>
  </si>
  <si>
    <t>Adalid Arango Pulido</t>
  </si>
  <si>
    <t>Guillermo Andres
Martinez Otero</t>
  </si>
  <si>
    <t>CPR-121</t>
  </si>
  <si>
    <t>Dirección de Informatica y Tecnologia</t>
  </si>
  <si>
    <t xml:space="preserve">Puesta en producción de reportes </t>
  </si>
  <si>
    <t>20 reportes en produccion</t>
  </si>
  <si>
    <t>Reportes implementados en el ERP</t>
  </si>
  <si>
    <t>Reportes en produccion / Reportes Planeados</t>
  </si>
  <si>
    <t>Soporte y mantenimiento del ERP BogData por demanda.</t>
  </si>
  <si>
    <t>Atender el 85% de las solicitudes priorizadas radicadas en el periodo</t>
  </si>
  <si>
    <t>Atención de solicitudes ERP BogData</t>
  </si>
  <si>
    <t>Solicitudes priorizadas ejecutadas en el periodo / Solicitudes priorizadas radicadas en el periodo</t>
  </si>
  <si>
    <t xml:space="preserve">Realizar las tareas de soporte y mantenimiento BogData - CORE (impuestos en producción).
Conformación de Equipos e incorporación de metodologías ágiles para su logro
</t>
  </si>
  <si>
    <t>Soporte y mantenimiento por  demanda sobre el CORE : impuestos en produccion en  BogData  (Predial, Vehiculos, Sobretasa a la Gasolina, Publicidad Visual, Delineacion Urbana)</t>
  </si>
  <si>
    <t>Atención de solicitudes del CORE-BogData</t>
  </si>
  <si>
    <t>Solicitudes priorizadas ejecutadas en el periodo / Solicitudes radicadas en el periodo</t>
  </si>
  <si>
    <t>7669 - Fortalecimiento de servicios tecnológicos en solución híbrida para la Secretaría Distrital de Hacienda de Bogotá </t>
  </si>
  <si>
    <t xml:space="preserve">Realizar la salida en vivo  de ICA y ReteICA en BogData
</t>
  </si>
  <si>
    <t>Salida en vivo de ICA, reteICA y botón de pago</t>
  </si>
  <si>
    <t>3 fases para la salida en vivo de ICA, ReteICA y boton de pago: Fase 1: Evaluacion, diagnostico  50% Junio 30 -  2023.  Fase 2: Pruebas integrales 20% Sept 30 -2023.  Fase 3: Salida en vivo 30% Dic 31- 2023.</t>
  </si>
  <si>
    <t>Salida en vivo de ICA, ReteICA y botón de pagos</t>
  </si>
  <si>
    <t>Porcentaje de avance</t>
  </si>
  <si>
    <t>SI</t>
  </si>
  <si>
    <t>Servicio al ciudadano</t>
  </si>
  <si>
    <t>7669 - Fortalecimiento de servicios tecnológicos en solución híbrida para la Secretaría Distrital de Hacienda de Bogotá</t>
  </si>
  <si>
    <t xml:space="preserve">Mejorar la Usabilidad de la oficina Virtual </t>
  </si>
  <si>
    <t xml:space="preserve">Mejorar la usabilidad de la oficina virtual </t>
  </si>
  <si>
    <t>Atender el 80% de las solicitudes priorizadas radicadas en el periodo</t>
  </si>
  <si>
    <t xml:space="preserve">Atención de solicitudes de Oficina Virtual </t>
  </si>
  <si>
    <t xml:space="preserve">Incentivar el uso de Tecnologías de información (OneDrive, SharePoint ) </t>
  </si>
  <si>
    <t>Vigencia 2023: 1,5% incremento en el uso de Office 365 (OneDrive y SharePoint) y Bogdata</t>
  </si>
  <si>
    <t>Incrementar en un 1,5% la usabilidad de Office 365 (OneDrive y SharePoint) con respecto a la línea base</t>
  </si>
  <si>
    <t>Indice de uso de las tecnologias de información</t>
  </si>
  <si>
    <t xml:space="preserve">Cantidad de usuarios en la vigencia en uso de Office 365 (OneDrive y SharePoint) - Linea Base  / Lineas Base * 100%
</t>
  </si>
  <si>
    <t>Héctor Fabio 
Jaramillo Ordóñez</t>
  </si>
  <si>
    <t>83.5%</t>
  </si>
  <si>
    <t>83.9%</t>
  </si>
  <si>
    <t xml:space="preserve">Gestión del conocimiento e innovación </t>
  </si>
  <si>
    <t>Implementación del modelo operacional  de BogData y armonización  con ITIL</t>
  </si>
  <si>
    <t>Continuidad de la integración de la metodología de soporte BogData a la documentación del CPR-121 armonizado con ITIL.</t>
  </si>
  <si>
    <t>8  Practicas ITIL integradas al CPR-121 de acuerdo al nuevo modelo de operación de BogData</t>
  </si>
  <si>
    <t>Practicas ITIL armonizadas con BogData</t>
  </si>
  <si>
    <t>Numero de Practicas ITIL actualizadas / Numero de Practicas programadas</t>
  </si>
  <si>
    <t xml:space="preserve">Capacitación formal con Learning Hub de SAP para el equipo de trabajo de soporte Bogdata (Funcional y técnico). </t>
  </si>
  <si>
    <t>80 funcionarios capacitados usando Learning Hub de SAP</t>
  </si>
  <si>
    <t>Funcionarios capacitados usando Learning Hub</t>
  </si>
  <si>
    <t xml:space="preserve">Porcentaje de avance en la capacitacion </t>
  </si>
  <si>
    <t>Diseñar e implementar el modelo de servicio en la Secretaria Distrital de Hacienda</t>
  </si>
  <si>
    <t>Modelo de  servicio documentado, incorporado en el Sistema de Calidad - SGS e implementado en la SDH</t>
  </si>
  <si>
    <t>Modelo de servicio implementado</t>
  </si>
  <si>
    <t>Modelo de servicio</t>
  </si>
  <si>
    <t>Acumulado de avance del cronograma de trabajo</t>
  </si>
  <si>
    <t>Gustavo Navarro Cocunubo - Profesional Especializado</t>
  </si>
  <si>
    <t>Clara Esperanza Salazar- Jefe de Oficina</t>
  </si>
  <si>
    <t>CPR-125</t>
  </si>
  <si>
    <t>Oficina de Atención al Ciudadano</t>
  </si>
  <si>
    <t>Diseñar e implementar un modelo de seguimiento y control integral al trámite de solicitudes y análisis de las respuestas emitidas por la SDH</t>
  </si>
  <si>
    <t>Modelo de seguimiento y control documentado, incorporado en el Sistema de Calidad - SGS e implementado en la SDH</t>
  </si>
  <si>
    <t>Modelo de seguimiento y control implementado</t>
  </si>
  <si>
    <t>Modelo de seguimiento y Control</t>
  </si>
  <si>
    <t>Decreto 807 de 2019</t>
  </si>
  <si>
    <t>Participación ciudadana en la gestión pública</t>
  </si>
  <si>
    <t xml:space="preserve">Plan Institucional de Participación Ciudadana </t>
  </si>
  <si>
    <t>Desarrollar actividades para generar condiciones institucionales idóneas y fomentar la participación ciudadana por parte de la Secretaria Distrital de Hacienda</t>
  </si>
  <si>
    <t>Desarrollo de actividades de participación ciudadana</t>
  </si>
  <si>
    <t>Ejecución de estrategia de participación ciudadana</t>
  </si>
  <si>
    <t>Desarrollo estrategia de participación ciudadana</t>
  </si>
  <si>
    <t>(Actividades desarrolladas de participación / Actividades planeadas) X 100</t>
  </si>
  <si>
    <t>CONSTITUCIÓN POLÍTICA DE COLOMBIA Art. 23 
LEY 1755 de 2011
LEY 1952 de 2019
ACUERDO DISTRITAL 761 de 2020
ACUERDO DISTRITAL 645 de 2016
DECRETO DISTRITAL 662 de 2018
DECRETO DISTRITAL 438 de 2019
DECRETO DISTRITAL 601 de 2014
DECRETO DISTRITAL 834 de 2018
DECRETO DISTRITAL 607 de 2017
DECRETO DISTRITAL 442 de 2018
DECRETO DISTRITAL 1284 de 2017
DECRETO DISTRITAL 362 de 2002
DECRETO DISTRITAL 492 de 2019
DECRETO DISTRITAL 430 de 2018
DECRETO DISTRITAL 192 DE 2021
DECRETO DISTRITAL 356 DE 2022
DECRETO NACIONAL 1467 de 2012
DECRETO NACIONAL 1553 de 2014
LEY 1801 de 2016
LEY 2000 de 2019 
LEY 1955 de 2019
LEY 1508 de 2012
RESOLUCIÓN SHD 118 de 2018
RESOLUCIÓN SHD 191 DE 2017
RESOLUCIÓN SHD 88 DE 2018</t>
  </si>
  <si>
    <t xml:space="preserve">Mejora Normativa </t>
  </si>
  <si>
    <t xml:space="preserve">Actualizar y divulgar en la Web de la SDH la información jurídica hacendaria para conocimiento y apropiación  de los usuarios internos y externos  </t>
  </si>
  <si>
    <t>Desarrollo de una herramienta WEB abierta a la ciudadanía y para uso de los funcionarios de la entidad, en la cual se contendrá un sistema de busqueda normativo y el normograma aplicable</t>
  </si>
  <si>
    <t xml:space="preserve">una (1) herramienta web de busqueda normativa de la SHD, dispuesta para el uso de los funcionarios y ciudadanos 
</t>
  </si>
  <si>
    <t>Herramienta Web</t>
  </si>
  <si>
    <t>(Actividades ejecutadas del cronograma/Total de Actividades programadas (55)*100</t>
  </si>
  <si>
    <t>Julián Camilo Ramírez Sánchez
Profesional Especializado</t>
  </si>
  <si>
    <t>Javier Mora González 
Subdirector Jurídico</t>
  </si>
  <si>
    <t>Dirección Juridica</t>
  </si>
  <si>
    <t>CONSTITUCIÓN POLÍTICA DE COLOMBIA Art. 23 
LEY 1755 de 2011
LEY 1952 de 2019
ACUERDO DISTRITAL 761 de 2020
ACUERDO DISTRITAL 645 de 2016
DECRETO DISTRITAL 662 de 2018
DECRETO DISTRITAL 438 de 2019
DECRETO DISTRITAL 601 de 2014
DECRETO DISTRITAL 834 de 2018
DECRETO DISTRITAL 607 de 2017
DECRETO DISTRITAL 442 de 2018
DECRETO DISTRITAL 1284 de 2017
DECRETO DISTRITAL 362 de 2002
DECRETO DISTRITAL 492 de 2019
DECRETO DISTRITAL 430 de 2018
DECRETO DISTRITAL 192 DE 2021
DECRETO DISTRITAL 356 DE 2022
DECRETO NACIONAL 1467 de 2012
DECRETO NACIONAL 1553 de 2014
LEY 1801 de 2016
LEY 2000 de 2019 
LEY 1955 de 2019
LEY 1508 de 2012
RESOLUCIÓN SHD 118 de 2018
RESOLUCIÓN SHD 191 DE 2017
RESOLUCIÓN SHD 88 DE 2019</t>
  </si>
  <si>
    <t xml:space="preserve">llevar a cabo (2) capacitación o, conversatorio o, debate abierto, con participación de la academia, funcionarios públicos de alto nivel expertos en la materia, doctrinantes expertos en la materia </t>
  </si>
  <si>
    <t>Dos (2) capacitación, o conversatorio, o debate abierto; una (1) semestral</t>
  </si>
  <si>
    <t>Capacitación o, conversatorio, o debate abierto</t>
  </si>
  <si>
    <t>(# de capacitaciones realizadas en el semestre / capacitaciones programadas para la vigencia (2)) *100</t>
  </si>
  <si>
    <t>Liliana Andrea Forero Gómez
Director Jurídico</t>
  </si>
  <si>
    <t>CONSTITUCIÓN POLÍTICA DE COLOMBIA Art. 23 
LEY 1755 de 2011
LEY 1952 de 2019
ACUERDO DISTRITAL 761 de 2020
ACUERDO DISTRITAL 645 de 2016
DECRETO DISTRITAL 662 de 2018
DECRETO DISTRITAL 438 de 2019
DECRETO DISTRITAL 601 de 2014
DECRETO DISTRITAL 834 de 2018
DECRETO DISTRITAL 607 de 2017
DECRETO DISTRITAL 442 de 2018
DECRETO DISTRITAL 1284 de 2017
DECRETO DISTRITAL 362 de 2002
DECRETO DISTRITAL 492 de 2019
DECRETO DISTRITAL 430 de 2018
DECRETO DISTRITAL 192 DE 2021
DECRETO DISTRITAL 356 DE 2022
DECRETO NACIONAL 1467 de 2012
DECRETO NACIONAL 1553 de 2014
LEY 1801 de 2016
LEY 2000 de 2019 
LEY 1955 de 2019
LEY 1508 de 2012
RESOLUCIÓN SHD 118 de 2018
RESOLUCIÓN SHD 191 DE 2017
RESOLUCIÓN SHD 88 DE 2020</t>
  </si>
  <si>
    <t>Libro  "Aspectos Jurídicos de las Finanzas Territoriales" Publicado en la pagina Web</t>
  </si>
  <si>
    <t>Actualizar el libro "Aspectos Jurídicos de las Finanzas Territoriales".</t>
  </si>
  <si>
    <t>Libro  "Aspectos Jurídicos de las Finanzas Territoriales" actualizado 2023</t>
  </si>
  <si>
    <t>Libro  "Aspectos Jurídicos de las Finanzas Territoriales"</t>
  </si>
  <si>
    <t>(Actividades ejecutadas del cronograma/Total de Actividades programadas  (13 actividades)*100</t>
  </si>
  <si>
    <t>Ley 909 de 2005</t>
  </si>
  <si>
    <t>Participar de las actividades de capacitación orientadas en temas relacionados con la misión de la Dirección Jurídica, de la oferta que brinde la ANDJE, la Alcaldía Mayor de Bogotá, Departamento Administrativo del Servicio Civil o la Secretaría Distrital de Hacienda.</t>
  </si>
  <si>
    <t>Certificado de capacitación DJ</t>
  </si>
  <si>
    <t xml:space="preserve">100% de los profesionales de la DJ con dos capacitaciones (una por semestre) </t>
  </si>
  <si>
    <t>Participación en capacitaciones DJ</t>
  </si>
  <si>
    <t>(# de profesionales de la DJ capacitados en el semestre/# total de profesionales activos en el semestre)/*100</t>
  </si>
  <si>
    <t>Julián Camilo Ramírez
Diana Surely Meneses
Bleiner Corredor Tovar</t>
  </si>
  <si>
    <t>Javier Mora González
Jose Fernando Suarez
Jairo Lázaro Ortiz</t>
  </si>
  <si>
    <t>CPR 113
CPR 114
CPR 115</t>
  </si>
  <si>
    <t>Optimizar los procesos de forma que respondan a las necesidades y expectativas de sus usuarios en línea con el diseño del proceso de defensa Jurídica</t>
  </si>
  <si>
    <t>Diagnóstico del plan de trabajo de las políticas de prevención del daño en materia de notificación (DIB) y prescripción  en el ciclo tributario(DDC)</t>
  </si>
  <si>
    <t xml:space="preserve">Un documento presentado al Comité de Conciliación </t>
  </si>
  <si>
    <t xml:space="preserve">Diagnóstico politicas de daño antijurídico </t>
  </si>
  <si>
    <t>(#de documentos elaborados/#documentos programados (1))*100</t>
  </si>
  <si>
    <t>Diana Surely Meneses</t>
  </si>
  <si>
    <t>Jose Fernando Suarez</t>
  </si>
  <si>
    <t>CPR 114</t>
  </si>
  <si>
    <t xml:space="preserve">Defensa jurídica </t>
  </si>
  <si>
    <t xml:space="preserve">Flash Judicial en materia jurisprudencial publicado </t>
  </si>
  <si>
    <t>Publicar cuatro (4) noticias Judiciales en materia jurisprudencial.</t>
  </si>
  <si>
    <t>Flash Judicial</t>
  </si>
  <si>
    <t>(# de Flash Judicial publicados /# de Flash Judicial programados (4 en el año))*100</t>
  </si>
  <si>
    <t xml:space="preserve">Documentos soportes de cada una de las clínicas </t>
  </si>
  <si>
    <t>Realizar cuatro (4) clínicas jurídicas</t>
  </si>
  <si>
    <t>Clínicas Jurídicas</t>
  </si>
  <si>
    <t>(# de clínicas realizadas en el período /# total de clinicas programadas  (4) )*100</t>
  </si>
  <si>
    <t>Ley 80 1993,
Artículos 144 al 152 del Decreto Ley 1421 de 1993,
Ley 1150 de 2007,
Decreto Ley 19 de 2012,
Decreto 1082 de 2015, 
Ley 1882 de 2018,
Ley 2014 de 2019,
Ley 2020 de 2020,
Ley 2052 de 2020,
Ley 2160 de 2021,
Ley 2195 de 2022 y
artículos 123 a 130, 209, 267 y 345 de la Constitución Política.</t>
  </si>
  <si>
    <t xml:space="preserve">Compras y contratación pública </t>
  </si>
  <si>
    <t>Optimizar el proceso de contratación</t>
  </si>
  <si>
    <t>Fortalecer el Proceso de contratación de la SDH</t>
  </si>
  <si>
    <t>Proceso analizado y fortalecido</t>
  </si>
  <si>
    <t>Cronograma para el fortalecimiento del Proceso de Contratación</t>
  </si>
  <si>
    <t>(Actividades ejecutadas en el período / Total de actividades programadas (7) )*100</t>
  </si>
  <si>
    <t>Adriana Yolima Moreno</t>
  </si>
  <si>
    <t>Jairo Lázaro Ortiz</t>
  </si>
  <si>
    <t>CPR 115</t>
  </si>
  <si>
    <t>Guia de Supervisión  115 -G-03 
Decreto 1082 de 2015 Art. 2.2.1.1.1.7.1</t>
  </si>
  <si>
    <t xml:space="preserve">Fortalecer las capacidades de los supervisores para el desarrollo de las obligaciones de supervisión de Contratos
</t>
  </si>
  <si>
    <t xml:space="preserve">  Supervisores capacitados para el cumplimiento de sus obligaciones. 
 </t>
  </si>
  <si>
    <t>Realizar cuatro (4)  capacitaciones, una (1)trimestral o cuando se presenten novedades de impacto en la plataforma SECOP</t>
  </si>
  <si>
    <t>Capacitación a supervisores</t>
  </si>
  <si>
    <t>(# de capacitaciones realizadas en el período /#capacitaciones programadas (4)) *100</t>
  </si>
  <si>
    <t>Alejandra Maria Giraldo Aguirre
Sheila Patricia Torres
Bleiner Corredor Tovar</t>
  </si>
  <si>
    <t>Promover la adopción de una cultura de gestión basada en riesgos en la SDH</t>
  </si>
  <si>
    <t>Campañas de sensibilización de la administración de las tipologías de riesgos en la SDH</t>
  </si>
  <si>
    <t>Una campaña mensual 
/
una evaluación general de conocimiento semestral</t>
  </si>
  <si>
    <t>% de cumplimiento de campañas de promoción</t>
  </si>
  <si>
    <t>(# campañas/ 12)*0.5 + (# evaluaciones/2)*0.5</t>
  </si>
  <si>
    <t>Yeimy Lisseth Becerra</t>
  </si>
  <si>
    <t>CPR-76</t>
  </si>
  <si>
    <t>Oficina de Análisis y Control de Riesgo</t>
  </si>
  <si>
    <t xml:space="preserve">Implementar un sistema integrado de gestión de riesgos </t>
  </si>
  <si>
    <t>Documentación soporte del sistema integrado de gestión de riesgo
Medición del nivel de madurez del SIGR</t>
  </si>
  <si>
    <t>Documento con los elementos integrados del sistema de gestión de riesgo
Resultado de la medición de madurez del SIGR</t>
  </si>
  <si>
    <t>% de cumplimiento de la implementación del SIGR</t>
  </si>
  <si>
    <t>(# documento/ 12)*0.5 + (# medición/2)*0.5</t>
  </si>
  <si>
    <t>Lineamientos del AMV</t>
  </si>
  <si>
    <t>Diseño e implementación de los controles operativos para el riesgo de mercado</t>
  </si>
  <si>
    <t>Documentación e implementación de los controles operativos</t>
  </si>
  <si>
    <t>Documentación e implementación de los controles</t>
  </si>
  <si>
    <t>% de cumplimiento de la implementación de los controles</t>
  </si>
  <si>
    <t>P3-Desarrollar prácticas de alto estándar en seguridad de la información de la SDH.</t>
  </si>
  <si>
    <t>Resolución 500 del 2021</t>
  </si>
  <si>
    <t>Seguridad Digital</t>
  </si>
  <si>
    <t>Plan de Seguridad y Privacidad de la Información</t>
  </si>
  <si>
    <t>Análisis GAP (Matriz del Modelo de Seguridad y Privacidad de la Información MINTIC)</t>
  </si>
  <si>
    <t>Matriz de resultado de análisis GAP</t>
  </si>
  <si>
    <t>Medición del resultado de análisis GAP</t>
  </si>
  <si>
    <t>Dos mediciones de análisis GAP</t>
  </si>
  <si>
    <t xml:space="preserve"># medición </t>
  </si>
  <si>
    <t>Integración de matrices por proceso</t>
  </si>
  <si>
    <t>Matriz de riesgo por proceso</t>
  </si>
  <si>
    <t>30 matrices ajustadas</t>
  </si>
  <si>
    <t>% matrices ajustadas</t>
  </si>
  <si>
    <t># matrices ajustadas / # procesos</t>
  </si>
  <si>
    <t>Implementar un modelo de servicio que permita aumentar los niveles de confianza de los ciudadanos y contribuyentes en la gestión de la SDH</t>
  </si>
  <si>
    <t>Porcentaje de ciudadanos y contribuyentes  que confía o es neutro respecto a la gestión de la SDH</t>
  </si>
  <si>
    <t>Porcentaje de ciudadanos y contribuyentes  que  califican el nivel de confianza en la gestión de la SDH como totalmente de acuerdo o neutro (línea Base 58%)</t>
  </si>
  <si>
    <t>Mejorar la prestación del servicio de acuerdo con los resultados generados por el modelo de evaluación</t>
  </si>
  <si>
    <t>Aumentar  el Índice de satisfacción de los usuarios de los trámites y servicios de la SDH</t>
  </si>
  <si>
    <t>Índice de Satisfacción del Servicio de  usuarios de los trámites y servicios de la SDH</t>
  </si>
  <si>
    <t>(Índice del nivel de satisfacción de los contribuyentes de 0 a 100*0,5)+(Índice del nivel de satisfacción de los peticionarios de 0 a 100 *0,5)</t>
  </si>
  <si>
    <t xml:space="preserve">Aumentar el índice de oportunidad  en la atención de solicitudes ciudadanas de la SDH
</t>
  </si>
  <si>
    <t>Índice de oportunidad en la atención de solicitudes ciudadanas de la SDH</t>
  </si>
  <si>
    <t>solicitudes ciudadanas  respondidas de manera oportuna /sumatoria de solicitudes recibidas por los diferentes  canales (escrito, presencial, virtual, telefónico)</t>
  </si>
  <si>
    <t>Plan de Tratamiento de Riesgos de Seguridad y Privacidad de la Información</t>
  </si>
  <si>
    <t>Seguimiento a la gestión de seguridad de la información, por parte de la alta dirección,  identificando el nivel de estructuración de los procesos de la entidad.</t>
  </si>
  <si>
    <r>
      <rPr>
        <b/>
        <sz val="11"/>
        <rFont val="Calibri"/>
        <family val="2"/>
        <scheme val="minor"/>
      </rPr>
      <t>Vigencia 2023</t>
    </r>
    <r>
      <rPr>
        <sz val="11"/>
        <rFont val="Calibri"/>
        <family val="2"/>
        <scheme val="minor"/>
      </rPr>
      <t>:  Un Reporte semestral  del seguimiento de la gestión de seguridad de la información a la alta dirección.</t>
    </r>
  </si>
  <si>
    <t>2 Reportes de seguimiento de la gestión de seguridad de la información a la alta dirección</t>
  </si>
  <si>
    <t>Reporte de seguimiento a la gestión de seguridad de la información, por parte de la alta dirección</t>
  </si>
  <si>
    <t>Número de reportes durante la vigencia</t>
  </si>
  <si>
    <t>Yeimy Lisseth Becerra - Profesional universitario</t>
  </si>
  <si>
    <t>Seguimiento a los eventos relacionados la seguridad de la información reportados por los usuarios a través de la mesa de servicio.</t>
  </si>
  <si>
    <r>
      <t xml:space="preserve">Vigencia 2023: </t>
    </r>
    <r>
      <rPr>
        <sz val="11"/>
        <rFont val="Calibri"/>
        <family val="2"/>
        <scheme val="minor"/>
      </rPr>
      <t>90% de incidentes gestionados</t>
    </r>
  </si>
  <si>
    <t>90% de incidentes gestionados</t>
  </si>
  <si>
    <t>Gestión de incidentes de seguridad de la información</t>
  </si>
  <si>
    <t>Numero de incidentes gestionados / Numero de incidentes reportados *100</t>
  </si>
  <si>
    <t>Optimizar los procesos de forma que respondan a las necesidades y expectativas de sus usuarios en línea con el diseño de los macroprocesos</t>
  </si>
  <si>
    <t>caracterizaciones de proceso actualizadas</t>
  </si>
  <si>
    <r>
      <t xml:space="preserve">Vigencia 2023: </t>
    </r>
    <r>
      <rPr>
        <sz val="11"/>
        <rFont val="Calibri"/>
        <family val="2"/>
        <scheme val="minor"/>
      </rPr>
      <t>8 procesos rediseñados y aprobados</t>
    </r>
  </si>
  <si>
    <t xml:space="preserve">Cantidad de caracterizaciones aprobadas (macroproceso y/o proceso) </t>
  </si>
  <si>
    <t xml:space="preserve">Cantidad de documentos de caracterización aprobados (macroproceso y/o proceso) </t>
  </si>
  <si>
    <t>7613 - Implementación de un sistema de seguimiento y evaluación de la calidad del gasto público en el Distrito Capital Bogotá </t>
  </si>
  <si>
    <t>Implementar un sistema de seguimiento y evaluación de la calidad del gasto público en el Distrito Capital Bogotá</t>
  </si>
  <si>
    <t>19 productos de las evaluaciones de calidad del gasto</t>
  </si>
  <si>
    <t>100% de los productos de las evaluaciones de calidad del gasto entregados</t>
  </si>
  <si>
    <t>Productos de evaluaciones de calidad del gasto entregados</t>
  </si>
  <si>
    <t>(Total de productos entregados/ 19 productos programados)*100</t>
  </si>
  <si>
    <t>Jorge Luis Prieto Saavedra -Asesor</t>
  </si>
  <si>
    <t>Jorge Luis Prieto Saavedra - Asesor</t>
  </si>
  <si>
    <t>N/A</t>
  </si>
  <si>
    <t>Despacho del Secretario de Hacienda Distrital</t>
  </si>
  <si>
    <t>Estrategia de coordinación entre direcciones DDP, DDT, DDC, de cara a mejorar el servicio a las entidades distritales.</t>
  </si>
  <si>
    <t>Oferta de capacitaciones integrales frente a los servicios de Presupuesto, Tesorería y Contabilidad, para las entidades Distritales</t>
  </si>
  <si>
    <t>100% de entidades distritales capacitadas sobre la Oferta de servicios transversal DDP, DDT, DDC.</t>
  </si>
  <si>
    <t>Porcentaje de entidades capacitadas frente a los servicios de Presupuesto, Tesorería y Contabilidad</t>
  </si>
  <si>
    <t xml:space="preserve">Numero de entidades capacitadas/Número de entidades del presupuesto anual
Numero de entidades del presupuesto anual: 42
</t>
  </si>
  <si>
    <t>Claudia Concepción González
Asesora DDP
Gina Paola Reyes Asesora DDT
Martha Azucena Palacios 
Asesora DDC</t>
  </si>
  <si>
    <t>Claudia Concepción González
Asesora DDP</t>
  </si>
  <si>
    <t>CPR-102
CPR-108
CPR-74
CPR-90
CPR-107
CPR-109
CPR-128
CPR-129</t>
  </si>
  <si>
    <t>Identificar las inversiones que generan recurrencia, revisar su proyección con la DEEF, a fin de incorporarlas en el Marco fiscal de Mediano Plazo</t>
  </si>
  <si>
    <t>Marco Fiscal de Mediano Plazo con inversiones recurrentes incorporadas</t>
  </si>
  <si>
    <t>Marco Fiscal de Mediano Plazo con recurrencia incorporada</t>
  </si>
  <si>
    <t>Porcentaje de avance en la incorporacion de las inversiones recurrentes en el MFMP</t>
  </si>
  <si>
    <t>Luis Alberto Escobar</t>
  </si>
  <si>
    <t>Jennifer Pabón
Subdirectora de Analisis y Sostenibilidad Presupuestal</t>
  </si>
  <si>
    <t>Lineamientos Generales</t>
  </si>
  <si>
    <t xml:space="preserve">1. La programación de los indicadores y la ejecución de los mismo se reportará unicamente para el periodo de medicón, es decir los datos no son acumulados. </t>
  </si>
  <si>
    <t>2. La suma de las programaciones debe corresponder al valor total de la meta</t>
  </si>
  <si>
    <t>3. Si el valor del denominador es constante durante toda la vigencia, se debe definir desde el inicio el valor e ingresarlo una sola vez</t>
  </si>
  <si>
    <t xml:space="preserve">4. Cuando el producto esta expresado en unidades enteras (1 documento, 14 entidades, 10 servicios) el porcentaje programado para el periodo debe corresponder al avance esperado en unidades enteras. 
Ej: se espera que para el mes de enero se formalicen 1.100 unidades productivas de 17.500 programadas en el año que corresponden a 6.29% que seria el porcentaje a programar para el mes de enero </t>
  </si>
  <si>
    <t>Dependencia</t>
  </si>
  <si>
    <t>Catidad de Indicadores</t>
  </si>
  <si>
    <t>Estado</t>
  </si>
  <si>
    <t>Comentarios</t>
  </si>
  <si>
    <t>Responsable cargue</t>
  </si>
  <si>
    <t xml:space="preserve">Preguntar a Julian </t>
  </si>
  <si>
    <t xml:space="preserve">Despacho del Secretario </t>
  </si>
  <si>
    <t>ok</t>
  </si>
  <si>
    <t>Registran ajustes solicitados  15/05/2022</t>
  </si>
  <si>
    <t>Yanny Clavijo</t>
  </si>
  <si>
    <t>Es estratègico</t>
  </si>
  <si>
    <t>Como se pueden los IME sin afetar la iunformacin previa</t>
  </si>
  <si>
    <t xml:space="preserve">Subsecretaria Tecnica </t>
  </si>
  <si>
    <t>Cargue Masivo de metas</t>
  </si>
  <si>
    <t>Subsecretaria General</t>
  </si>
  <si>
    <t xml:space="preserve">se incluyen 9, dos son estrategicos y uno estaba en el PAI 2022 (Recaudo oportuno) para editar </t>
  </si>
  <si>
    <t>Dirección Distrital de Tesoreria</t>
  </si>
  <si>
    <t>Myriam carga informacion e 27/02/2022</t>
  </si>
  <si>
    <t xml:space="preserve">Pendiente </t>
  </si>
  <si>
    <t>ùltimo reporte viernes 17 
En revision 5 de los 6 indicadores tienen pendiente actualizar informaciòn segùn lineamientos</t>
  </si>
  <si>
    <t>Ojo Indicadores con una sola variable Myriam informa que las metas se cargaran en porcentaje ponderado</t>
  </si>
  <si>
    <t>Diana Aguirre</t>
  </si>
  <si>
    <t>Dirección de Estadisticas y Estudios Fiscales</t>
  </si>
  <si>
    <t>Fernando ya tiene la informacion actualizada y actualizarà los 17 indicadores que tenian pendiente definir cifra del denomimador constante</t>
  </si>
  <si>
    <t>Fernando Aguirre Panche</t>
  </si>
  <si>
    <t>Son 27 indicadores PAI y 3 estrategicos 2022
EStapendiente definir los denominadores de 5 indicadores de la SAF correspondientes a adecuaciones, automatización de tanques y filtrado de agua tanques.</t>
  </si>
  <si>
    <t>Sandra Ariza</t>
  </si>
  <si>
    <t>Definir numeradores constantes y programacion e informacion faltante de indicadortes estrategicos (3)</t>
  </si>
  <si>
    <t>Rolando Garnica</t>
  </si>
  <si>
    <t>Pendiente programacion de metas mensualizadas para los 5 indicadores propuestos y para 2 indicadores estrategicos</t>
  </si>
  <si>
    <t>Total</t>
  </si>
  <si>
    <t>ENCABEZADO</t>
  </si>
  <si>
    <t>INSTRUCCIONES DE DILIGENCIAMIENTO</t>
  </si>
  <si>
    <t>PLAN DE ACCIÓN POR ÁREA AÑO 202X</t>
  </si>
  <si>
    <t>Diligenciar el año del reporte del plan de acción</t>
  </si>
  <si>
    <t>Diligenciar con el nombre de la dependencia</t>
  </si>
  <si>
    <t>Seleccionar de la lista desplegable el periodo de reporte de la información; (Formulación, I trimestre, II trimestre, III trimestre o IV trimestre)</t>
  </si>
  <si>
    <t>RADICADO:</t>
  </si>
  <si>
    <t>Incluir la etiqueta de radicado CRM. En cada periodo se debe radicar a la OAP y enviar por correo electrónico al asesor del área.</t>
  </si>
  <si>
    <t>Fuentes de Compromisos (Requistos normativos y/o reglamentarios)</t>
  </si>
  <si>
    <t>Si la acción estratégica responde a un o más requisitos de tipo legal, reglamentario o normativo se debe especificar el nombre de el o los requisitos en estas casillas uno por cada celda (4 celdas disponibles). Si no está asociado a ningún requisito escribir No Aplica.</t>
  </si>
  <si>
    <t>Si aplica seleccione la política del MIPG, que articula a la acción estratégica.</t>
  </si>
  <si>
    <t xml:space="preserve">Nombre del plan intitucional MIPG  - Otros Planes Institucionales Asociado </t>
  </si>
  <si>
    <t>Si aplica seleccione el plan institucional de MIPG, que articula y/o contribuye la acción estratégica, (si se artícula a más de un plan institucional divida celda y seleccione los planes.)</t>
  </si>
  <si>
    <t>Si aplica, seleccione el proyecto de inversión asociado a la acción estratégica propuesta</t>
  </si>
  <si>
    <t xml:space="preserve">La acción estratégica debe iniciar con un verbo en infinitivo y debe contribuir al alcance del objetivo estratégico seleccionado en la casilla "1. Objetivo estratégico". Varias acciones estratégicas de la dependencia pueden contribuir a un mismo objetivo estratégico.
Si se alinean a una política institucional de MIPG, se solicita que se identifiquen las temáticas de la respectiva política y se relacione como acción estratégica.
Y si se alinea con un plan institucional de MIPG, se debe identificar el (los) indicador(es), y asociarlos a la acción estratégica, en caso que el plan no cuente con indicadores se debe definir por lo menos una acción estratégica asociada a ese plan. </t>
  </si>
  <si>
    <t>Describir la salida, bien o entregable resultado de la de la acción estratégica.</t>
  </si>
  <si>
    <t>Indique la meta al producto o salida</t>
  </si>
  <si>
    <t xml:space="preserve">Defina un nombre para identificar el indicador </t>
  </si>
  <si>
    <t>Describa la formula del indicador</t>
  </si>
  <si>
    <t>Indique la periodicidad de medición del indicador: trimestral, semestral o anual</t>
  </si>
  <si>
    <t>Indique el nombre y cargo de la persona que se designará en MIGEMA para el cargue de los datos</t>
  </si>
  <si>
    <t>Indique el nombre y cargo de la persona que se designará en MIGEMA para el cargue del análisis</t>
  </si>
  <si>
    <t>Indique el código del proceso que enmarcan la ejecución de la acción estratégica.</t>
  </si>
  <si>
    <t>8. Dependencia Responsable o lider de la acción</t>
  </si>
  <si>
    <t>Indique el nombre de la dependencia responsable de realizar y/o liderar la acción estratégica</t>
  </si>
  <si>
    <t>indique si esta incluido en el Plan Anual de Adqusiciones</t>
  </si>
  <si>
    <t>Seleccione según corresponda si los recursos para el desarrollo de la acción estratégica están o no incluidos en el PAA.</t>
  </si>
  <si>
    <t>Seleccione de la lista despegable el tipo de fuente del gasto, si tiene más de una fuente de gasto seleccione de la lista desplegable. Si no seleccione: “No Aplica”.</t>
  </si>
  <si>
    <t>Valor (si el recurso es de Gestión, no aplica Valor)</t>
  </si>
  <si>
    <t>Se debe indicar el Valor en pesos de los recursos que se destinarán al desarrollo de esta acción, en caso de que los recursos sean de gestión coloque: “No Aplica”</t>
  </si>
  <si>
    <t>enero …</t>
  </si>
  <si>
    <t>El valor programado debe ir en términos de la unidad de medida, se debe programar según la periodicidad de medición: trimestral, semestral o anual.</t>
  </si>
  <si>
    <t>El valor alcanzado debe ir en términos de la unidad de medida.</t>
  </si>
  <si>
    <t>El porcentaje de avance se da automáticamente cuando se registre el valor del avance.</t>
  </si>
  <si>
    <t>Esta celda siempre se debe diligenciar, independientemente de la programación del indicador</t>
  </si>
  <si>
    <t>Indique que consecuencias conlleva el incumplimiento o rezago del resultado de la medición</t>
  </si>
  <si>
    <t xml:space="preserve">Indique que acciones se llevarán a cabo para cerrar las brechas identificadas, en caso de incumplimiento </t>
  </si>
  <si>
    <t>Esta celda se encuentra formulada, adiciona la programación realizada en cada trimestre</t>
  </si>
  <si>
    <t>Esta celda se encuentra formulada, adiciona el valor alcanzado en cada trimestre</t>
  </si>
  <si>
    <t>% de Avance Acumulado</t>
  </si>
  <si>
    <t>El porcenta de avance acumulado se encuentra formmulado y muestra el avance alcanzado en cada trimestre</t>
  </si>
  <si>
    <t>3 trámites revisados serán optimizados</t>
  </si>
  <si>
    <t xml:space="preserve"># Trámites optimizados/# trámites a revisar </t>
  </si>
  <si>
    <t>pendiente confirmacion cambio de Indicador estratégico recaudo oportuno correo, solicitud a jefe OAP 16/02/2022</t>
  </si>
  <si>
    <t>Número de reportes realizados/ número de reportes programados</t>
  </si>
  <si>
    <t>CPR-102</t>
  </si>
  <si>
    <t>Ejecutar el 100% del plan de trabajo de la vigencia para cerrar las brechas identificadas en la medición durante el 2023</t>
  </si>
  <si>
    <t>Yany</t>
  </si>
  <si>
    <t>Clavijo</t>
  </si>
  <si>
    <t>Julio</t>
  </si>
  <si>
    <t>Gonzales</t>
  </si>
  <si>
    <t>Pedro</t>
  </si>
  <si>
    <t>Pablo</t>
  </si>
  <si>
    <t>Nivel de Ejecución del Cronograma de trabajo de gestion del conocimiento</t>
  </si>
  <si>
    <t>Número de actividades ejecutadas para accesibilidad al edificio del CAD / Total de actividades planificadas para accesibilidad al edificio del CAD*100</t>
  </si>
  <si>
    <t>Número de actividades ejecutadas adecuación puesto de trabajo atencióna personas con diacapacidad / Total de actividades planificadas en adecuación puesto de trabajo atencióna personas con diacapacidad*100</t>
  </si>
  <si>
    <t>Número de actividades ejecutadas para adquirrir un sistema de respaldo de energia  / Total de actividades planificadas para adquirrir un sistema de respaldo de energia*100</t>
  </si>
  <si>
    <t xml:space="preserve">Número de actividades ejecutadas para la implementación del sistema de automatización de tanques / Total de actividades planificadas para la implementación del sistema de automatización de tanques*100 </t>
  </si>
  <si>
    <t>Número de actividades ejecutadas para la implementación del sistema de filtrado de tanques / Total de actividades planificadas para la implementación del sistema de filtrado de tanques*100</t>
  </si>
  <si>
    <t>Número acumulado de funcionarios con evaluación de la satisfacción superior a 70 puntos /Número acumulado de funcionarios capacitados*100</t>
  </si>
  <si>
    <r>
      <t>LEY</t>
    </r>
    <r>
      <rPr>
        <sz val="11"/>
        <rFont val="Calibri"/>
        <family val="2"/>
        <scheme val="minor"/>
      </rPr>
      <t xml:space="preserve"> 2220 </t>
    </r>
    <r>
      <rPr>
        <b/>
        <sz val="11"/>
        <rFont val="Calibri"/>
        <family val="2"/>
        <scheme val="minor"/>
      </rPr>
      <t>DE 2022</t>
    </r>
  </si>
  <si>
    <r>
      <t xml:space="preserve">Vigencia 2023:
</t>
    </r>
    <r>
      <rPr>
        <sz val="11"/>
        <rFont val="Calibri"/>
        <family val="2"/>
        <scheme val="minor"/>
      </rPr>
      <t>Niveles de confianza de los ciudadanos y contribuyentes en la gestión de la SDH</t>
    </r>
  </si>
  <si>
    <t>Aumentar en 18 puntos (con respecto a la línea base) el porcentaje de ciudadanos y contribuyentes  que confía o es neutro respecto a la gestión de la SDH.</t>
  </si>
  <si>
    <r>
      <t xml:space="preserve">Vigencia 2023:
</t>
    </r>
    <r>
      <rPr>
        <sz val="11"/>
        <rFont val="Calibri"/>
        <family val="2"/>
        <scheme val="minor"/>
      </rPr>
      <t>Aumento del puntaje del Índice de Satisfacción del Servicio</t>
    </r>
  </si>
  <si>
    <r>
      <t xml:space="preserve">Vigencia 2023:
</t>
    </r>
    <r>
      <rPr>
        <sz val="11"/>
        <rFont val="Calibri"/>
        <family val="2"/>
        <scheme val="minor"/>
      </rPr>
      <t>Índice de oportunidad en la atención de solicitudes ciudadanas</t>
    </r>
  </si>
  <si>
    <t>(Numero de actividades ejecutadas / Numero de actividades programadas) * 100
Trim I: Levantamiento de informacion
Trim II: Entrega informacion DEEF
Trim III: Validacion y analisis MFMP</t>
  </si>
  <si>
    <t>10. Programación Mensual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</si>
</sst>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2" formatCode="_-&quot;$&quot;\ * #,##0_-;\-&quot;$&quot;\ * #,##0_-;_-&quot;$&quot;\ * &quot;-&quot;_-;_-@_-"/>
    <numFmt numFmtId="164" formatCode="_ [$€-2]\ * #,##0.00_ ;_ [$€-2]\ * \-#,##0.00_ ;_ [$€-2]\ * &quot;-&quot;??_ "/>
    <numFmt numFmtId="165" formatCode="0.0%"/>
  </numFmts>
  <fonts count="31" x14ac:knownFonts="1">
    <font>
      <sz val="11"/>
      <color theme="1"/>
      <name val="Calibri"/>
      <family val="2"/>
      <scheme val="minor"/>
    </font>
    <font>
      <sz val="11"/>
      <color indexed="8"/>
      <name val="Calibri"/>
      <family val="2"/>
    </font>
    <font>
      <b/>
      <sz val="12"/>
      <name val="Calibri"/>
      <family val="2"/>
    </font>
    <font>
      <sz val="10"/>
      <color indexed="8"/>
      <name val="Arial"/>
      <family val="2"/>
    </font>
    <font>
      <b/>
      <sz val="10"/>
      <name val="Calibri"/>
      <family val="2"/>
    </font>
    <font>
      <sz val="10"/>
      <name val="Arial"/>
      <family val="2"/>
    </font>
    <font>
      <b/>
      <sz val="11"/>
      <color theme="1"/>
      <name val="Calibri"/>
      <family val="2"/>
      <scheme val="minor"/>
    </font>
    <font>
      <sz val="11"/>
      <color theme="1"/>
      <name val="Calibri"/>
      <family val="2"/>
      <scheme val="minor"/>
    </font>
    <font>
      <b/>
      <sz val="10"/>
      <color theme="0"/>
      <name val="Calibri"/>
      <family val="2"/>
    </font>
    <font>
      <b/>
      <sz val="24"/>
      <name val="Cavolini"/>
      <family val="4"/>
    </font>
    <font>
      <b/>
      <sz val="16"/>
      <color theme="1"/>
      <name val="Calibri"/>
      <family val="2"/>
      <scheme val="minor"/>
    </font>
    <font>
      <sz val="12"/>
      <name val="Calibri"/>
      <family val="2"/>
      <scheme val="minor"/>
    </font>
    <font>
      <sz val="8"/>
      <name val="Calibri"/>
      <family val="2"/>
      <scheme val="minor"/>
    </font>
    <font>
      <b/>
      <sz val="9"/>
      <color indexed="81"/>
      <name val="Tahoma"/>
      <family val="2"/>
    </font>
    <font>
      <sz val="9"/>
      <color indexed="81"/>
      <name val="Tahoma"/>
      <family val="2"/>
    </font>
    <font>
      <sz val="11"/>
      <name val="Calibri"/>
      <family val="2"/>
      <scheme val="minor"/>
    </font>
    <font>
      <b/>
      <sz val="11"/>
      <name val="Calibri"/>
      <family val="2"/>
      <scheme val="minor"/>
    </font>
    <font>
      <sz val="26"/>
      <color theme="1"/>
      <name val="Calibri"/>
      <family val="2"/>
      <scheme val="minor"/>
    </font>
    <font>
      <b/>
      <sz val="48"/>
      <color theme="1"/>
      <name val="Arial"/>
      <family val="2"/>
    </font>
    <font>
      <b/>
      <sz val="13"/>
      <name val="Calibri"/>
      <family val="2"/>
    </font>
    <font>
      <b/>
      <sz val="10"/>
      <color indexed="81"/>
      <name val="Calibri"/>
      <family val="2"/>
      <scheme val="minor"/>
    </font>
    <font>
      <sz val="10"/>
      <color indexed="81"/>
      <name val="Calibri"/>
      <family val="2"/>
      <scheme val="minor"/>
    </font>
    <font>
      <b/>
      <sz val="11"/>
      <color theme="0"/>
      <name val="Calibri"/>
      <family val="2"/>
      <scheme val="minor"/>
    </font>
    <font>
      <sz val="10"/>
      <name val="Calibri"/>
      <family val="2"/>
      <scheme val="minor"/>
    </font>
    <font>
      <sz val="14"/>
      <name val="Calibri"/>
      <family val="2"/>
      <scheme val="minor"/>
    </font>
    <font>
      <b/>
      <sz val="11"/>
      <name val="Calibri"/>
      <family val="2"/>
    </font>
    <font>
      <b/>
      <sz val="16"/>
      <name val="Calibri"/>
      <family val="2"/>
      <scheme val="minor"/>
    </font>
    <font>
      <b/>
      <sz val="20"/>
      <name val="Calibri"/>
      <family val="2"/>
      <scheme val="minor"/>
    </font>
    <font>
      <sz val="13"/>
      <name val="Calibri"/>
      <family val="2"/>
      <scheme val="minor"/>
    </font>
    <font>
      <b/>
      <sz val="13"/>
      <name val="Calibri"/>
      <family val="2"/>
      <scheme val="minor"/>
    </font>
    <font>
      <sz val="13"/>
      <name val="Calibri"/>
      <family val="2"/>
    </font>
  </fonts>
  <fills count="1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bgColor indexed="64"/>
      </patternFill>
    </fill>
    <fill>
      <patternFill patternType="solid">
        <fgColor rgb="FFC6E0B4"/>
        <bgColor indexed="64"/>
      </patternFill>
    </fill>
    <fill>
      <patternFill patternType="solid">
        <fgColor rgb="FFFFFFFF"/>
        <bgColor indexed="64"/>
      </patternFill>
    </fill>
    <fill>
      <patternFill patternType="solid">
        <fgColor theme="6" tint="0.79998168889431442"/>
        <bgColor indexed="64"/>
      </patternFill>
    </fill>
    <fill>
      <patternFill patternType="solid">
        <fgColor rgb="FFC9E7A7"/>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thin">
        <color indexed="64"/>
      </left>
      <right/>
      <top/>
      <bottom/>
      <diagonal/>
    </border>
  </borders>
  <cellStyleXfs count="8">
    <xf numFmtId="0" fontId="0" fillId="0" borderId="0"/>
    <xf numFmtId="0" fontId="3" fillId="0" borderId="0">
      <alignment vertical="top"/>
    </xf>
    <xf numFmtId="9" fontId="1"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cellStyleXfs>
  <cellXfs count="257">
    <xf numFmtId="0" fontId="0" fillId="0" borderId="0" xfId="0"/>
    <xf numFmtId="0" fontId="0" fillId="0" borderId="0" xfId="0" applyAlignment="1">
      <alignment vertical="center"/>
    </xf>
    <xf numFmtId="0" fontId="2" fillId="0" borderId="0" xfId="0" applyFont="1" applyAlignment="1" applyProtection="1">
      <alignment horizontal="left" vertical="center"/>
      <protection locked="0"/>
    </xf>
    <xf numFmtId="0" fontId="6" fillId="0" borderId="0" xfId="0" applyFont="1"/>
    <xf numFmtId="0" fontId="9" fillId="0" borderId="0" xfId="0" applyFont="1" applyAlignment="1" applyProtection="1">
      <alignment horizontal="left" vertical="center"/>
      <protection locked="0"/>
    </xf>
    <xf numFmtId="0" fontId="4" fillId="6" borderId="4" xfId="0" applyFont="1" applyFill="1" applyBorder="1" applyAlignment="1" applyProtection="1">
      <alignment horizontal="left" vertical="center" wrapText="1"/>
      <protection locked="0"/>
    </xf>
    <xf numFmtId="0" fontId="2" fillId="0" borderId="0" xfId="0" applyFont="1" applyAlignment="1" applyProtection="1">
      <alignment horizontal="center" vertical="center"/>
      <protection locked="0"/>
    </xf>
    <xf numFmtId="0" fontId="11" fillId="0" borderId="4"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1" fillId="0" borderId="4" xfId="0" applyFont="1" applyBorder="1" applyAlignment="1" applyProtection="1">
      <alignment vertical="center" wrapText="1"/>
      <protection locked="0"/>
    </xf>
    <xf numFmtId="0" fontId="11" fillId="8" borderId="4"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1" fillId="8" borderId="4" xfId="0" applyFont="1" applyFill="1" applyBorder="1" applyAlignment="1" applyProtection="1">
      <alignment vertical="center" wrapText="1"/>
      <protection locked="0"/>
    </xf>
    <xf numFmtId="0" fontId="15" fillId="8" borderId="4" xfId="0" applyFont="1" applyFill="1" applyBorder="1" applyAlignment="1" applyProtection="1">
      <alignment vertical="center" wrapText="1"/>
      <protection locked="0"/>
    </xf>
    <xf numFmtId="3" fontId="15" fillId="8" borderId="4" xfId="0" applyNumberFormat="1" applyFont="1" applyFill="1" applyBorder="1" applyAlignment="1" applyProtection="1">
      <alignment vertical="center" wrapText="1"/>
      <protection locked="0"/>
    </xf>
    <xf numFmtId="0" fontId="15" fillId="8" borderId="4" xfId="0" applyFont="1" applyFill="1" applyBorder="1" applyAlignment="1" applyProtection="1">
      <alignment vertical="top" wrapText="1"/>
      <protection locked="0"/>
    </xf>
    <xf numFmtId="0" fontId="16" fillId="8" borderId="4" xfId="0" applyFont="1" applyFill="1" applyBorder="1" applyAlignment="1" applyProtection="1">
      <alignment vertical="top" wrapText="1"/>
      <protection locked="0"/>
    </xf>
    <xf numFmtId="0" fontId="16" fillId="8" borderId="4" xfId="0" applyFont="1" applyFill="1" applyBorder="1" applyAlignment="1" applyProtection="1">
      <alignment vertical="center" wrapText="1"/>
      <protection locked="0"/>
    </xf>
    <xf numFmtId="0" fontId="15" fillId="0" borderId="4" xfId="0" applyFont="1" applyBorder="1" applyAlignment="1" applyProtection="1">
      <alignment vertical="center" wrapText="1"/>
      <protection locked="0"/>
    </xf>
    <xf numFmtId="0" fontId="11" fillId="0" borderId="2" xfId="0" applyFont="1" applyBorder="1" applyAlignment="1" applyProtection="1">
      <alignment vertical="center" wrapText="1"/>
      <protection locked="0"/>
    </xf>
    <xf numFmtId="0" fontId="15" fillId="0" borderId="4" xfId="0" applyFont="1" applyBorder="1" applyAlignment="1" applyProtection="1">
      <alignment horizontal="center" vertical="center" wrapText="1"/>
      <protection locked="0"/>
    </xf>
    <xf numFmtId="0" fontId="11" fillId="2" borderId="4" xfId="0" applyFont="1" applyFill="1" applyBorder="1" applyAlignment="1" applyProtection="1">
      <alignment vertical="center" wrapText="1"/>
      <protection locked="0"/>
    </xf>
    <xf numFmtId="0" fontId="11" fillId="8" borderId="4"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0" borderId="10" xfId="0" applyFont="1" applyBorder="1" applyAlignment="1" applyProtection="1">
      <alignment horizontal="center" vertical="center" wrapText="1"/>
      <protection locked="0"/>
    </xf>
    <xf numFmtId="0" fontId="0" fillId="0" borderId="18" xfId="0" applyBorder="1"/>
    <xf numFmtId="0" fontId="0" fillId="0" borderId="17" xfId="0" applyBorder="1"/>
    <xf numFmtId="0" fontId="0" fillId="0" borderId="16" xfId="0" applyBorder="1"/>
    <xf numFmtId="0" fontId="0" fillId="0" borderId="15" xfId="0" applyBorder="1"/>
    <xf numFmtId="0" fontId="0" fillId="0" borderId="14" xfId="0" applyBorder="1"/>
    <xf numFmtId="0" fontId="10" fillId="0" borderId="0" xfId="0" applyFont="1"/>
    <xf numFmtId="0" fontId="10" fillId="0" borderId="14" xfId="0" applyFont="1" applyBorder="1"/>
    <xf numFmtId="0" fontId="0" fillId="0" borderId="13" xfId="0" applyBorder="1"/>
    <xf numFmtId="0" fontId="0" fillId="0" borderId="12" xfId="0" applyBorder="1"/>
    <xf numFmtId="0" fontId="0" fillId="0" borderId="11" xfId="0" applyBorder="1"/>
    <xf numFmtId="0" fontId="11" fillId="8" borderId="10" xfId="0" applyFont="1" applyFill="1" applyBorder="1" applyAlignment="1" applyProtection="1">
      <alignment horizontal="center" vertical="center" wrapText="1"/>
      <protection locked="0"/>
    </xf>
    <xf numFmtId="0" fontId="15" fillId="8" borderId="2" xfId="0" applyFont="1" applyFill="1" applyBorder="1" applyAlignment="1" applyProtection="1">
      <alignment vertical="center" wrapText="1"/>
      <protection locked="0"/>
    </xf>
    <xf numFmtId="0" fontId="0" fillId="0" borderId="23" xfId="0" applyBorder="1"/>
    <xf numFmtId="0" fontId="0" fillId="0" borderId="27" xfId="0" applyBorder="1"/>
    <xf numFmtId="0" fontId="19" fillId="7" borderId="2" xfId="0" applyFont="1" applyFill="1" applyBorder="1" applyAlignment="1" applyProtection="1">
      <alignment vertical="center" wrapText="1"/>
      <protection locked="0"/>
    </xf>
    <xf numFmtId="0" fontId="19" fillId="7" borderId="6" xfId="0" applyFont="1" applyFill="1" applyBorder="1" applyAlignment="1" applyProtection="1">
      <alignment horizontal="center" vertical="center" wrapText="1"/>
      <protection locked="0"/>
    </xf>
    <xf numFmtId="0" fontId="19" fillId="7" borderId="2" xfId="0" applyFont="1" applyFill="1" applyBorder="1" applyAlignment="1" applyProtection="1">
      <alignment horizontal="center" vertical="center" wrapText="1"/>
      <protection locked="0"/>
    </xf>
    <xf numFmtId="0" fontId="19" fillId="3" borderId="6" xfId="0" applyFont="1" applyFill="1" applyBorder="1" applyAlignment="1" applyProtection="1">
      <alignment horizontal="center" vertical="center" wrapText="1"/>
      <protection locked="0"/>
    </xf>
    <xf numFmtId="0" fontId="19" fillId="7" borderId="4" xfId="0" applyFont="1" applyFill="1" applyBorder="1" applyAlignment="1" applyProtection="1">
      <alignment horizontal="center" vertical="center" wrapText="1"/>
      <protection locked="0"/>
    </xf>
    <xf numFmtId="0" fontId="19" fillId="3" borderId="4" xfId="0" applyFont="1" applyFill="1" applyBorder="1" applyAlignment="1" applyProtection="1">
      <alignment horizontal="center" vertical="center" wrapText="1"/>
      <protection locked="0"/>
    </xf>
    <xf numFmtId="9" fontId="0" fillId="0" borderId="4" xfId="7" applyFont="1" applyBorder="1" applyAlignment="1" applyProtection="1">
      <alignment vertical="center" wrapText="1"/>
      <protection locked="0"/>
    </xf>
    <xf numFmtId="0" fontId="0" fillId="0" borderId="0" xfId="0" applyAlignment="1">
      <alignment wrapText="1"/>
    </xf>
    <xf numFmtId="0" fontId="19" fillId="7" borderId="10" xfId="0" applyFont="1" applyFill="1" applyBorder="1" applyAlignment="1" applyProtection="1">
      <alignment horizontal="center" vertical="center" wrapText="1"/>
      <protection locked="0"/>
    </xf>
    <xf numFmtId="10" fontId="0" fillId="0" borderId="0" xfId="7" applyNumberFormat="1" applyFont="1"/>
    <xf numFmtId="0" fontId="0" fillId="0" borderId="4" xfId="0" applyBorder="1" applyAlignment="1">
      <alignment wrapText="1"/>
    </xf>
    <xf numFmtId="0" fontId="11" fillId="0" borderId="4" xfId="0" applyFont="1" applyBorder="1" applyAlignment="1" applyProtection="1">
      <alignment horizontal="justify" vertical="center" wrapText="1"/>
      <protection locked="0"/>
    </xf>
    <xf numFmtId="165" fontId="11" fillId="0" borderId="4" xfId="7" applyNumberFormat="1" applyFont="1" applyBorder="1" applyAlignment="1" applyProtection="1">
      <alignment horizontal="center" vertical="center" wrapText="1"/>
      <protection locked="0"/>
    </xf>
    <xf numFmtId="0" fontId="11" fillId="8" borderId="4" xfId="0" applyFont="1" applyFill="1" applyBorder="1" applyAlignment="1" applyProtection="1">
      <alignment horizontal="justify" vertical="center" wrapText="1"/>
      <protection locked="0"/>
    </xf>
    <xf numFmtId="0" fontId="0" fillId="0" borderId="4" xfId="0" applyBorder="1"/>
    <xf numFmtId="42" fontId="23" fillId="0" borderId="4" xfId="6" applyFont="1" applyFill="1" applyBorder="1" applyAlignment="1" applyProtection="1">
      <alignment horizontal="justify" vertical="center" wrapText="1"/>
      <protection locked="0"/>
    </xf>
    <xf numFmtId="0" fontId="22" fillId="10" borderId="4" xfId="0" applyFont="1" applyFill="1" applyBorder="1" applyAlignment="1">
      <alignment horizontal="center" vertical="center" wrapText="1"/>
    </xf>
    <xf numFmtId="0" fontId="0" fillId="9" borderId="4" xfId="0" applyFill="1" applyBorder="1"/>
    <xf numFmtId="0" fontId="22" fillId="10" borderId="28" xfId="0" applyFont="1" applyFill="1" applyBorder="1" applyAlignment="1">
      <alignment horizontal="center" vertical="center" wrapText="1"/>
    </xf>
    <xf numFmtId="0" fontId="0" fillId="0" borderId="28" xfId="0" applyBorder="1" applyAlignment="1">
      <alignment wrapText="1"/>
    </xf>
    <xf numFmtId="0" fontId="6" fillId="0" borderId="10" xfId="0" applyFont="1" applyBorder="1"/>
    <xf numFmtId="0" fontId="0" fillId="0" borderId="10" xfId="0" applyBorder="1"/>
    <xf numFmtId="0" fontId="0" fillId="0" borderId="9" xfId="0" applyBorder="1" applyAlignment="1">
      <alignment wrapText="1"/>
    </xf>
    <xf numFmtId="0" fontId="0" fillId="0" borderId="9" xfId="0" applyBorder="1"/>
    <xf numFmtId="0" fontId="0" fillId="13" borderId="4" xfId="0" applyFill="1" applyBorder="1"/>
    <xf numFmtId="9" fontId="0" fillId="0" borderId="4" xfId="7" applyFont="1" applyFill="1" applyBorder="1" applyAlignment="1" applyProtection="1">
      <alignment vertical="center" wrapText="1"/>
      <protection locked="0"/>
    </xf>
    <xf numFmtId="0" fontId="0" fillId="11" borderId="4" xfId="0" applyFill="1" applyBorder="1"/>
    <xf numFmtId="0" fontId="0" fillId="14" borderId="4" xfId="0" applyFill="1" applyBorder="1"/>
    <xf numFmtId="0" fontId="15" fillId="0" borderId="0" xfId="0" applyFont="1" applyProtection="1">
      <protection locked="0"/>
    </xf>
    <xf numFmtId="0" fontId="15" fillId="0" borderId="0" xfId="0" applyFont="1" applyAlignment="1" applyProtection="1">
      <alignment horizontal="left"/>
      <protection locked="0"/>
    </xf>
    <xf numFmtId="0" fontId="15" fillId="0" borderId="0" xfId="0" applyFont="1" applyAlignment="1" applyProtection="1">
      <alignment horizontal="center"/>
      <protection locked="0"/>
    </xf>
    <xf numFmtId="0" fontId="24" fillId="0" borderId="3" xfId="0" applyFont="1" applyBorder="1" applyAlignment="1" applyProtection="1">
      <alignment horizontal="center" vertical="center"/>
      <protection locked="0"/>
    </xf>
    <xf numFmtId="0" fontId="15" fillId="0" borderId="0" xfId="0" applyFont="1" applyAlignment="1" applyProtection="1">
      <alignment horizontal="left" wrapText="1"/>
      <protection locked="0"/>
    </xf>
    <xf numFmtId="0" fontId="15" fillId="0" borderId="0" xfId="0" applyFont="1" applyAlignment="1" applyProtection="1">
      <alignment wrapText="1"/>
      <protection locked="0"/>
    </xf>
    <xf numFmtId="0" fontId="15" fillId="0" borderId="0" xfId="0" applyFont="1" applyAlignment="1" applyProtection="1">
      <alignment horizontal="right"/>
      <protection locked="0"/>
    </xf>
    <xf numFmtId="0" fontId="2" fillId="0" borderId="0" xfId="0" applyFont="1" applyProtection="1">
      <protection locked="0"/>
    </xf>
    <xf numFmtId="0" fontId="24" fillId="0" borderId="0" xfId="0" applyFont="1" applyAlignment="1" applyProtection="1">
      <alignment horizontal="center" vertical="center"/>
      <protection locked="0"/>
    </xf>
    <xf numFmtId="0" fontId="2" fillId="0" borderId="0" xfId="0" applyFont="1" applyAlignment="1" applyProtection="1">
      <alignment horizontal="center"/>
      <protection locked="0"/>
    </xf>
    <xf numFmtId="0" fontId="2" fillId="0" borderId="0" xfId="0" applyFont="1" applyAlignment="1" applyProtection="1">
      <alignment horizontal="left" wrapText="1"/>
      <protection locked="0"/>
    </xf>
    <xf numFmtId="0" fontId="2" fillId="0" borderId="0" xfId="0" applyFont="1" applyAlignment="1" applyProtection="1">
      <alignment wrapText="1"/>
      <protection locked="0"/>
    </xf>
    <xf numFmtId="0" fontId="11" fillId="0" borderId="0" xfId="0" applyFont="1" applyAlignment="1" applyProtection="1">
      <alignment vertical="center" wrapText="1"/>
      <protection locked="0"/>
    </xf>
    <xf numFmtId="0" fontId="24" fillId="0" borderId="0" xfId="0" applyFont="1" applyAlignment="1" applyProtection="1">
      <alignment horizontal="left" vertical="center" wrapText="1"/>
      <protection locked="0"/>
    </xf>
    <xf numFmtId="0" fontId="24" fillId="0" borderId="0" xfId="0" applyFont="1" applyAlignment="1" applyProtection="1">
      <alignment horizontal="center" vertical="center" wrapText="1"/>
      <protection locked="0"/>
    </xf>
    <xf numFmtId="0" fontId="15" fillId="0" borderId="0" xfId="0" applyFont="1" applyAlignment="1" applyProtection="1">
      <alignment vertical="center"/>
      <protection locked="0"/>
    </xf>
    <xf numFmtId="0" fontId="15" fillId="0" borderId="0" xfId="0" applyFont="1" applyAlignment="1" applyProtection="1">
      <alignment horizontal="left" vertical="center"/>
      <protection locked="0"/>
    </xf>
    <xf numFmtId="0" fontId="25" fillId="0" borderId="0" xfId="0" applyFont="1" applyAlignment="1" applyProtection="1">
      <alignment horizontal="center" vertical="center"/>
      <protection locked="0"/>
    </xf>
    <xf numFmtId="9" fontId="26" fillId="0" borderId="5" xfId="7" applyFont="1" applyBorder="1" applyAlignment="1" applyProtection="1">
      <alignment horizontal="left" vertical="center"/>
      <protection locked="0"/>
    </xf>
    <xf numFmtId="9" fontId="27" fillId="0" borderId="7" xfId="7" applyFont="1" applyBorder="1" applyAlignment="1" applyProtection="1">
      <alignment horizontal="left" vertical="center"/>
      <protection locked="0"/>
    </xf>
    <xf numFmtId="9" fontId="27" fillId="0" borderId="7" xfId="7" applyFont="1" applyBorder="1" applyAlignment="1" applyProtection="1">
      <alignment horizontal="center" vertical="center"/>
      <protection locked="0"/>
    </xf>
    <xf numFmtId="0" fontId="15" fillId="0" borderId="6" xfId="0" applyFont="1" applyBorder="1" applyAlignment="1" applyProtection="1">
      <alignment vertical="center"/>
      <protection locked="0"/>
    </xf>
    <xf numFmtId="0" fontId="15" fillId="0" borderId="0" xfId="0" applyFont="1" applyAlignment="1" applyProtection="1">
      <alignment horizontal="center" vertical="center"/>
      <protection locked="0"/>
    </xf>
    <xf numFmtId="0" fontId="15" fillId="0" borderId="0" xfId="0" applyFont="1" applyAlignment="1" applyProtection="1">
      <alignment horizontal="left" vertical="center" wrapText="1"/>
      <protection locked="0"/>
    </xf>
    <xf numFmtId="0" fontId="15" fillId="0" borderId="0" xfId="0" applyFont="1" applyAlignment="1" applyProtection="1">
      <alignment vertical="center" wrapText="1"/>
      <protection locked="0"/>
    </xf>
    <xf numFmtId="0" fontId="15" fillId="0" borderId="0" xfId="0" applyFont="1" applyAlignment="1" applyProtection="1">
      <alignment horizontal="right" vertical="center"/>
      <protection locked="0"/>
    </xf>
    <xf numFmtId="9" fontId="27" fillId="0" borderId="1" xfId="7" applyFont="1" applyBorder="1" applyAlignment="1" applyProtection="1">
      <alignment horizontal="left" vertical="center"/>
      <protection locked="0"/>
    </xf>
    <xf numFmtId="9" fontId="27" fillId="0" borderId="1" xfId="7" applyFont="1" applyBorder="1" applyAlignment="1" applyProtection="1">
      <alignment horizontal="center" vertical="center"/>
      <protection locked="0"/>
    </xf>
    <xf numFmtId="0" fontId="15" fillId="0" borderId="1" xfId="0" applyFont="1" applyBorder="1" applyAlignment="1" applyProtection="1">
      <alignment vertical="center"/>
      <protection locked="0"/>
    </xf>
    <xf numFmtId="0" fontId="25" fillId="0" borderId="8" xfId="0" applyFont="1" applyBorder="1" applyAlignment="1" applyProtection="1">
      <alignment horizontal="center" vertical="center"/>
      <protection locked="0"/>
    </xf>
    <xf numFmtId="9" fontId="26" fillId="0" borderId="4" xfId="7" applyFont="1" applyBorder="1" applyAlignment="1" applyProtection="1">
      <alignment horizontal="center" vertical="center"/>
      <protection locked="0"/>
    </xf>
    <xf numFmtId="17" fontId="26" fillId="0" borderId="4" xfId="0" applyNumberFormat="1" applyFont="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17" fontId="26" fillId="0" borderId="4" xfId="0" applyNumberFormat="1" applyFont="1" applyBorder="1" applyAlignment="1" applyProtection="1">
      <alignment horizontal="left" vertical="center" wrapText="1"/>
      <protection locked="0"/>
    </xf>
    <xf numFmtId="0" fontId="26" fillId="0" borderId="4" xfId="0" applyFont="1" applyBorder="1" applyAlignment="1" applyProtection="1">
      <alignment horizontal="center" vertical="center" wrapText="1"/>
      <protection locked="0"/>
    </xf>
    <xf numFmtId="9" fontId="26" fillId="0" borderId="4" xfId="7" applyFont="1" applyBorder="1" applyAlignment="1" applyProtection="1">
      <alignment horizontal="center"/>
      <protection locked="0"/>
    </xf>
    <xf numFmtId="0" fontId="26" fillId="0" borderId="4" xfId="0" applyFont="1" applyBorder="1" applyAlignment="1" applyProtection="1">
      <alignment horizontal="center"/>
      <protection locked="0"/>
    </xf>
    <xf numFmtId="0" fontId="26" fillId="0" borderId="4" xfId="0" applyFont="1" applyBorder="1" applyAlignment="1" applyProtection="1">
      <alignment horizontal="left" wrapText="1"/>
      <protection locked="0"/>
    </xf>
    <xf numFmtId="0" fontId="26" fillId="0" borderId="4" xfId="0" applyFont="1" applyBorder="1" applyAlignment="1" applyProtection="1">
      <alignment horizontal="center" wrapText="1"/>
      <protection locked="0"/>
    </xf>
    <xf numFmtId="0" fontId="28" fillId="0" borderId="0" xfId="0" applyFont="1" applyProtection="1">
      <protection locked="0"/>
    </xf>
    <xf numFmtId="0" fontId="29" fillId="0" borderId="0" xfId="0" applyFont="1" applyAlignment="1" applyProtection="1">
      <alignment horizontal="left"/>
      <protection locked="0"/>
    </xf>
    <xf numFmtId="0" fontId="29" fillId="0" borderId="0" xfId="0" applyFont="1" applyAlignment="1" applyProtection="1">
      <alignment wrapText="1"/>
      <protection locked="0"/>
    </xf>
    <xf numFmtId="0" fontId="29" fillId="0" borderId="0" xfId="0" applyFont="1" applyAlignment="1" applyProtection="1">
      <alignment horizontal="center" wrapText="1"/>
      <protection locked="0"/>
    </xf>
    <xf numFmtId="0" fontId="29" fillId="2" borderId="1" xfId="0" applyFont="1" applyFill="1" applyBorder="1" applyAlignment="1" applyProtection="1">
      <alignment horizontal="center" wrapText="1"/>
      <protection locked="0"/>
    </xf>
    <xf numFmtId="0" fontId="29" fillId="2" borderId="0" xfId="0" applyFont="1" applyFill="1" applyAlignment="1" applyProtection="1">
      <alignment horizontal="left" wrapText="1"/>
      <protection locked="0"/>
    </xf>
    <xf numFmtId="0" fontId="29" fillId="2" borderId="0" xfId="0" applyFont="1" applyFill="1" applyAlignment="1" applyProtection="1">
      <alignment horizontal="center" wrapText="1"/>
      <protection locked="0"/>
    </xf>
    <xf numFmtId="0" fontId="29" fillId="0" borderId="0" xfId="0" applyFont="1" applyAlignment="1" applyProtection="1">
      <alignment horizontal="right" wrapText="1"/>
      <protection locked="0"/>
    </xf>
    <xf numFmtId="0" fontId="30" fillId="0" borderId="0" xfId="0" applyFont="1" applyAlignment="1" applyProtection="1">
      <alignment vertical="top"/>
      <protection locked="0"/>
    </xf>
    <xf numFmtId="0" fontId="19" fillId="4" borderId="2" xfId="0" applyFont="1" applyFill="1" applyBorder="1" applyAlignment="1" applyProtection="1">
      <alignment horizontal="left" vertical="center"/>
      <protection locked="0"/>
    </xf>
    <xf numFmtId="0" fontId="19" fillId="4" borderId="2" xfId="0" applyFont="1" applyFill="1" applyBorder="1" applyAlignment="1" applyProtection="1">
      <alignment vertical="center" wrapText="1"/>
      <protection locked="0"/>
    </xf>
    <xf numFmtId="0" fontId="30" fillId="0" borderId="0" xfId="0" applyFont="1" applyProtection="1">
      <protection locked="0"/>
    </xf>
    <xf numFmtId="0" fontId="30" fillId="0" borderId="0" xfId="0" applyFont="1" applyAlignment="1" applyProtection="1">
      <alignment horizontal="center" vertical="center"/>
      <protection locked="0"/>
    </xf>
    <xf numFmtId="0" fontId="19" fillId="4" borderId="10" xfId="0" applyFont="1" applyFill="1" applyBorder="1" applyAlignment="1" applyProtection="1">
      <alignment horizontal="center" vertical="center"/>
      <protection locked="0"/>
    </xf>
    <xf numFmtId="0" fontId="19" fillId="4" borderId="10" xfId="0" applyFont="1" applyFill="1" applyBorder="1" applyAlignment="1" applyProtection="1">
      <alignment horizontal="center" vertical="center" wrapText="1"/>
      <protection locked="0"/>
    </xf>
    <xf numFmtId="0" fontId="11" fillId="0" borderId="10" xfId="0" applyFont="1" applyBorder="1" applyAlignment="1" applyProtection="1">
      <alignment vertical="center" wrapText="1"/>
      <protection locked="0"/>
    </xf>
    <xf numFmtId="0" fontId="11" fillId="0" borderId="4" xfId="0" applyFont="1" applyBorder="1" applyAlignment="1" applyProtection="1">
      <alignment horizontal="center" vertical="center"/>
      <protection locked="0"/>
    </xf>
    <xf numFmtId="42" fontId="15" fillId="0" borderId="4" xfId="6" applyFont="1" applyFill="1" applyBorder="1" applyAlignment="1" applyProtection="1">
      <alignment horizontal="right" vertical="center" wrapText="1"/>
      <protection locked="0"/>
    </xf>
    <xf numFmtId="10" fontId="15" fillId="0" borderId="4" xfId="7" applyNumberFormat="1" applyFont="1" applyBorder="1" applyAlignment="1" applyProtection="1">
      <alignment vertical="center" wrapText="1"/>
      <protection locked="0"/>
    </xf>
    <xf numFmtId="165" fontId="15" fillId="0" borderId="4" xfId="7" applyNumberFormat="1" applyFont="1" applyBorder="1" applyAlignment="1" applyProtection="1">
      <alignment vertical="center" wrapText="1"/>
      <protection locked="0"/>
    </xf>
    <xf numFmtId="9" fontId="15" fillId="0" borderId="4" xfId="7" applyFont="1" applyBorder="1" applyAlignment="1" applyProtection="1">
      <alignment vertical="center" wrapText="1"/>
      <protection locked="0"/>
    </xf>
    <xf numFmtId="9" fontId="11" fillId="0" borderId="4" xfId="0" applyNumberFormat="1" applyFont="1" applyBorder="1" applyAlignment="1" applyProtection="1">
      <alignment horizontal="center" vertical="center" wrapText="1"/>
      <protection locked="0"/>
    </xf>
    <xf numFmtId="0" fontId="15" fillId="2" borderId="4" xfId="0" applyFont="1" applyFill="1" applyBorder="1" applyAlignment="1" applyProtection="1">
      <alignment horizontal="center" vertical="center" wrapText="1"/>
      <protection locked="0"/>
    </xf>
    <xf numFmtId="42" fontId="15" fillId="2" borderId="4" xfId="6" applyFont="1" applyFill="1" applyBorder="1" applyAlignment="1" applyProtection="1">
      <alignment horizontal="right" vertical="center" wrapText="1"/>
      <protection locked="0"/>
    </xf>
    <xf numFmtId="42" fontId="15" fillId="0" borderId="4" xfId="6" applyFont="1" applyBorder="1" applyAlignment="1" applyProtection="1">
      <alignment horizontal="right" vertical="center" wrapText="1"/>
      <protection locked="0"/>
    </xf>
    <xf numFmtId="0" fontId="15" fillId="8" borderId="4" xfId="0" applyFont="1" applyFill="1" applyBorder="1" applyAlignment="1" applyProtection="1">
      <alignment horizontal="center" vertical="center" wrapText="1"/>
      <protection locked="0"/>
    </xf>
    <xf numFmtId="42" fontId="15" fillId="8" borderId="4" xfId="6" applyFont="1" applyFill="1" applyBorder="1" applyAlignment="1" applyProtection="1">
      <alignment horizontal="right" vertical="center" wrapText="1"/>
      <protection locked="0"/>
    </xf>
    <xf numFmtId="9" fontId="15" fillId="8" borderId="4" xfId="7" applyFont="1" applyFill="1" applyBorder="1" applyAlignment="1" applyProtection="1">
      <alignment vertical="center" wrapText="1"/>
      <protection locked="0"/>
    </xf>
    <xf numFmtId="0" fontId="15" fillId="0" borderId="2" xfId="0" applyFont="1" applyBorder="1" applyAlignment="1" applyProtection="1">
      <alignment vertical="center" wrapText="1"/>
      <protection locked="0"/>
    </xf>
    <xf numFmtId="10" fontId="15" fillId="0" borderId="4" xfId="7" applyNumberFormat="1" applyFont="1" applyFill="1" applyBorder="1" applyAlignment="1" applyProtection="1">
      <alignment vertical="center" wrapText="1"/>
      <protection locked="0"/>
    </xf>
    <xf numFmtId="9" fontId="15" fillId="0" borderId="4" xfId="7" applyFont="1" applyFill="1" applyBorder="1" applyAlignment="1" applyProtection="1">
      <alignment vertical="center" wrapText="1"/>
      <protection locked="0"/>
    </xf>
    <xf numFmtId="0" fontId="11" fillId="8" borderId="4" xfId="0" applyFont="1" applyFill="1" applyBorder="1" applyAlignment="1" applyProtection="1">
      <alignment horizontal="left" vertical="center" wrapText="1"/>
      <protection locked="0"/>
    </xf>
    <xf numFmtId="10" fontId="15" fillId="8" borderId="4" xfId="7" applyNumberFormat="1" applyFont="1" applyFill="1" applyBorder="1" applyAlignment="1" applyProtection="1">
      <alignment vertical="center" wrapText="1"/>
      <protection locked="0"/>
    </xf>
    <xf numFmtId="0" fontId="11" fillId="0" borderId="2" xfId="0" applyFont="1" applyBorder="1" applyAlignment="1" applyProtection="1">
      <alignment horizontal="center" vertical="center"/>
      <protection locked="0"/>
    </xf>
    <xf numFmtId="9" fontId="15" fillId="0" borderId="2" xfId="7" applyFont="1" applyBorder="1" applyAlignment="1" applyProtection="1">
      <alignment vertical="center" wrapText="1"/>
      <protection locked="0"/>
    </xf>
    <xf numFmtId="42" fontId="15" fillId="0" borderId="2" xfId="6" applyFont="1" applyBorder="1" applyAlignment="1" applyProtection="1">
      <alignment horizontal="right" vertical="center" wrapText="1"/>
      <protection locked="0"/>
    </xf>
    <xf numFmtId="9" fontId="11" fillId="0" borderId="2" xfId="0" applyNumberFormat="1" applyFont="1" applyBorder="1" applyAlignment="1" applyProtection="1">
      <alignment vertical="center" wrapText="1"/>
      <protection locked="0"/>
    </xf>
    <xf numFmtId="0" fontId="11" fillId="2" borderId="2" xfId="0" applyFont="1" applyFill="1" applyBorder="1" applyAlignment="1" applyProtection="1">
      <alignment vertical="center" wrapText="1"/>
      <protection locked="0"/>
    </xf>
    <xf numFmtId="0" fontId="11" fillId="2" borderId="2"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right" vertical="center" wrapText="1"/>
      <protection locked="0"/>
    </xf>
    <xf numFmtId="9" fontId="15" fillId="2" borderId="2" xfId="7" applyFont="1" applyFill="1" applyBorder="1" applyAlignment="1" applyProtection="1">
      <alignment vertical="center" wrapText="1"/>
      <protection locked="0"/>
    </xf>
    <xf numFmtId="9" fontId="11" fillId="0" borderId="4" xfId="0" applyNumberFormat="1" applyFont="1" applyBorder="1" applyAlignment="1" applyProtection="1">
      <alignment vertical="center" wrapText="1"/>
      <protection locked="0"/>
    </xf>
    <xf numFmtId="42" fontId="15" fillId="8" borderId="2" xfId="6" applyFont="1" applyFill="1" applyBorder="1" applyAlignment="1" applyProtection="1">
      <alignment horizontal="right" vertical="center" wrapText="1"/>
      <protection locked="0"/>
    </xf>
    <xf numFmtId="10" fontId="15" fillId="8" borderId="2" xfId="7" applyNumberFormat="1" applyFont="1" applyFill="1" applyBorder="1" applyAlignment="1" applyProtection="1">
      <alignment vertical="center" wrapText="1"/>
      <protection locked="0"/>
    </xf>
    <xf numFmtId="9" fontId="15" fillId="8" borderId="2" xfId="7" applyFont="1" applyFill="1" applyBorder="1" applyAlignment="1" applyProtection="1">
      <alignment vertical="center" wrapText="1"/>
      <protection locked="0"/>
    </xf>
    <xf numFmtId="0" fontId="15" fillId="2" borderId="5" xfId="0" applyFont="1" applyFill="1" applyBorder="1" applyAlignment="1" applyProtection="1">
      <alignment horizontal="center" vertical="center" wrapText="1"/>
      <protection locked="0"/>
    </xf>
    <xf numFmtId="9" fontId="15" fillId="2" borderId="4" xfId="7" applyFont="1" applyFill="1" applyBorder="1" applyAlignment="1" applyProtection="1">
      <alignment vertical="center" wrapText="1"/>
      <protection locked="0"/>
    </xf>
    <xf numFmtId="0" fontId="11" fillId="0" borderId="4" xfId="0" applyFont="1" applyBorder="1" applyAlignment="1" applyProtection="1">
      <alignment vertical="center"/>
      <protection locked="0"/>
    </xf>
    <xf numFmtId="42" fontId="15" fillId="0" borderId="10" xfId="6" applyFont="1" applyBorder="1" applyAlignment="1" applyProtection="1">
      <alignment horizontal="center" vertical="center" wrapText="1"/>
      <protection locked="0"/>
    </xf>
    <xf numFmtId="10" fontId="15" fillId="0" borderId="10" xfId="7" applyNumberFormat="1" applyFont="1" applyBorder="1" applyAlignment="1" applyProtection="1">
      <alignment vertical="center" wrapText="1"/>
      <protection locked="0"/>
    </xf>
    <xf numFmtId="9" fontId="15" fillId="0" borderId="10" xfId="7" applyFont="1" applyBorder="1" applyAlignment="1" applyProtection="1">
      <alignment horizontal="center" vertical="center" wrapText="1"/>
      <protection locked="0"/>
    </xf>
    <xf numFmtId="42" fontId="15" fillId="0" borderId="4" xfId="6" applyFont="1" applyBorder="1" applyAlignment="1" applyProtection="1">
      <alignment horizontal="center" vertical="center" wrapText="1"/>
      <protection locked="0"/>
    </xf>
    <xf numFmtId="9" fontId="15" fillId="0" borderId="4" xfId="7" applyFont="1" applyBorder="1" applyAlignment="1" applyProtection="1">
      <alignment horizontal="center" vertical="center" wrapText="1"/>
      <protection locked="0"/>
    </xf>
    <xf numFmtId="9" fontId="11" fillId="8" borderId="4" xfId="7" applyFont="1" applyFill="1" applyBorder="1" applyAlignment="1" applyProtection="1">
      <alignment horizontal="center" vertical="center" wrapText="1"/>
      <protection locked="0"/>
    </xf>
    <xf numFmtId="0" fontId="11" fillId="8" borderId="4" xfId="0" applyFont="1" applyFill="1" applyBorder="1" applyAlignment="1" applyProtection="1">
      <alignment vertical="center"/>
      <protection locked="0"/>
    </xf>
    <xf numFmtId="42" fontId="11" fillId="8" borderId="4" xfId="6" applyFont="1" applyFill="1" applyBorder="1" applyAlignment="1" applyProtection="1">
      <alignment horizontal="center" vertical="center" wrapText="1"/>
      <protection locked="0"/>
    </xf>
    <xf numFmtId="9" fontId="15" fillId="8" borderId="4" xfId="7" applyFont="1" applyFill="1" applyBorder="1" applyAlignment="1" applyProtection="1">
      <alignment horizontal="center" vertical="center" wrapText="1"/>
      <protection locked="0"/>
    </xf>
    <xf numFmtId="9" fontId="11" fillId="0" borderId="4" xfId="7" applyFont="1" applyBorder="1" applyAlignment="1" applyProtection="1">
      <alignment horizontal="center" vertical="center" wrapText="1"/>
      <protection locked="0"/>
    </xf>
    <xf numFmtId="42" fontId="11" fillId="0" borderId="4" xfId="6" applyFont="1" applyBorder="1" applyAlignment="1" applyProtection="1">
      <alignment horizontal="center" vertical="center" wrapText="1"/>
      <protection locked="0"/>
    </xf>
    <xf numFmtId="165" fontId="15" fillId="0" borderId="4" xfId="7" applyNumberFormat="1" applyFont="1" applyBorder="1" applyAlignment="1" applyProtection="1">
      <alignment horizontal="center" vertical="center" wrapText="1"/>
      <protection locked="0"/>
    </xf>
    <xf numFmtId="0" fontId="15" fillId="2" borderId="0" xfId="0" applyFont="1" applyFill="1" applyProtection="1">
      <protection locked="0"/>
    </xf>
    <xf numFmtId="0" fontId="11" fillId="0" borderId="4" xfId="0" applyFont="1" applyBorder="1" applyAlignment="1" applyProtection="1">
      <alignment horizontal="left" vertical="center" wrapText="1"/>
      <protection locked="0"/>
    </xf>
    <xf numFmtId="0" fontId="11" fillId="0" borderId="10" xfId="0" applyFont="1" applyBorder="1" applyAlignment="1" applyProtection="1">
      <alignment horizontal="center" vertical="center"/>
      <protection locked="0"/>
    </xf>
    <xf numFmtId="0" fontId="11" fillId="8" borderId="9" xfId="0" applyFont="1" applyFill="1" applyBorder="1" applyAlignment="1" applyProtection="1">
      <alignment horizontal="center" vertical="center" wrapText="1"/>
      <protection locked="0"/>
    </xf>
    <xf numFmtId="0" fontId="11" fillId="12" borderId="4" xfId="0" applyFont="1" applyFill="1" applyBorder="1" applyAlignment="1" applyProtection="1">
      <alignment vertical="center" wrapText="1"/>
      <protection locked="0"/>
    </xf>
    <xf numFmtId="0" fontId="23" fillId="0" borderId="4" xfId="0" applyFont="1" applyBorder="1" applyAlignment="1" applyProtection="1">
      <alignment horizontal="justify" vertical="center" wrapText="1"/>
      <protection locked="0"/>
    </xf>
    <xf numFmtId="0" fontId="23" fillId="0" borderId="4" xfId="0" applyFont="1" applyBorder="1" applyAlignment="1" applyProtection="1">
      <alignment horizontal="justify" vertical="center"/>
      <protection locked="0"/>
    </xf>
    <xf numFmtId="42" fontId="23" fillId="0" borderId="4" xfId="6" applyFont="1" applyBorder="1" applyAlignment="1" applyProtection="1">
      <alignment horizontal="justify" vertical="center" wrapText="1"/>
      <protection locked="0"/>
    </xf>
    <xf numFmtId="0" fontId="15" fillId="8" borderId="4" xfId="0" applyFont="1" applyFill="1" applyBorder="1" applyAlignment="1" applyProtection="1">
      <alignment horizontal="center"/>
      <protection locked="0"/>
    </xf>
    <xf numFmtId="0" fontId="15" fillId="8" borderId="4" xfId="0" applyFont="1" applyFill="1" applyBorder="1" applyAlignment="1" applyProtection="1">
      <alignment horizontal="left" vertical="center" wrapText="1"/>
      <protection locked="0"/>
    </xf>
    <xf numFmtId="0" fontId="15" fillId="8" borderId="4" xfId="0" applyFont="1" applyFill="1" applyBorder="1" applyAlignment="1">
      <alignment vertical="center" wrapText="1"/>
    </xf>
    <xf numFmtId="0" fontId="15" fillId="8" borderId="4" xfId="0" applyFont="1" applyFill="1" applyBorder="1" applyAlignment="1" applyProtection="1">
      <alignment horizontal="right"/>
      <protection locked="0"/>
    </xf>
    <xf numFmtId="0" fontId="11" fillId="8" borderId="2" xfId="0" applyFont="1" applyFill="1" applyBorder="1" applyAlignment="1" applyProtection="1">
      <alignment vertical="center" wrapText="1"/>
      <protection locked="0"/>
    </xf>
    <xf numFmtId="0" fontId="11" fillId="8" borderId="2" xfId="0" applyFont="1" applyFill="1" applyBorder="1" applyAlignment="1" applyProtection="1">
      <alignment horizontal="center" vertical="center" wrapText="1"/>
      <protection locked="0"/>
    </xf>
    <xf numFmtId="0" fontId="16" fillId="8" borderId="2" xfId="0" applyFont="1" applyFill="1" applyBorder="1" applyAlignment="1" applyProtection="1">
      <alignment vertical="top" wrapText="1"/>
      <protection locked="0"/>
    </xf>
    <xf numFmtId="3" fontId="15" fillId="8" borderId="2" xfId="0" applyNumberFormat="1" applyFont="1" applyFill="1" applyBorder="1" applyAlignment="1" applyProtection="1">
      <alignment vertical="center" wrapText="1"/>
      <protection locked="0"/>
    </xf>
    <xf numFmtId="0" fontId="15" fillId="8" borderId="2" xfId="0" applyFont="1" applyFill="1" applyBorder="1" applyAlignment="1" applyProtection="1">
      <alignment horizontal="center"/>
      <protection locked="0"/>
    </xf>
    <xf numFmtId="0" fontId="15" fillId="8" borderId="2" xfId="0" applyFont="1" applyFill="1" applyBorder="1" applyAlignment="1" applyProtection="1">
      <alignment horizontal="left" vertical="center" wrapText="1"/>
      <protection locked="0"/>
    </xf>
    <xf numFmtId="0" fontId="15" fillId="8" borderId="2" xfId="0" applyFont="1" applyFill="1" applyBorder="1" applyAlignment="1">
      <alignment vertical="center" wrapText="1"/>
    </xf>
    <xf numFmtId="0" fontId="15" fillId="8" borderId="2" xfId="0" applyFont="1" applyFill="1" applyBorder="1" applyAlignment="1" applyProtection="1">
      <alignment horizontal="center" vertical="center" wrapText="1"/>
      <protection locked="0"/>
    </xf>
    <xf numFmtId="0" fontId="15" fillId="8" borderId="2" xfId="0" applyFont="1" applyFill="1" applyBorder="1" applyAlignment="1" applyProtection="1">
      <alignment horizontal="right"/>
      <protection locked="0"/>
    </xf>
    <xf numFmtId="0" fontId="15" fillId="8" borderId="4" xfId="0" applyFont="1" applyFill="1" applyBorder="1" applyAlignment="1" applyProtection="1">
      <alignment horizontal="center" vertical="center"/>
      <protection locked="0"/>
    </xf>
    <xf numFmtId="0" fontId="15" fillId="8" borderId="4" xfId="0" applyFont="1" applyFill="1" applyBorder="1" applyAlignment="1" applyProtection="1">
      <alignment horizontal="right" vertical="center"/>
      <protection locked="0"/>
    </xf>
    <xf numFmtId="0" fontId="15" fillId="8" borderId="10" xfId="0" applyFont="1" applyFill="1" applyBorder="1" applyAlignment="1" applyProtection="1">
      <alignment vertical="center" wrapText="1"/>
      <protection locked="0"/>
    </xf>
    <xf numFmtId="0" fontId="15" fillId="8" borderId="10" xfId="0" applyFont="1" applyFill="1" applyBorder="1" applyAlignment="1" applyProtection="1">
      <alignment horizontal="center" vertical="center" wrapText="1"/>
      <protection locked="0"/>
    </xf>
    <xf numFmtId="0" fontId="15" fillId="8" borderId="10" xfId="0" applyFont="1" applyFill="1" applyBorder="1" applyAlignment="1" applyProtection="1">
      <alignment horizontal="center" vertical="center"/>
      <protection locked="0"/>
    </xf>
    <xf numFmtId="0" fontId="15" fillId="8" borderId="10" xfId="0" applyFont="1" applyFill="1" applyBorder="1" applyAlignment="1" applyProtection="1">
      <alignment horizontal="left" vertical="center" wrapText="1"/>
      <protection locked="0"/>
    </xf>
    <xf numFmtId="42" fontId="15" fillId="8" borderId="10" xfId="6" applyFont="1" applyFill="1" applyBorder="1" applyAlignment="1" applyProtection="1">
      <alignment horizontal="right" vertical="center" wrapText="1"/>
      <protection locked="0"/>
    </xf>
    <xf numFmtId="42" fontId="15" fillId="0" borderId="4" xfId="6" applyFont="1" applyBorder="1" applyAlignment="1" applyProtection="1">
      <alignment vertical="center" wrapText="1"/>
      <protection locked="0"/>
    </xf>
    <xf numFmtId="10" fontId="15" fillId="0" borderId="4" xfId="0" applyNumberFormat="1" applyFont="1" applyBorder="1" applyAlignment="1" applyProtection="1">
      <alignment vertical="center" wrapText="1"/>
      <protection locked="0"/>
    </xf>
    <xf numFmtId="165" fontId="15" fillId="0" borderId="4" xfId="0" applyNumberFormat="1" applyFont="1" applyBorder="1" applyAlignment="1" applyProtection="1">
      <alignment vertical="center" wrapText="1"/>
      <protection locked="0"/>
    </xf>
    <xf numFmtId="0" fontId="11" fillId="2" borderId="10" xfId="0" applyFont="1" applyFill="1" applyBorder="1" applyAlignment="1" applyProtection="1">
      <alignment vertical="center" wrapText="1"/>
      <protection locked="0"/>
    </xf>
    <xf numFmtId="0" fontId="11" fillId="2" borderId="10" xfId="0" applyFont="1" applyFill="1" applyBorder="1" applyAlignment="1" applyProtection="1">
      <alignment horizontal="center" vertical="center" wrapText="1"/>
      <protection locked="0"/>
    </xf>
    <xf numFmtId="9" fontId="11" fillId="2" borderId="4" xfId="0" applyNumberFormat="1" applyFont="1" applyFill="1" applyBorder="1" applyAlignment="1" applyProtection="1">
      <alignment horizontal="center" vertical="center" wrapText="1"/>
      <protection locked="0"/>
    </xf>
    <xf numFmtId="0" fontId="15" fillId="2" borderId="4" xfId="0" applyFont="1" applyFill="1" applyBorder="1" applyAlignment="1" applyProtection="1">
      <alignment vertical="center" wrapText="1"/>
      <protection locked="0"/>
    </xf>
    <xf numFmtId="0" fontId="15" fillId="2" borderId="4" xfId="0" applyFont="1" applyFill="1" applyBorder="1" applyAlignment="1" applyProtection="1">
      <alignment horizontal="left" vertical="center" wrapText="1"/>
      <protection locked="0"/>
    </xf>
    <xf numFmtId="0" fontId="16" fillId="2" borderId="0" xfId="0" applyFont="1" applyFill="1" applyAlignment="1">
      <alignment horizontal="center" vertical="center"/>
    </xf>
    <xf numFmtId="0" fontId="23" fillId="2" borderId="4" xfId="0" applyFont="1" applyFill="1" applyBorder="1" applyAlignment="1" applyProtection="1">
      <alignment horizontal="justify" vertical="center" wrapText="1"/>
      <protection locked="0"/>
    </xf>
    <xf numFmtId="0" fontId="11" fillId="2" borderId="4" xfId="0" applyFont="1" applyFill="1" applyBorder="1" applyAlignment="1" applyProtection="1">
      <alignment horizontal="left" vertical="center"/>
      <protection locked="0"/>
    </xf>
    <xf numFmtId="0" fontId="15" fillId="2" borderId="7" xfId="0" applyFont="1" applyFill="1" applyBorder="1" applyAlignment="1" applyProtection="1">
      <alignment horizontal="center" vertical="center" wrapText="1"/>
      <protection locked="0"/>
    </xf>
    <xf numFmtId="49" fontId="15" fillId="2" borderId="4" xfId="0" applyNumberFormat="1" applyFont="1" applyFill="1" applyBorder="1" applyAlignment="1">
      <alignment horizontal="left" vertical="center" wrapText="1"/>
    </xf>
    <xf numFmtId="0" fontId="15" fillId="2" borderId="7" xfId="0" applyFont="1" applyFill="1" applyBorder="1" applyAlignment="1" applyProtection="1">
      <alignment horizontal="center" vertical="center"/>
      <protection locked="0"/>
    </xf>
    <xf numFmtId="0" fontId="15" fillId="2" borderId="4" xfId="0" applyFont="1" applyFill="1" applyBorder="1" applyAlignment="1" applyProtection="1">
      <alignment horizontal="center" vertical="center"/>
      <protection locked="0"/>
    </xf>
    <xf numFmtId="0" fontId="15" fillId="2" borderId="7" xfId="0" applyFont="1" applyFill="1" applyBorder="1" applyAlignment="1" applyProtection="1">
      <alignment horizontal="center"/>
      <protection locked="0"/>
    </xf>
    <xf numFmtId="0" fontId="15" fillId="2" borderId="4" xfId="0" applyFont="1" applyFill="1" applyBorder="1" applyAlignment="1" applyProtection="1">
      <alignment horizontal="center"/>
      <protection locked="0"/>
    </xf>
    <xf numFmtId="0" fontId="15" fillId="2" borderId="6" xfId="0" applyFont="1" applyFill="1" applyBorder="1" applyAlignment="1" applyProtection="1">
      <alignment horizontal="right"/>
      <protection locked="0"/>
    </xf>
    <xf numFmtId="0" fontId="11" fillId="2" borderId="2" xfId="0" applyFont="1" applyFill="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0" fontId="15" fillId="2" borderId="2" xfId="0" applyFont="1" applyFill="1" applyBorder="1" applyAlignment="1" applyProtection="1">
      <alignment horizontal="center" vertical="center" wrapText="1"/>
      <protection locked="0"/>
    </xf>
    <xf numFmtId="17" fontId="19" fillId="6" borderId="4" xfId="0" applyNumberFormat="1" applyFont="1" applyFill="1" applyBorder="1" applyAlignment="1" applyProtection="1">
      <alignment horizontal="center" vertical="center" wrapText="1"/>
      <protection locked="0"/>
    </xf>
    <xf numFmtId="0" fontId="17" fillId="0" borderId="16" xfId="0" applyFont="1" applyBorder="1" applyAlignment="1">
      <alignment horizontal="justify" vertical="center" wrapText="1"/>
    </xf>
    <xf numFmtId="0" fontId="17" fillId="0" borderId="17" xfId="0" applyFont="1" applyBorder="1" applyAlignment="1">
      <alignment horizontal="justify" vertical="center" wrapText="1"/>
    </xf>
    <xf numFmtId="0" fontId="17" fillId="0" borderId="18" xfId="0" applyFont="1" applyBorder="1" applyAlignment="1">
      <alignment horizontal="justify" vertical="center" wrapText="1"/>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8" fillId="0" borderId="0" xfId="0" applyFont="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29" fillId="6" borderId="4" xfId="0" applyFont="1" applyFill="1" applyBorder="1" applyAlignment="1" applyProtection="1">
      <alignment horizontal="center" vertical="center"/>
      <protection locked="0"/>
    </xf>
    <xf numFmtId="17" fontId="19" fillId="6" borderId="2" xfId="0" applyNumberFormat="1" applyFont="1" applyFill="1" applyBorder="1" applyAlignment="1" applyProtection="1">
      <alignment horizontal="center" vertical="center" wrapText="1"/>
      <protection locked="0"/>
    </xf>
    <xf numFmtId="17" fontId="19" fillId="6" borderId="10" xfId="0" applyNumberFormat="1" applyFont="1" applyFill="1" applyBorder="1" applyAlignment="1" applyProtection="1">
      <alignment horizontal="center" vertical="center" wrapText="1"/>
      <protection locked="0"/>
    </xf>
    <xf numFmtId="0" fontId="16" fillId="2" borderId="0" xfId="0" applyFont="1" applyFill="1" applyBorder="1" applyAlignment="1" applyProtection="1">
      <alignment horizontal="center" vertical="center"/>
      <protection locked="0"/>
    </xf>
    <xf numFmtId="0" fontId="19" fillId="4" borderId="2"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6" xfId="0" applyFont="1" applyFill="1" applyBorder="1" applyAlignment="1" applyProtection="1">
      <alignment horizontal="center" vertical="center" wrapText="1"/>
      <protection locked="0"/>
    </xf>
    <xf numFmtId="0" fontId="19" fillId="7" borderId="7" xfId="0" applyFont="1" applyFill="1" applyBorder="1" applyAlignment="1" applyProtection="1">
      <alignment horizontal="center" vertical="center" wrapText="1"/>
      <protection locked="0"/>
    </xf>
    <xf numFmtId="0" fontId="19" fillId="7" borderId="7" xfId="0" applyFont="1" applyFill="1" applyBorder="1" applyAlignment="1" applyProtection="1">
      <alignment horizontal="left" vertical="center" wrapText="1"/>
      <protection locked="0"/>
    </xf>
    <xf numFmtId="0" fontId="19" fillId="7" borderId="6" xfId="0" applyFont="1" applyFill="1" applyBorder="1" applyAlignment="1" applyProtection="1">
      <alignment horizontal="center" vertical="center" wrapText="1"/>
      <protection locked="0"/>
    </xf>
    <xf numFmtId="0" fontId="0" fillId="0" borderId="4" xfId="0" applyBorder="1" applyAlignment="1">
      <alignment horizontal="left" vertical="center" wrapText="1"/>
    </xf>
    <xf numFmtId="0" fontId="6" fillId="3" borderId="4" xfId="0" applyFont="1" applyFill="1"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6" fillId="0" borderId="4" xfId="0" applyFont="1" applyBorder="1" applyAlignment="1">
      <alignment horizontal="left" vertical="center"/>
    </xf>
    <xf numFmtId="0" fontId="4" fillId="5" borderId="5" xfId="0" applyFont="1" applyFill="1" applyBorder="1" applyAlignment="1" applyProtection="1">
      <alignment horizontal="left" vertical="center" wrapText="1"/>
      <protection locked="0"/>
    </xf>
    <xf numFmtId="0" fontId="4" fillId="5" borderId="6" xfId="0" applyFont="1" applyFill="1" applyBorder="1" applyAlignment="1" applyProtection="1">
      <alignment horizontal="left" vertical="center" wrapText="1"/>
      <protection locked="0"/>
    </xf>
    <xf numFmtId="0" fontId="8" fillId="4" borderId="4" xfId="0" applyFont="1" applyFill="1" applyBorder="1" applyAlignment="1" applyProtection="1">
      <alignment horizontal="center" vertical="center" wrapText="1"/>
      <protection locked="0"/>
    </xf>
    <xf numFmtId="0" fontId="4" fillId="5" borderId="4" xfId="0" applyFont="1" applyFill="1" applyBorder="1" applyAlignment="1" applyProtection="1">
      <alignment horizontal="left" vertical="center" wrapText="1"/>
      <protection locked="0"/>
    </xf>
    <xf numFmtId="0" fontId="6" fillId="3" borderId="4" xfId="0" applyFont="1" applyFill="1" applyBorder="1" applyAlignment="1">
      <alignment horizontal="center" vertical="center"/>
    </xf>
    <xf numFmtId="0" fontId="8" fillId="4" borderId="4" xfId="0" applyFont="1" applyFill="1" applyBorder="1" applyAlignment="1" applyProtection="1">
      <alignment horizontal="left" vertical="center"/>
      <protection locked="0"/>
    </xf>
    <xf numFmtId="0" fontId="8" fillId="4" borderId="4" xfId="0" applyFont="1" applyFill="1" applyBorder="1" applyAlignment="1" applyProtection="1">
      <alignment horizontal="left" vertical="center" wrapText="1"/>
      <protection locked="0"/>
    </xf>
    <xf numFmtId="0" fontId="4" fillId="6" borderId="2" xfId="0" applyFont="1" applyFill="1" applyBorder="1" applyAlignment="1" applyProtection="1">
      <alignment horizontal="center" vertical="center" wrapText="1"/>
      <protection locked="0"/>
    </xf>
    <xf numFmtId="0" fontId="4" fillId="6" borderId="9"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4" fillId="6" borderId="4"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left" vertical="center" wrapText="1"/>
      <protection locked="0"/>
    </xf>
  </cellXfs>
  <cellStyles count="8">
    <cellStyle name="Estilo 1" xfId="1" xr:uid="{00000000-0005-0000-0000-000000000000}"/>
    <cellStyle name="Euro" xfId="5" xr:uid="{00000000-0005-0000-0000-000001000000}"/>
    <cellStyle name="Moneda [0]" xfId="6" builtinId="7"/>
    <cellStyle name="Normal" xfId="0" builtinId="0"/>
    <cellStyle name="Normal 2" xfId="3" xr:uid="{00000000-0005-0000-0000-000003000000}"/>
    <cellStyle name="Porcentaje" xfId="7" builtinId="5"/>
    <cellStyle name="Porcentaje 2" xfId="2" xr:uid="{00000000-0005-0000-0000-000004000000}"/>
    <cellStyle name="Porcentaje 3" xfId="4" xr:uid="{00000000-0005-0000-0000-000005000000}"/>
  </cellStyles>
  <dxfs count="0"/>
  <tableStyles count="1" defaultTableStyle="TableStyleMedium2" defaultPivotStyle="PivotStyleLight16">
    <tableStyle name="Invisible" pivot="0" table="0" count="0" xr9:uid="{B912CB5A-6E80-439F-9BD2-B97C090A5477}"/>
  </tableStyles>
  <colors>
    <mruColors>
      <color rgb="FFC9E7A7"/>
      <color rgb="FFFFFFCC"/>
      <color rgb="FF8DE74F"/>
      <color rgb="FF62CA1C"/>
      <color rgb="FFEEDB7A"/>
      <color rgb="FFF2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 Id="rId9" Type="http://schemas.openxmlformats.org/officeDocument/2006/relationships/image" Target="../media/image9.svg"/></Relationships>
</file>

<file path=xl/drawings/_rels/drawing2.xml.rels><?xml version="1.0" encoding="UTF-8" standalone="yes"?>
<Relationships xmlns="http://schemas.openxmlformats.org/package/2006/relationships"><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38100</xdr:rowOff>
    </xdr:from>
    <xdr:ext cx="5038725" cy="1828800"/>
    <xdr:pic>
      <xdr:nvPicPr>
        <xdr:cNvPr id="2" name="Imagen 1">
          <a:extLst>
            <a:ext uri="{FF2B5EF4-FFF2-40B4-BE49-F238E27FC236}">
              <a16:creationId xmlns:a16="http://schemas.microsoft.com/office/drawing/2014/main" id="{216722F6-A6BF-42B7-B8D1-A5340F8A9964}"/>
            </a:ext>
          </a:extLst>
        </xdr:cNvPr>
        <xdr:cNvPicPr>
          <a:picLocks noChangeAspect="1"/>
        </xdr:cNvPicPr>
      </xdr:nvPicPr>
      <xdr:blipFill rotWithShape="1">
        <a:blip xmlns:r="http://schemas.openxmlformats.org/officeDocument/2006/relationships" r:embed="rId1"/>
        <a:srcRect r="1455"/>
        <a:stretch/>
      </xdr:blipFill>
      <xdr:spPr>
        <a:xfrm>
          <a:off x="1028700" y="228600"/>
          <a:ext cx="5038725" cy="1828800"/>
        </a:xfrm>
        <a:prstGeom prst="rect">
          <a:avLst/>
        </a:prstGeom>
      </xdr:spPr>
    </xdr:pic>
    <xdr:clientData/>
  </xdr:oneCellAnchor>
  <xdr:twoCellAnchor>
    <xdr:from>
      <xdr:col>3</xdr:col>
      <xdr:colOff>395514</xdr:colOff>
      <xdr:row>9</xdr:row>
      <xdr:rowOff>203935</xdr:rowOff>
    </xdr:from>
    <xdr:to>
      <xdr:col>8</xdr:col>
      <xdr:colOff>787401</xdr:colOff>
      <xdr:row>17</xdr:row>
      <xdr:rowOff>38105</xdr:rowOff>
    </xdr:to>
    <xdr:grpSp>
      <xdr:nvGrpSpPr>
        <xdr:cNvPr id="3" name="Grupo 2">
          <a:extLst>
            <a:ext uri="{FF2B5EF4-FFF2-40B4-BE49-F238E27FC236}">
              <a16:creationId xmlns:a16="http://schemas.microsoft.com/office/drawing/2014/main" id="{44C7D185-43F1-4D96-8658-A23EB34BE30F}"/>
            </a:ext>
          </a:extLst>
        </xdr:cNvPr>
        <xdr:cNvGrpSpPr/>
      </xdr:nvGrpSpPr>
      <xdr:grpSpPr>
        <a:xfrm>
          <a:off x="2971074" y="3861535"/>
          <a:ext cx="7935687" cy="1556290"/>
          <a:chOff x="1404054" y="2861957"/>
          <a:chExt cx="7235802" cy="1229091"/>
        </a:xfrm>
      </xdr:grpSpPr>
      <xdr:sp macro="" textlink="">
        <xdr:nvSpPr>
          <xdr:cNvPr id="4" name="CuadroTexto 3">
            <a:extLst>
              <a:ext uri="{FF2B5EF4-FFF2-40B4-BE49-F238E27FC236}">
                <a16:creationId xmlns:a16="http://schemas.microsoft.com/office/drawing/2014/main" id="{9ABFA657-3254-28FF-AB7F-4E626042ED26}"/>
              </a:ext>
            </a:extLst>
          </xdr:cNvPr>
          <xdr:cNvSpPr txBox="1"/>
        </xdr:nvSpPr>
        <xdr:spPr>
          <a:xfrm>
            <a:off x="1404054" y="2861957"/>
            <a:ext cx="7235802" cy="84543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CO" sz="2800"/>
              <a:t>                 </a:t>
            </a:r>
            <a:r>
              <a:rPr lang="es-CO" sz="2800" b="1"/>
              <a:t> </a:t>
            </a:r>
          </a:p>
          <a:p>
            <a:pPr algn="l"/>
            <a:r>
              <a:rPr lang="es-CO" sz="2800" b="1"/>
              <a:t>                      OBJETIVOS</a:t>
            </a:r>
            <a:r>
              <a:rPr lang="es-CO" sz="2800" b="1" baseline="0"/>
              <a:t> </a:t>
            </a:r>
            <a:r>
              <a:rPr lang="es-CO" sz="2800" b="1"/>
              <a:t>PERSPECTIVA CLIENTE    </a:t>
            </a:r>
          </a:p>
        </xdr:txBody>
      </xdr:sp>
      <xdr:pic>
        <xdr:nvPicPr>
          <xdr:cNvPr id="5" name="Gráfico 4" descr="Audiencia objetivo con relleno sólido">
            <a:extLst>
              <a:ext uri="{FF2B5EF4-FFF2-40B4-BE49-F238E27FC236}">
                <a16:creationId xmlns:a16="http://schemas.microsoft.com/office/drawing/2014/main" id="{1454A5AF-AB3E-4B76-7658-4F65355F0F5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729440" y="2930254"/>
            <a:ext cx="1160794" cy="1160794"/>
          </a:xfrm>
          <a:prstGeom prst="rect">
            <a:avLst/>
          </a:prstGeom>
        </xdr:spPr>
      </xdr:pic>
    </xdr:grpSp>
    <xdr:clientData/>
  </xdr:twoCellAnchor>
  <xdr:twoCellAnchor>
    <xdr:from>
      <xdr:col>1</xdr:col>
      <xdr:colOff>659649</xdr:colOff>
      <xdr:row>29</xdr:row>
      <xdr:rowOff>29937</xdr:rowOff>
    </xdr:from>
    <xdr:to>
      <xdr:col>5</xdr:col>
      <xdr:colOff>285750</xdr:colOff>
      <xdr:row>37</xdr:row>
      <xdr:rowOff>125665</xdr:rowOff>
    </xdr:to>
    <xdr:grpSp>
      <xdr:nvGrpSpPr>
        <xdr:cNvPr id="6" name="Grupo 5">
          <a:extLst>
            <a:ext uri="{FF2B5EF4-FFF2-40B4-BE49-F238E27FC236}">
              <a16:creationId xmlns:a16="http://schemas.microsoft.com/office/drawing/2014/main" id="{E023BD47-38D4-497F-A035-986B7452A1CE}"/>
            </a:ext>
          </a:extLst>
        </xdr:cNvPr>
        <xdr:cNvGrpSpPr/>
      </xdr:nvGrpSpPr>
      <xdr:grpSpPr>
        <a:xfrm>
          <a:off x="1010169" y="7604217"/>
          <a:ext cx="4868661" cy="1558768"/>
          <a:chOff x="1154949" y="6144987"/>
          <a:chExt cx="5493501" cy="1619728"/>
        </a:xfrm>
      </xdr:grpSpPr>
      <xdr:grpSp>
        <xdr:nvGrpSpPr>
          <xdr:cNvPr id="7" name="Grupo 6">
            <a:extLst>
              <a:ext uri="{FF2B5EF4-FFF2-40B4-BE49-F238E27FC236}">
                <a16:creationId xmlns:a16="http://schemas.microsoft.com/office/drawing/2014/main" id="{D8616C0B-CDB2-A3D8-0F35-D66D5B106CB3}"/>
              </a:ext>
            </a:extLst>
          </xdr:cNvPr>
          <xdr:cNvGrpSpPr/>
        </xdr:nvGrpSpPr>
        <xdr:grpSpPr>
          <a:xfrm>
            <a:off x="1154949" y="6144987"/>
            <a:ext cx="5493501" cy="1619728"/>
            <a:chOff x="7142090" y="4413011"/>
            <a:chExt cx="3636425" cy="1192100"/>
          </a:xfrm>
        </xdr:grpSpPr>
        <xdr:sp macro="" textlink="">
          <xdr:nvSpPr>
            <xdr:cNvPr id="10" name="Forma libre: forma 9">
              <a:extLst>
                <a:ext uri="{FF2B5EF4-FFF2-40B4-BE49-F238E27FC236}">
                  <a16:creationId xmlns:a16="http://schemas.microsoft.com/office/drawing/2014/main" id="{0EC7DA9F-AF82-ABB3-9DBD-DD0CF4C65118}"/>
                </a:ext>
              </a:extLst>
            </xdr:cNvPr>
            <xdr:cNvSpPr/>
          </xdr:nvSpPr>
          <xdr:spPr>
            <a:xfrm>
              <a:off x="7738135" y="4413011"/>
              <a:ext cx="3040380" cy="1192089"/>
            </a:xfrm>
            <a:custGeom>
              <a:avLst/>
              <a:gdLst>
                <a:gd name="connsiteX0" fmla="*/ 0 w 3040380"/>
                <a:gd name="connsiteY0" fmla="*/ 0 h 1192090"/>
                <a:gd name="connsiteX1" fmla="*/ 2444335 w 3040380"/>
                <a:gd name="connsiteY1" fmla="*/ 0 h 1192090"/>
                <a:gd name="connsiteX2" fmla="*/ 3040380 w 3040380"/>
                <a:gd name="connsiteY2" fmla="*/ 596045 h 1192090"/>
                <a:gd name="connsiteX3" fmla="*/ 2444335 w 3040380"/>
                <a:gd name="connsiteY3" fmla="*/ 1192090 h 1192090"/>
                <a:gd name="connsiteX4" fmla="*/ 0 w 3040380"/>
                <a:gd name="connsiteY4" fmla="*/ 1192090 h 1192090"/>
                <a:gd name="connsiteX5" fmla="*/ 0 w 3040380"/>
                <a:gd name="connsiteY5" fmla="*/ 0 h 11920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040380" h="1192090">
                  <a:moveTo>
                    <a:pt x="3040380" y="1192089"/>
                  </a:moveTo>
                  <a:lnTo>
                    <a:pt x="596045" y="1192089"/>
                  </a:lnTo>
                  <a:lnTo>
                    <a:pt x="0" y="596045"/>
                  </a:lnTo>
                  <a:lnTo>
                    <a:pt x="596045" y="1"/>
                  </a:lnTo>
                  <a:lnTo>
                    <a:pt x="3040380" y="1"/>
                  </a:lnTo>
                  <a:lnTo>
                    <a:pt x="3040380" y="1192089"/>
                  </a:lnTo>
                  <a:close/>
                </a:path>
              </a:pathLst>
            </a:custGeom>
            <a:solidFill>
              <a:schemeClr val="tx2">
                <a:lumMod val="40000"/>
                <a:lumOff val="6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823701" tIns="175260" rIns="327152" bIns="175261" numCol="1" spcCol="1270" anchor="ctr" anchorCtr="0">
              <a:noAutofit/>
            </a:bodyPr>
            <a:lstStyle/>
            <a:p>
              <a:pPr marL="0" lvl="0" indent="0" algn="ctr" defTabSz="2044700">
                <a:lnSpc>
                  <a:spcPct val="90000"/>
                </a:lnSpc>
                <a:spcBef>
                  <a:spcPct val="0"/>
                </a:spcBef>
                <a:spcAft>
                  <a:spcPct val="35000"/>
                </a:spcAft>
                <a:buNone/>
              </a:pPr>
              <a:endParaRPr lang="es-CO" sz="4600" kern="1200"/>
            </a:p>
          </xdr:txBody>
        </xdr:sp>
        <xdr:sp macro="" textlink="">
          <xdr:nvSpPr>
            <xdr:cNvPr id="11" name="Elipse 10">
              <a:extLst>
                <a:ext uri="{FF2B5EF4-FFF2-40B4-BE49-F238E27FC236}">
                  <a16:creationId xmlns:a16="http://schemas.microsoft.com/office/drawing/2014/main" id="{70ED8436-43B7-D4B1-5431-DAEE5820CE73}"/>
                </a:ext>
              </a:extLst>
            </xdr:cNvPr>
            <xdr:cNvSpPr/>
          </xdr:nvSpPr>
          <xdr:spPr>
            <a:xfrm>
              <a:off x="7142090" y="4413021"/>
              <a:ext cx="1192090" cy="1192090"/>
            </a:xfrm>
            <a:prstGeom prst="ellipse">
              <a:avLst/>
            </a:prstGeom>
            <a:solidFill>
              <a:schemeClr val="tx2">
                <a:lumMod val="20000"/>
                <a:lumOff val="80000"/>
              </a:schemeClr>
            </a:solidFill>
          </xdr:spPr>
          <xdr:style>
            <a:lnRef idx="2">
              <a:schemeClr val="lt1">
                <a:hueOff val="0"/>
                <a:satOff val="0"/>
                <a:lumOff val="0"/>
                <a:alphaOff val="0"/>
              </a:schemeClr>
            </a:lnRef>
            <a:fillRef idx="1">
              <a:scrgbClr r="0" g="0" b="0"/>
            </a:fillRef>
            <a:effectRef idx="0">
              <a:schemeClr val="accent1">
                <a:tint val="50000"/>
                <a:hueOff val="0"/>
                <a:satOff val="0"/>
                <a:lumOff val="0"/>
                <a:alphaOff val="0"/>
              </a:schemeClr>
            </a:effectRef>
            <a:fontRef idx="minor">
              <a:schemeClr val="lt1">
                <a:hueOff val="0"/>
                <a:satOff val="0"/>
                <a:lumOff val="0"/>
                <a:alphaOff val="0"/>
              </a:schemeClr>
            </a:fontRef>
          </xdr:style>
        </xdr:sp>
      </xdr:grpSp>
      <xdr:sp macro="" textlink="">
        <xdr:nvSpPr>
          <xdr:cNvPr id="8" name="CuadroTexto 7">
            <a:extLst>
              <a:ext uri="{FF2B5EF4-FFF2-40B4-BE49-F238E27FC236}">
                <a16:creationId xmlns:a16="http://schemas.microsoft.com/office/drawing/2014/main" id="{3A8D8FBD-BA4A-6DF9-1D89-E84A5A30A683}"/>
              </a:ext>
            </a:extLst>
          </xdr:cNvPr>
          <xdr:cNvSpPr txBox="1"/>
        </xdr:nvSpPr>
        <xdr:spPr>
          <a:xfrm>
            <a:off x="2997867" y="6323846"/>
            <a:ext cx="3564002" cy="1439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800"/>
              <a:t>C1-Servir e informar al ciudadano promoviendo confianza y credibilidad en el buen uso de los recursos públicos</a:t>
            </a:r>
          </a:p>
        </xdr:txBody>
      </xdr:sp>
      <xdr:sp macro="" textlink="">
        <xdr:nvSpPr>
          <xdr:cNvPr id="9" name="CuadroTexto 8">
            <a:extLst>
              <a:ext uri="{FF2B5EF4-FFF2-40B4-BE49-F238E27FC236}">
                <a16:creationId xmlns:a16="http://schemas.microsoft.com/office/drawing/2014/main" id="{F06AD3F7-123F-57E3-97E8-9C2D7BD15EE7}"/>
              </a:ext>
            </a:extLst>
          </xdr:cNvPr>
          <xdr:cNvSpPr txBox="1"/>
        </xdr:nvSpPr>
        <xdr:spPr>
          <a:xfrm>
            <a:off x="1289065" y="6395328"/>
            <a:ext cx="1572304" cy="964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2800" b="1"/>
              <a:t>4 </a:t>
            </a:r>
          </a:p>
          <a:p>
            <a:pPr algn="ctr"/>
            <a:r>
              <a:rPr lang="es-CO" sz="1800"/>
              <a:t>Acciones</a:t>
            </a:r>
          </a:p>
        </xdr:txBody>
      </xdr:sp>
    </xdr:grpSp>
    <xdr:clientData/>
  </xdr:twoCellAnchor>
  <xdr:twoCellAnchor>
    <xdr:from>
      <xdr:col>10</xdr:col>
      <xdr:colOff>329450</xdr:colOff>
      <xdr:row>16</xdr:row>
      <xdr:rowOff>109310</xdr:rowOff>
    </xdr:from>
    <xdr:to>
      <xdr:col>13</xdr:col>
      <xdr:colOff>1441450</xdr:colOff>
      <xdr:row>36</xdr:row>
      <xdr:rowOff>174624</xdr:rowOff>
    </xdr:to>
    <xdr:grpSp>
      <xdr:nvGrpSpPr>
        <xdr:cNvPr id="12" name="Grupo 11">
          <a:extLst>
            <a:ext uri="{FF2B5EF4-FFF2-40B4-BE49-F238E27FC236}">
              <a16:creationId xmlns:a16="http://schemas.microsoft.com/office/drawing/2014/main" id="{6A2F87FF-AD1A-4063-BD21-98271F89E40D}"/>
            </a:ext>
          </a:extLst>
        </xdr:cNvPr>
        <xdr:cNvGrpSpPr/>
      </xdr:nvGrpSpPr>
      <xdr:grpSpPr>
        <a:xfrm>
          <a:off x="12978650" y="5306150"/>
          <a:ext cx="5638280" cy="3722914"/>
          <a:chOff x="2202698" y="4703535"/>
          <a:chExt cx="6861927" cy="3534192"/>
        </a:xfrm>
      </xdr:grpSpPr>
      <xdr:grpSp>
        <xdr:nvGrpSpPr>
          <xdr:cNvPr id="13" name="Grupo 12">
            <a:extLst>
              <a:ext uri="{FF2B5EF4-FFF2-40B4-BE49-F238E27FC236}">
                <a16:creationId xmlns:a16="http://schemas.microsoft.com/office/drawing/2014/main" id="{29388AEB-FF4F-F7F0-3254-AB5DAB86490A}"/>
              </a:ext>
            </a:extLst>
          </xdr:cNvPr>
          <xdr:cNvGrpSpPr/>
        </xdr:nvGrpSpPr>
        <xdr:grpSpPr>
          <a:xfrm>
            <a:off x="2202698" y="4703535"/>
            <a:ext cx="6861927" cy="3534192"/>
            <a:chOff x="7142090" y="4413021"/>
            <a:chExt cx="3636425" cy="2751299"/>
          </a:xfrm>
        </xdr:grpSpPr>
        <xdr:sp macro="" textlink="">
          <xdr:nvSpPr>
            <xdr:cNvPr id="18" name="Forma libre: forma 17">
              <a:extLst>
                <a:ext uri="{FF2B5EF4-FFF2-40B4-BE49-F238E27FC236}">
                  <a16:creationId xmlns:a16="http://schemas.microsoft.com/office/drawing/2014/main" id="{889478CF-63B2-1102-183A-5153B2F6AF47}"/>
                </a:ext>
              </a:extLst>
            </xdr:cNvPr>
            <xdr:cNvSpPr/>
          </xdr:nvSpPr>
          <xdr:spPr>
            <a:xfrm rot="21600000">
              <a:off x="7738135" y="4413021"/>
              <a:ext cx="3040380" cy="1192091"/>
            </a:xfrm>
            <a:custGeom>
              <a:avLst/>
              <a:gdLst>
                <a:gd name="connsiteX0" fmla="*/ 0 w 3040380"/>
                <a:gd name="connsiteY0" fmla="*/ 0 h 1192090"/>
                <a:gd name="connsiteX1" fmla="*/ 2444335 w 3040380"/>
                <a:gd name="connsiteY1" fmla="*/ 0 h 1192090"/>
                <a:gd name="connsiteX2" fmla="*/ 3040380 w 3040380"/>
                <a:gd name="connsiteY2" fmla="*/ 596045 h 1192090"/>
                <a:gd name="connsiteX3" fmla="*/ 2444335 w 3040380"/>
                <a:gd name="connsiteY3" fmla="*/ 1192090 h 1192090"/>
                <a:gd name="connsiteX4" fmla="*/ 0 w 3040380"/>
                <a:gd name="connsiteY4" fmla="*/ 1192090 h 1192090"/>
                <a:gd name="connsiteX5" fmla="*/ 0 w 3040380"/>
                <a:gd name="connsiteY5" fmla="*/ 0 h 11920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040380" h="1192090">
                  <a:moveTo>
                    <a:pt x="3040380" y="1192089"/>
                  </a:moveTo>
                  <a:lnTo>
                    <a:pt x="596045" y="1192089"/>
                  </a:lnTo>
                  <a:lnTo>
                    <a:pt x="0" y="596045"/>
                  </a:lnTo>
                  <a:lnTo>
                    <a:pt x="596045" y="1"/>
                  </a:lnTo>
                  <a:lnTo>
                    <a:pt x="3040380" y="1"/>
                  </a:lnTo>
                  <a:lnTo>
                    <a:pt x="3040380" y="1192089"/>
                  </a:lnTo>
                  <a:close/>
                </a:path>
              </a:pathLst>
            </a:custGeom>
            <a:solidFill>
              <a:srgbClr val="62CA1C"/>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823701" tIns="175260" rIns="327152" bIns="175261" numCol="1" spcCol="1270" anchor="ctr" anchorCtr="0">
              <a:noAutofit/>
            </a:bodyPr>
            <a:lstStyle/>
            <a:p>
              <a:pPr marL="0" lvl="0" indent="0" algn="ctr" defTabSz="2044700">
                <a:lnSpc>
                  <a:spcPct val="90000"/>
                </a:lnSpc>
                <a:spcBef>
                  <a:spcPct val="0"/>
                </a:spcBef>
                <a:spcAft>
                  <a:spcPct val="35000"/>
                </a:spcAft>
                <a:buNone/>
              </a:pPr>
              <a:endParaRPr lang="es-CO" sz="4600" kern="1200"/>
            </a:p>
          </xdr:txBody>
        </xdr:sp>
        <xdr:sp macro="" textlink="">
          <xdr:nvSpPr>
            <xdr:cNvPr id="19" name="Elipse 18">
              <a:extLst>
                <a:ext uri="{FF2B5EF4-FFF2-40B4-BE49-F238E27FC236}">
                  <a16:creationId xmlns:a16="http://schemas.microsoft.com/office/drawing/2014/main" id="{4746B7F7-C629-FE2E-A83D-FA185AAC83FE}"/>
                </a:ext>
              </a:extLst>
            </xdr:cNvPr>
            <xdr:cNvSpPr/>
          </xdr:nvSpPr>
          <xdr:spPr>
            <a:xfrm>
              <a:off x="7142090" y="4413021"/>
              <a:ext cx="1192090" cy="1192090"/>
            </a:xfrm>
            <a:prstGeom prst="ellipse">
              <a:avLst/>
            </a:prstGeom>
            <a:solidFill>
              <a:srgbClr val="C9E7A7"/>
            </a:solidFill>
          </xdr:spPr>
          <xdr:style>
            <a:lnRef idx="2">
              <a:schemeClr val="lt1">
                <a:hueOff val="0"/>
                <a:satOff val="0"/>
                <a:lumOff val="0"/>
                <a:alphaOff val="0"/>
              </a:schemeClr>
            </a:lnRef>
            <a:fillRef idx="1">
              <a:scrgbClr r="0" g="0" b="0"/>
            </a:fillRef>
            <a:effectRef idx="0">
              <a:schemeClr val="accent1">
                <a:tint val="50000"/>
                <a:hueOff val="0"/>
                <a:satOff val="0"/>
                <a:lumOff val="0"/>
                <a:alphaOff val="0"/>
              </a:schemeClr>
            </a:effectRef>
            <a:fontRef idx="minor">
              <a:schemeClr val="lt1">
                <a:hueOff val="0"/>
                <a:satOff val="0"/>
                <a:lumOff val="0"/>
                <a:alphaOff val="0"/>
              </a:schemeClr>
            </a:fontRef>
          </xdr:style>
        </xdr:sp>
        <xdr:sp macro="" textlink="">
          <xdr:nvSpPr>
            <xdr:cNvPr id="20" name="Forma libre: forma 19">
              <a:extLst>
                <a:ext uri="{FF2B5EF4-FFF2-40B4-BE49-F238E27FC236}">
                  <a16:creationId xmlns:a16="http://schemas.microsoft.com/office/drawing/2014/main" id="{7D0F189E-BC1E-1649-F7C7-4DBCD1DD9E1A}"/>
                </a:ext>
              </a:extLst>
            </xdr:cNvPr>
            <xdr:cNvSpPr/>
          </xdr:nvSpPr>
          <xdr:spPr>
            <a:xfrm>
              <a:off x="7706573" y="5972229"/>
              <a:ext cx="3040380" cy="1192091"/>
            </a:xfrm>
            <a:custGeom>
              <a:avLst/>
              <a:gdLst>
                <a:gd name="connsiteX0" fmla="*/ 0 w 3040380"/>
                <a:gd name="connsiteY0" fmla="*/ 0 h 1192090"/>
                <a:gd name="connsiteX1" fmla="*/ 2444335 w 3040380"/>
                <a:gd name="connsiteY1" fmla="*/ 0 h 1192090"/>
                <a:gd name="connsiteX2" fmla="*/ 3040380 w 3040380"/>
                <a:gd name="connsiteY2" fmla="*/ 596045 h 1192090"/>
                <a:gd name="connsiteX3" fmla="*/ 2444335 w 3040380"/>
                <a:gd name="connsiteY3" fmla="*/ 1192090 h 1192090"/>
                <a:gd name="connsiteX4" fmla="*/ 0 w 3040380"/>
                <a:gd name="connsiteY4" fmla="*/ 1192090 h 1192090"/>
                <a:gd name="connsiteX5" fmla="*/ 0 w 3040380"/>
                <a:gd name="connsiteY5" fmla="*/ 0 h 11920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040380" h="1192090">
                  <a:moveTo>
                    <a:pt x="3040380" y="1192089"/>
                  </a:moveTo>
                  <a:lnTo>
                    <a:pt x="596045" y="1192089"/>
                  </a:lnTo>
                  <a:lnTo>
                    <a:pt x="0" y="596045"/>
                  </a:lnTo>
                  <a:lnTo>
                    <a:pt x="596045" y="1"/>
                  </a:lnTo>
                  <a:lnTo>
                    <a:pt x="3040380" y="1"/>
                  </a:lnTo>
                  <a:lnTo>
                    <a:pt x="3040380" y="1192089"/>
                  </a:lnTo>
                  <a:close/>
                </a:path>
              </a:pathLst>
            </a:custGeom>
            <a:solidFill>
              <a:srgbClr val="62CA1C"/>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823701" tIns="175261" rIns="327152" bIns="175260" numCol="1" spcCol="1270" anchor="ctr" anchorCtr="0">
              <a:noAutofit/>
            </a:bodyPr>
            <a:lstStyle/>
            <a:p>
              <a:pPr marL="0" lvl="0" indent="0" algn="ctr" defTabSz="2044700">
                <a:lnSpc>
                  <a:spcPct val="90000"/>
                </a:lnSpc>
                <a:spcBef>
                  <a:spcPct val="0"/>
                </a:spcBef>
                <a:spcAft>
                  <a:spcPct val="35000"/>
                </a:spcAft>
                <a:buNone/>
              </a:pPr>
              <a:endParaRPr lang="es-CO" sz="4600" kern="1200"/>
            </a:p>
          </xdr:txBody>
        </xdr:sp>
        <xdr:sp macro="" textlink="">
          <xdr:nvSpPr>
            <xdr:cNvPr id="21" name="Elipse 20">
              <a:extLst>
                <a:ext uri="{FF2B5EF4-FFF2-40B4-BE49-F238E27FC236}">
                  <a16:creationId xmlns:a16="http://schemas.microsoft.com/office/drawing/2014/main" id="{A9D42166-2293-0461-E540-AEB782912CF1}"/>
                </a:ext>
              </a:extLst>
            </xdr:cNvPr>
            <xdr:cNvSpPr/>
          </xdr:nvSpPr>
          <xdr:spPr>
            <a:xfrm>
              <a:off x="7142090" y="5960960"/>
              <a:ext cx="1192090" cy="1192090"/>
            </a:xfrm>
            <a:prstGeom prst="ellipse">
              <a:avLst/>
            </a:prstGeom>
            <a:solidFill>
              <a:srgbClr val="C9E7A7"/>
            </a:solidFill>
          </xdr:spPr>
          <xdr:style>
            <a:lnRef idx="2">
              <a:schemeClr val="lt1">
                <a:hueOff val="0"/>
                <a:satOff val="0"/>
                <a:lumOff val="0"/>
                <a:alphaOff val="0"/>
              </a:schemeClr>
            </a:lnRef>
            <a:fillRef idx="1">
              <a:scrgbClr r="0" g="0" b="0"/>
            </a:fillRef>
            <a:effectRef idx="0">
              <a:schemeClr val="accent1">
                <a:tint val="50000"/>
                <a:hueOff val="0"/>
                <a:satOff val="0"/>
                <a:lumOff val="0"/>
                <a:alphaOff val="0"/>
              </a:schemeClr>
            </a:effectRef>
            <a:fontRef idx="minor">
              <a:schemeClr val="lt1">
                <a:hueOff val="0"/>
                <a:satOff val="0"/>
                <a:lumOff val="0"/>
                <a:alphaOff val="0"/>
              </a:schemeClr>
            </a:fontRef>
          </xdr:style>
        </xdr:sp>
      </xdr:grpSp>
      <xdr:sp macro="" textlink="">
        <xdr:nvSpPr>
          <xdr:cNvPr id="14" name="CuadroTexto 13">
            <a:extLst>
              <a:ext uri="{FF2B5EF4-FFF2-40B4-BE49-F238E27FC236}">
                <a16:creationId xmlns:a16="http://schemas.microsoft.com/office/drawing/2014/main" id="{C180E2DB-C2EF-9A61-0E62-B53CDC547AF7}"/>
              </a:ext>
            </a:extLst>
          </xdr:cNvPr>
          <xdr:cNvSpPr txBox="1"/>
        </xdr:nvSpPr>
        <xdr:spPr>
          <a:xfrm>
            <a:off x="4880426" y="4812396"/>
            <a:ext cx="3764645" cy="1360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800"/>
          </a:p>
          <a:p>
            <a:r>
              <a:rPr lang="es-CO" sz="1800"/>
              <a:t>GF1-Mejorar la progresividad en las cargas tributarias.</a:t>
            </a:r>
          </a:p>
        </xdr:txBody>
      </xdr:sp>
      <xdr:sp macro="" textlink="">
        <xdr:nvSpPr>
          <xdr:cNvPr id="15" name="CuadroTexto 14">
            <a:extLst>
              <a:ext uri="{FF2B5EF4-FFF2-40B4-BE49-F238E27FC236}">
                <a16:creationId xmlns:a16="http://schemas.microsoft.com/office/drawing/2014/main" id="{04E41614-211F-4DB4-67DB-C9943DEA6CC7}"/>
              </a:ext>
            </a:extLst>
          </xdr:cNvPr>
          <xdr:cNvSpPr txBox="1"/>
        </xdr:nvSpPr>
        <xdr:spPr>
          <a:xfrm>
            <a:off x="2294326" y="4985391"/>
            <a:ext cx="1963963" cy="911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2800" b="1"/>
              <a:t>4 </a:t>
            </a:r>
          </a:p>
          <a:p>
            <a:pPr algn="ctr"/>
            <a:r>
              <a:rPr lang="es-CO" sz="1800"/>
              <a:t>Acciones</a:t>
            </a:r>
          </a:p>
        </xdr:txBody>
      </xdr:sp>
      <xdr:sp macro="" textlink="">
        <xdr:nvSpPr>
          <xdr:cNvPr id="16" name="CuadroTexto 15">
            <a:extLst>
              <a:ext uri="{FF2B5EF4-FFF2-40B4-BE49-F238E27FC236}">
                <a16:creationId xmlns:a16="http://schemas.microsoft.com/office/drawing/2014/main" id="{ED5FF23F-D03F-23AC-AAA2-7CDF6CCB711E}"/>
              </a:ext>
            </a:extLst>
          </xdr:cNvPr>
          <xdr:cNvSpPr txBox="1"/>
        </xdr:nvSpPr>
        <xdr:spPr>
          <a:xfrm>
            <a:off x="4758572" y="6742339"/>
            <a:ext cx="3702803" cy="1360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800"/>
              <a:t>GF3-Introducir criterios de desempeño, calidad y efectividad en la distribución de recursos del presupuesto distrital.</a:t>
            </a:r>
          </a:p>
        </xdr:txBody>
      </xdr:sp>
      <xdr:sp macro="" textlink="">
        <xdr:nvSpPr>
          <xdr:cNvPr id="17" name="CuadroTexto 16">
            <a:extLst>
              <a:ext uri="{FF2B5EF4-FFF2-40B4-BE49-F238E27FC236}">
                <a16:creationId xmlns:a16="http://schemas.microsoft.com/office/drawing/2014/main" id="{A54A6FAF-03C8-37BA-0235-98655030380C}"/>
              </a:ext>
            </a:extLst>
          </xdr:cNvPr>
          <xdr:cNvSpPr txBox="1"/>
        </xdr:nvSpPr>
        <xdr:spPr>
          <a:xfrm>
            <a:off x="2337480" y="6953994"/>
            <a:ext cx="1963964" cy="911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2800" b="1"/>
              <a:t>2</a:t>
            </a:r>
          </a:p>
          <a:p>
            <a:pPr algn="ctr"/>
            <a:r>
              <a:rPr lang="es-CO" sz="1800"/>
              <a:t>Acciones</a:t>
            </a:r>
          </a:p>
        </xdr:txBody>
      </xdr:sp>
    </xdr:grpSp>
    <xdr:clientData/>
  </xdr:twoCellAnchor>
  <xdr:twoCellAnchor>
    <xdr:from>
      <xdr:col>11</xdr:col>
      <xdr:colOff>558798</xdr:colOff>
      <xdr:row>10</xdr:row>
      <xdr:rowOff>155575</xdr:rowOff>
    </xdr:from>
    <xdr:to>
      <xdr:col>21</xdr:col>
      <xdr:colOff>167639</xdr:colOff>
      <xdr:row>14</xdr:row>
      <xdr:rowOff>95834</xdr:rowOff>
    </xdr:to>
    <xdr:sp macro="" textlink="">
      <xdr:nvSpPr>
        <xdr:cNvPr id="22" name="CuadroTexto 21">
          <a:extLst>
            <a:ext uri="{FF2B5EF4-FFF2-40B4-BE49-F238E27FC236}">
              <a16:creationId xmlns:a16="http://schemas.microsoft.com/office/drawing/2014/main" id="{2B5514CD-25E9-4025-9C73-9FCB2BA49FE2}"/>
            </a:ext>
          </a:extLst>
        </xdr:cNvPr>
        <xdr:cNvSpPr txBox="1"/>
      </xdr:nvSpPr>
      <xdr:spPr>
        <a:xfrm>
          <a:off x="14701518" y="4178935"/>
          <a:ext cx="9682481" cy="76321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CO" sz="1200"/>
            <a:t>                                              </a:t>
          </a:r>
        </a:p>
        <a:p>
          <a:pPr algn="l"/>
          <a:r>
            <a:rPr lang="es-CO" sz="2800" b="1"/>
            <a:t>                         OBJETIVOS</a:t>
          </a:r>
          <a:r>
            <a:rPr lang="es-CO" sz="2800" b="1" baseline="0"/>
            <a:t> </a:t>
          </a:r>
          <a:r>
            <a:rPr lang="es-CO" sz="2800" b="1"/>
            <a:t>PERSPECTIVA GESTIÓN</a:t>
          </a:r>
          <a:r>
            <a:rPr lang="es-CO" sz="2800" b="1" baseline="0"/>
            <a:t> FINANCIERA</a:t>
          </a:r>
          <a:endParaRPr lang="es-CO" sz="2800" b="1"/>
        </a:p>
      </xdr:txBody>
    </xdr:sp>
    <xdr:clientData/>
  </xdr:twoCellAnchor>
  <xdr:oneCellAnchor>
    <xdr:from>
      <xdr:col>11</xdr:col>
      <xdr:colOff>1225550</xdr:colOff>
      <xdr:row>9</xdr:row>
      <xdr:rowOff>257175</xdr:rowOff>
    </xdr:from>
    <xdr:ext cx="1235257" cy="1156335"/>
    <xdr:pic>
      <xdr:nvPicPr>
        <xdr:cNvPr id="23" name="Gráfico 22" descr="Dinero con relleno sólido">
          <a:extLst>
            <a:ext uri="{FF2B5EF4-FFF2-40B4-BE49-F238E27FC236}">
              <a16:creationId xmlns:a16="http://schemas.microsoft.com/office/drawing/2014/main" id="{F445E3E5-8AED-48AB-9987-68A791CCCF8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508490" y="1826895"/>
          <a:ext cx="1235257" cy="1156335"/>
        </a:xfrm>
        <a:prstGeom prst="rect">
          <a:avLst/>
        </a:prstGeom>
      </xdr:spPr>
    </xdr:pic>
    <xdr:clientData/>
  </xdr:oneCellAnchor>
  <xdr:twoCellAnchor>
    <xdr:from>
      <xdr:col>14</xdr:col>
      <xdr:colOff>196100</xdr:colOff>
      <xdr:row>16</xdr:row>
      <xdr:rowOff>102960</xdr:rowOff>
    </xdr:from>
    <xdr:to>
      <xdr:col>21</xdr:col>
      <xdr:colOff>374650</xdr:colOff>
      <xdr:row>36</xdr:row>
      <xdr:rowOff>168274</xdr:rowOff>
    </xdr:to>
    <xdr:grpSp>
      <xdr:nvGrpSpPr>
        <xdr:cNvPr id="24" name="Grupo 23">
          <a:extLst>
            <a:ext uri="{FF2B5EF4-FFF2-40B4-BE49-F238E27FC236}">
              <a16:creationId xmlns:a16="http://schemas.microsoft.com/office/drawing/2014/main" id="{12AB75A9-38BD-4DB8-825C-8A3ADE866981}"/>
            </a:ext>
          </a:extLst>
        </xdr:cNvPr>
        <xdr:cNvGrpSpPr/>
      </xdr:nvGrpSpPr>
      <xdr:grpSpPr>
        <a:xfrm>
          <a:off x="18880340" y="5299800"/>
          <a:ext cx="5725910" cy="3722914"/>
          <a:chOff x="2202698" y="4703535"/>
          <a:chExt cx="6861927" cy="3534192"/>
        </a:xfrm>
      </xdr:grpSpPr>
      <xdr:grpSp>
        <xdr:nvGrpSpPr>
          <xdr:cNvPr id="25" name="Grupo 24">
            <a:extLst>
              <a:ext uri="{FF2B5EF4-FFF2-40B4-BE49-F238E27FC236}">
                <a16:creationId xmlns:a16="http://schemas.microsoft.com/office/drawing/2014/main" id="{2BC33BEA-2B02-B349-4CEE-510516B1EE5F}"/>
              </a:ext>
            </a:extLst>
          </xdr:cNvPr>
          <xdr:cNvGrpSpPr/>
        </xdr:nvGrpSpPr>
        <xdr:grpSpPr>
          <a:xfrm>
            <a:off x="2202698" y="4703535"/>
            <a:ext cx="6861927" cy="3534192"/>
            <a:chOff x="7142090" y="4413021"/>
            <a:chExt cx="3636425" cy="2751299"/>
          </a:xfrm>
        </xdr:grpSpPr>
        <xdr:sp macro="" textlink="">
          <xdr:nvSpPr>
            <xdr:cNvPr id="30" name="Forma libre: forma 29">
              <a:extLst>
                <a:ext uri="{FF2B5EF4-FFF2-40B4-BE49-F238E27FC236}">
                  <a16:creationId xmlns:a16="http://schemas.microsoft.com/office/drawing/2014/main" id="{514C41DD-E9E6-98FF-E4AA-6572081B89AE}"/>
                </a:ext>
              </a:extLst>
            </xdr:cNvPr>
            <xdr:cNvSpPr/>
          </xdr:nvSpPr>
          <xdr:spPr>
            <a:xfrm rot="21600000">
              <a:off x="7738135" y="4413021"/>
              <a:ext cx="3040380" cy="1192091"/>
            </a:xfrm>
            <a:custGeom>
              <a:avLst/>
              <a:gdLst>
                <a:gd name="connsiteX0" fmla="*/ 0 w 3040380"/>
                <a:gd name="connsiteY0" fmla="*/ 0 h 1192090"/>
                <a:gd name="connsiteX1" fmla="*/ 2444335 w 3040380"/>
                <a:gd name="connsiteY1" fmla="*/ 0 h 1192090"/>
                <a:gd name="connsiteX2" fmla="*/ 3040380 w 3040380"/>
                <a:gd name="connsiteY2" fmla="*/ 596045 h 1192090"/>
                <a:gd name="connsiteX3" fmla="*/ 2444335 w 3040380"/>
                <a:gd name="connsiteY3" fmla="*/ 1192090 h 1192090"/>
                <a:gd name="connsiteX4" fmla="*/ 0 w 3040380"/>
                <a:gd name="connsiteY4" fmla="*/ 1192090 h 1192090"/>
                <a:gd name="connsiteX5" fmla="*/ 0 w 3040380"/>
                <a:gd name="connsiteY5" fmla="*/ 0 h 11920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040380" h="1192090">
                  <a:moveTo>
                    <a:pt x="3040380" y="1192089"/>
                  </a:moveTo>
                  <a:lnTo>
                    <a:pt x="596045" y="1192089"/>
                  </a:lnTo>
                  <a:lnTo>
                    <a:pt x="0" y="596045"/>
                  </a:lnTo>
                  <a:lnTo>
                    <a:pt x="596045" y="1"/>
                  </a:lnTo>
                  <a:lnTo>
                    <a:pt x="3040380" y="1"/>
                  </a:lnTo>
                  <a:lnTo>
                    <a:pt x="3040380" y="1192089"/>
                  </a:lnTo>
                  <a:close/>
                </a:path>
              </a:pathLst>
            </a:custGeom>
            <a:solidFill>
              <a:srgbClr val="62CA1C"/>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823701" tIns="175260" rIns="327152" bIns="175261" numCol="1" spcCol="1270" anchor="ctr" anchorCtr="0">
              <a:noAutofit/>
            </a:bodyPr>
            <a:lstStyle/>
            <a:p>
              <a:pPr marL="0" lvl="0" indent="0" algn="ctr" defTabSz="2044700">
                <a:lnSpc>
                  <a:spcPct val="90000"/>
                </a:lnSpc>
                <a:spcBef>
                  <a:spcPct val="0"/>
                </a:spcBef>
                <a:spcAft>
                  <a:spcPct val="35000"/>
                </a:spcAft>
                <a:buNone/>
              </a:pPr>
              <a:endParaRPr lang="es-CO" sz="4600" kern="1200"/>
            </a:p>
          </xdr:txBody>
        </xdr:sp>
        <xdr:sp macro="" textlink="">
          <xdr:nvSpPr>
            <xdr:cNvPr id="31" name="Elipse 30">
              <a:extLst>
                <a:ext uri="{FF2B5EF4-FFF2-40B4-BE49-F238E27FC236}">
                  <a16:creationId xmlns:a16="http://schemas.microsoft.com/office/drawing/2014/main" id="{DC762F00-1238-D869-69E1-6024E5851F04}"/>
                </a:ext>
              </a:extLst>
            </xdr:cNvPr>
            <xdr:cNvSpPr/>
          </xdr:nvSpPr>
          <xdr:spPr>
            <a:xfrm>
              <a:off x="7142090" y="4413021"/>
              <a:ext cx="1192090" cy="1192090"/>
            </a:xfrm>
            <a:prstGeom prst="ellipse">
              <a:avLst/>
            </a:prstGeom>
            <a:solidFill>
              <a:srgbClr val="C9E7A7"/>
            </a:solidFill>
          </xdr:spPr>
          <xdr:style>
            <a:lnRef idx="2">
              <a:schemeClr val="lt1">
                <a:hueOff val="0"/>
                <a:satOff val="0"/>
                <a:lumOff val="0"/>
                <a:alphaOff val="0"/>
              </a:schemeClr>
            </a:lnRef>
            <a:fillRef idx="1">
              <a:scrgbClr r="0" g="0" b="0"/>
            </a:fillRef>
            <a:effectRef idx="0">
              <a:schemeClr val="accent1">
                <a:tint val="50000"/>
                <a:hueOff val="0"/>
                <a:satOff val="0"/>
                <a:lumOff val="0"/>
                <a:alphaOff val="0"/>
              </a:schemeClr>
            </a:effectRef>
            <a:fontRef idx="minor">
              <a:schemeClr val="lt1">
                <a:hueOff val="0"/>
                <a:satOff val="0"/>
                <a:lumOff val="0"/>
                <a:alphaOff val="0"/>
              </a:schemeClr>
            </a:fontRef>
          </xdr:style>
        </xdr:sp>
        <xdr:sp macro="" textlink="">
          <xdr:nvSpPr>
            <xdr:cNvPr id="32" name="Forma libre: forma 31">
              <a:extLst>
                <a:ext uri="{FF2B5EF4-FFF2-40B4-BE49-F238E27FC236}">
                  <a16:creationId xmlns:a16="http://schemas.microsoft.com/office/drawing/2014/main" id="{752FF580-9883-3BB5-CEB0-B6869C43DEF4}"/>
                </a:ext>
              </a:extLst>
            </xdr:cNvPr>
            <xdr:cNvSpPr/>
          </xdr:nvSpPr>
          <xdr:spPr>
            <a:xfrm>
              <a:off x="7706573" y="5972229"/>
              <a:ext cx="3040380" cy="1192091"/>
            </a:xfrm>
            <a:custGeom>
              <a:avLst/>
              <a:gdLst>
                <a:gd name="connsiteX0" fmla="*/ 0 w 3040380"/>
                <a:gd name="connsiteY0" fmla="*/ 0 h 1192090"/>
                <a:gd name="connsiteX1" fmla="*/ 2444335 w 3040380"/>
                <a:gd name="connsiteY1" fmla="*/ 0 h 1192090"/>
                <a:gd name="connsiteX2" fmla="*/ 3040380 w 3040380"/>
                <a:gd name="connsiteY2" fmla="*/ 596045 h 1192090"/>
                <a:gd name="connsiteX3" fmla="*/ 2444335 w 3040380"/>
                <a:gd name="connsiteY3" fmla="*/ 1192090 h 1192090"/>
                <a:gd name="connsiteX4" fmla="*/ 0 w 3040380"/>
                <a:gd name="connsiteY4" fmla="*/ 1192090 h 1192090"/>
                <a:gd name="connsiteX5" fmla="*/ 0 w 3040380"/>
                <a:gd name="connsiteY5" fmla="*/ 0 h 11920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040380" h="1192090">
                  <a:moveTo>
                    <a:pt x="3040380" y="1192089"/>
                  </a:moveTo>
                  <a:lnTo>
                    <a:pt x="596045" y="1192089"/>
                  </a:lnTo>
                  <a:lnTo>
                    <a:pt x="0" y="596045"/>
                  </a:lnTo>
                  <a:lnTo>
                    <a:pt x="596045" y="1"/>
                  </a:lnTo>
                  <a:lnTo>
                    <a:pt x="3040380" y="1"/>
                  </a:lnTo>
                  <a:lnTo>
                    <a:pt x="3040380" y="1192089"/>
                  </a:lnTo>
                  <a:close/>
                </a:path>
              </a:pathLst>
            </a:custGeom>
            <a:solidFill>
              <a:srgbClr val="62CA1C"/>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823701" tIns="175261" rIns="327152" bIns="175260" numCol="1" spcCol="1270" anchor="ctr" anchorCtr="0">
              <a:noAutofit/>
            </a:bodyPr>
            <a:lstStyle/>
            <a:p>
              <a:pPr marL="0" lvl="0" indent="0" algn="ctr" defTabSz="2044700">
                <a:lnSpc>
                  <a:spcPct val="90000"/>
                </a:lnSpc>
                <a:spcBef>
                  <a:spcPct val="0"/>
                </a:spcBef>
                <a:spcAft>
                  <a:spcPct val="35000"/>
                </a:spcAft>
                <a:buNone/>
              </a:pPr>
              <a:endParaRPr lang="es-CO" sz="4600" kern="1200"/>
            </a:p>
          </xdr:txBody>
        </xdr:sp>
        <xdr:sp macro="" textlink="">
          <xdr:nvSpPr>
            <xdr:cNvPr id="33" name="Elipse 32">
              <a:extLst>
                <a:ext uri="{FF2B5EF4-FFF2-40B4-BE49-F238E27FC236}">
                  <a16:creationId xmlns:a16="http://schemas.microsoft.com/office/drawing/2014/main" id="{77DA5A46-E91F-4E76-EC17-7054131E1508}"/>
                </a:ext>
              </a:extLst>
            </xdr:cNvPr>
            <xdr:cNvSpPr/>
          </xdr:nvSpPr>
          <xdr:spPr>
            <a:xfrm>
              <a:off x="7142090" y="5960960"/>
              <a:ext cx="1192090" cy="1192090"/>
            </a:xfrm>
            <a:prstGeom prst="ellipse">
              <a:avLst/>
            </a:prstGeom>
            <a:solidFill>
              <a:srgbClr val="C9E7A7"/>
            </a:solidFill>
          </xdr:spPr>
          <xdr:style>
            <a:lnRef idx="2">
              <a:schemeClr val="lt1">
                <a:hueOff val="0"/>
                <a:satOff val="0"/>
                <a:lumOff val="0"/>
                <a:alphaOff val="0"/>
              </a:schemeClr>
            </a:lnRef>
            <a:fillRef idx="1">
              <a:scrgbClr r="0" g="0" b="0"/>
            </a:fillRef>
            <a:effectRef idx="0">
              <a:schemeClr val="accent1">
                <a:tint val="50000"/>
                <a:hueOff val="0"/>
                <a:satOff val="0"/>
                <a:lumOff val="0"/>
                <a:alphaOff val="0"/>
              </a:schemeClr>
            </a:effectRef>
            <a:fontRef idx="minor">
              <a:schemeClr val="lt1">
                <a:hueOff val="0"/>
                <a:satOff val="0"/>
                <a:lumOff val="0"/>
                <a:alphaOff val="0"/>
              </a:schemeClr>
            </a:fontRef>
          </xdr:style>
        </xdr:sp>
      </xdr:grpSp>
      <xdr:sp macro="" textlink="">
        <xdr:nvSpPr>
          <xdr:cNvPr id="26" name="CuadroTexto 25">
            <a:extLst>
              <a:ext uri="{FF2B5EF4-FFF2-40B4-BE49-F238E27FC236}">
                <a16:creationId xmlns:a16="http://schemas.microsoft.com/office/drawing/2014/main" id="{982BA1D6-39AE-13BF-DF3C-C05284F23981}"/>
              </a:ext>
            </a:extLst>
          </xdr:cNvPr>
          <xdr:cNvSpPr txBox="1"/>
        </xdr:nvSpPr>
        <xdr:spPr>
          <a:xfrm>
            <a:off x="4880426" y="4812396"/>
            <a:ext cx="3764645" cy="1360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800"/>
          </a:p>
          <a:p>
            <a:r>
              <a:rPr lang="es-CO" sz="1800"/>
              <a:t>GF2-Promover la reactivación económica de la ciudad.</a:t>
            </a:r>
          </a:p>
        </xdr:txBody>
      </xdr:sp>
      <xdr:sp macro="" textlink="">
        <xdr:nvSpPr>
          <xdr:cNvPr id="27" name="CuadroTexto 26">
            <a:extLst>
              <a:ext uri="{FF2B5EF4-FFF2-40B4-BE49-F238E27FC236}">
                <a16:creationId xmlns:a16="http://schemas.microsoft.com/office/drawing/2014/main" id="{09B1CD69-51BF-0A29-F4B4-72D1966AF423}"/>
              </a:ext>
            </a:extLst>
          </xdr:cNvPr>
          <xdr:cNvSpPr txBox="1"/>
        </xdr:nvSpPr>
        <xdr:spPr>
          <a:xfrm>
            <a:off x="2294326" y="4985391"/>
            <a:ext cx="1963963" cy="911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2800" b="1"/>
              <a:t>1 </a:t>
            </a:r>
          </a:p>
          <a:p>
            <a:pPr algn="ctr"/>
            <a:r>
              <a:rPr lang="es-CO" sz="1800"/>
              <a:t>Acción</a:t>
            </a:r>
          </a:p>
        </xdr:txBody>
      </xdr:sp>
      <xdr:sp macro="" textlink="">
        <xdr:nvSpPr>
          <xdr:cNvPr id="28" name="CuadroTexto 27">
            <a:extLst>
              <a:ext uri="{FF2B5EF4-FFF2-40B4-BE49-F238E27FC236}">
                <a16:creationId xmlns:a16="http://schemas.microsoft.com/office/drawing/2014/main" id="{9CC2A92C-2AE7-F3BF-28D2-46E8A6892529}"/>
              </a:ext>
            </a:extLst>
          </xdr:cNvPr>
          <xdr:cNvSpPr txBox="1"/>
        </xdr:nvSpPr>
        <xdr:spPr>
          <a:xfrm>
            <a:off x="4758572" y="6742339"/>
            <a:ext cx="3702803" cy="1360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800"/>
          </a:p>
          <a:p>
            <a:r>
              <a:rPr lang="es-CO" sz="1800"/>
              <a:t>GF4-Identificar y promover eficiencias en la distribución del gasto social.</a:t>
            </a:r>
          </a:p>
        </xdr:txBody>
      </xdr:sp>
      <xdr:sp macro="" textlink="">
        <xdr:nvSpPr>
          <xdr:cNvPr id="29" name="CuadroTexto 28">
            <a:extLst>
              <a:ext uri="{FF2B5EF4-FFF2-40B4-BE49-F238E27FC236}">
                <a16:creationId xmlns:a16="http://schemas.microsoft.com/office/drawing/2014/main" id="{D70B1B24-6E87-6E15-A606-2501F622A383}"/>
              </a:ext>
            </a:extLst>
          </xdr:cNvPr>
          <xdr:cNvSpPr txBox="1"/>
        </xdr:nvSpPr>
        <xdr:spPr>
          <a:xfrm>
            <a:off x="2337480" y="6953994"/>
            <a:ext cx="1963964" cy="911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2800" b="1"/>
              <a:t>2</a:t>
            </a:r>
          </a:p>
          <a:p>
            <a:pPr algn="ctr"/>
            <a:r>
              <a:rPr lang="es-CO" sz="1800"/>
              <a:t>Acciones</a:t>
            </a:r>
          </a:p>
        </xdr:txBody>
      </xdr:sp>
    </xdr:grpSp>
    <xdr:clientData/>
  </xdr:twoCellAnchor>
  <xdr:twoCellAnchor>
    <xdr:from>
      <xdr:col>10</xdr:col>
      <xdr:colOff>234200</xdr:colOff>
      <xdr:row>39</xdr:row>
      <xdr:rowOff>106136</xdr:rowOff>
    </xdr:from>
    <xdr:to>
      <xdr:col>13</xdr:col>
      <xdr:colOff>1346200</xdr:colOff>
      <xdr:row>48</xdr:row>
      <xdr:rowOff>70744</xdr:rowOff>
    </xdr:to>
    <xdr:grpSp>
      <xdr:nvGrpSpPr>
        <xdr:cNvPr id="34" name="Grupo 33">
          <a:extLst>
            <a:ext uri="{FF2B5EF4-FFF2-40B4-BE49-F238E27FC236}">
              <a16:creationId xmlns:a16="http://schemas.microsoft.com/office/drawing/2014/main" id="{8DB86E8F-750C-4F8C-A65F-4C92D01087FF}"/>
            </a:ext>
          </a:extLst>
        </xdr:cNvPr>
        <xdr:cNvGrpSpPr/>
      </xdr:nvGrpSpPr>
      <xdr:grpSpPr>
        <a:xfrm>
          <a:off x="12883400" y="9509216"/>
          <a:ext cx="5638280" cy="1610528"/>
          <a:chOff x="7142090" y="4413021"/>
          <a:chExt cx="3636425" cy="1192091"/>
        </a:xfrm>
      </xdr:grpSpPr>
      <xdr:sp macro="" textlink="">
        <xdr:nvSpPr>
          <xdr:cNvPr id="35" name="Forma libre: forma 34">
            <a:extLst>
              <a:ext uri="{FF2B5EF4-FFF2-40B4-BE49-F238E27FC236}">
                <a16:creationId xmlns:a16="http://schemas.microsoft.com/office/drawing/2014/main" id="{D093BBA2-362B-EBA7-9F6E-D633E6C18A3F}"/>
              </a:ext>
            </a:extLst>
          </xdr:cNvPr>
          <xdr:cNvSpPr/>
        </xdr:nvSpPr>
        <xdr:spPr>
          <a:xfrm rot="21600000">
            <a:off x="7738135" y="4413021"/>
            <a:ext cx="3040380" cy="1192091"/>
          </a:xfrm>
          <a:custGeom>
            <a:avLst/>
            <a:gdLst>
              <a:gd name="connsiteX0" fmla="*/ 0 w 3040380"/>
              <a:gd name="connsiteY0" fmla="*/ 0 h 1192090"/>
              <a:gd name="connsiteX1" fmla="*/ 2444335 w 3040380"/>
              <a:gd name="connsiteY1" fmla="*/ 0 h 1192090"/>
              <a:gd name="connsiteX2" fmla="*/ 3040380 w 3040380"/>
              <a:gd name="connsiteY2" fmla="*/ 596045 h 1192090"/>
              <a:gd name="connsiteX3" fmla="*/ 2444335 w 3040380"/>
              <a:gd name="connsiteY3" fmla="*/ 1192090 h 1192090"/>
              <a:gd name="connsiteX4" fmla="*/ 0 w 3040380"/>
              <a:gd name="connsiteY4" fmla="*/ 1192090 h 1192090"/>
              <a:gd name="connsiteX5" fmla="*/ 0 w 3040380"/>
              <a:gd name="connsiteY5" fmla="*/ 0 h 11920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040380" h="1192090">
                <a:moveTo>
                  <a:pt x="3040380" y="1192089"/>
                </a:moveTo>
                <a:lnTo>
                  <a:pt x="596045" y="1192089"/>
                </a:lnTo>
                <a:lnTo>
                  <a:pt x="0" y="596045"/>
                </a:lnTo>
                <a:lnTo>
                  <a:pt x="596045" y="1"/>
                </a:lnTo>
                <a:lnTo>
                  <a:pt x="3040380" y="1"/>
                </a:lnTo>
                <a:lnTo>
                  <a:pt x="3040380" y="1192089"/>
                </a:lnTo>
                <a:close/>
              </a:path>
            </a:pathLst>
          </a:custGeom>
          <a:solidFill>
            <a:srgbClr val="62CA1C"/>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823701" tIns="175260" rIns="327152" bIns="175261" numCol="1" spcCol="1270" anchor="ctr" anchorCtr="0">
            <a:noAutofit/>
          </a:bodyPr>
          <a:lstStyle/>
          <a:p>
            <a:pPr marL="0" lvl="0" indent="0" algn="ctr" defTabSz="2044700">
              <a:lnSpc>
                <a:spcPct val="90000"/>
              </a:lnSpc>
              <a:spcBef>
                <a:spcPct val="0"/>
              </a:spcBef>
              <a:spcAft>
                <a:spcPct val="35000"/>
              </a:spcAft>
              <a:buNone/>
            </a:pPr>
            <a:endParaRPr lang="es-CO" sz="4600" kern="1200"/>
          </a:p>
        </xdr:txBody>
      </xdr:sp>
      <xdr:sp macro="" textlink="">
        <xdr:nvSpPr>
          <xdr:cNvPr id="36" name="Elipse 35">
            <a:extLst>
              <a:ext uri="{FF2B5EF4-FFF2-40B4-BE49-F238E27FC236}">
                <a16:creationId xmlns:a16="http://schemas.microsoft.com/office/drawing/2014/main" id="{8BD7CCCD-E755-3C1E-0E1E-5591B95F6A40}"/>
              </a:ext>
            </a:extLst>
          </xdr:cNvPr>
          <xdr:cNvSpPr/>
        </xdr:nvSpPr>
        <xdr:spPr>
          <a:xfrm>
            <a:off x="7142090" y="4413021"/>
            <a:ext cx="1192090" cy="1192090"/>
          </a:xfrm>
          <a:prstGeom prst="ellipse">
            <a:avLst/>
          </a:prstGeom>
          <a:solidFill>
            <a:srgbClr val="C9E7A7"/>
          </a:solidFill>
        </xdr:spPr>
        <xdr:style>
          <a:lnRef idx="2">
            <a:schemeClr val="lt1">
              <a:hueOff val="0"/>
              <a:satOff val="0"/>
              <a:lumOff val="0"/>
              <a:alphaOff val="0"/>
            </a:schemeClr>
          </a:lnRef>
          <a:fillRef idx="1">
            <a:scrgbClr r="0" g="0" b="0"/>
          </a:fillRef>
          <a:effectRef idx="0">
            <a:schemeClr val="accent1">
              <a:tint val="50000"/>
              <a:hueOff val="0"/>
              <a:satOff val="0"/>
              <a:lumOff val="0"/>
              <a:alphaOff val="0"/>
            </a:schemeClr>
          </a:effectRef>
          <a:fontRef idx="minor">
            <a:schemeClr val="lt1">
              <a:hueOff val="0"/>
              <a:satOff val="0"/>
              <a:lumOff val="0"/>
              <a:alphaOff val="0"/>
            </a:schemeClr>
          </a:fontRef>
        </xdr:style>
      </xdr:sp>
    </xdr:grpSp>
    <xdr:clientData/>
  </xdr:twoCellAnchor>
  <xdr:twoCellAnchor>
    <xdr:from>
      <xdr:col>3</xdr:col>
      <xdr:colOff>1066800</xdr:colOff>
      <xdr:row>51</xdr:row>
      <xdr:rowOff>114300</xdr:rowOff>
    </xdr:from>
    <xdr:to>
      <xdr:col>9</xdr:col>
      <xdr:colOff>1066800</xdr:colOff>
      <xdr:row>57</xdr:row>
      <xdr:rowOff>146050</xdr:rowOff>
    </xdr:to>
    <xdr:sp macro="" textlink="">
      <xdr:nvSpPr>
        <xdr:cNvPr id="37" name="CuadroTexto 36">
          <a:extLst>
            <a:ext uri="{FF2B5EF4-FFF2-40B4-BE49-F238E27FC236}">
              <a16:creationId xmlns:a16="http://schemas.microsoft.com/office/drawing/2014/main" id="{ABD13C51-B24C-4397-A623-F613F396EEEE}"/>
            </a:ext>
          </a:extLst>
        </xdr:cNvPr>
        <xdr:cNvSpPr txBox="1"/>
      </xdr:nvSpPr>
      <xdr:spPr>
        <a:xfrm>
          <a:off x="3169920" y="9441180"/>
          <a:ext cx="4754880" cy="112903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CO" sz="2800"/>
            <a:t>                </a:t>
          </a:r>
          <a:r>
            <a:rPr lang="es-CO" sz="2800" b="1"/>
            <a:t>OBJETIVOS</a:t>
          </a:r>
          <a:r>
            <a:rPr lang="es-CO" sz="2800" baseline="0"/>
            <a:t> </a:t>
          </a:r>
          <a:r>
            <a:rPr lang="es-CO" sz="2800" b="1"/>
            <a:t>PERSPECTIVA PROCESOS</a:t>
          </a:r>
        </a:p>
      </xdr:txBody>
    </xdr:sp>
    <xdr:clientData/>
  </xdr:twoCellAnchor>
  <xdr:oneCellAnchor>
    <xdr:from>
      <xdr:col>3</xdr:col>
      <xdr:colOff>1219200</xdr:colOff>
      <xdr:row>49</xdr:row>
      <xdr:rowOff>114300</xdr:rowOff>
    </xdr:from>
    <xdr:ext cx="1248410" cy="1160780"/>
    <xdr:pic>
      <xdr:nvPicPr>
        <xdr:cNvPr id="38" name="Gráfico 37" descr="Flujo de trabajo con relleno sólido">
          <a:extLst>
            <a:ext uri="{FF2B5EF4-FFF2-40B4-BE49-F238E27FC236}">
              <a16:creationId xmlns:a16="http://schemas.microsoft.com/office/drawing/2014/main" id="{7E9587E9-8F3D-4759-AF3B-925F8B2C0F8C}"/>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3169920" y="9075420"/>
          <a:ext cx="1248410" cy="1160780"/>
        </a:xfrm>
        <a:prstGeom prst="rect">
          <a:avLst/>
        </a:prstGeom>
      </xdr:spPr>
    </xdr:pic>
    <xdr:clientData/>
  </xdr:oneCellAnchor>
  <xdr:twoCellAnchor>
    <xdr:from>
      <xdr:col>14</xdr:col>
      <xdr:colOff>158000</xdr:colOff>
      <xdr:row>39</xdr:row>
      <xdr:rowOff>58511</xdr:rowOff>
    </xdr:from>
    <xdr:to>
      <xdr:col>21</xdr:col>
      <xdr:colOff>346075</xdr:colOff>
      <xdr:row>48</xdr:row>
      <xdr:rowOff>23119</xdr:rowOff>
    </xdr:to>
    <xdr:grpSp>
      <xdr:nvGrpSpPr>
        <xdr:cNvPr id="39" name="Grupo 38">
          <a:extLst>
            <a:ext uri="{FF2B5EF4-FFF2-40B4-BE49-F238E27FC236}">
              <a16:creationId xmlns:a16="http://schemas.microsoft.com/office/drawing/2014/main" id="{49CBC3CB-A1FF-4F42-94CA-1751B661DAB4}"/>
            </a:ext>
          </a:extLst>
        </xdr:cNvPr>
        <xdr:cNvGrpSpPr/>
      </xdr:nvGrpSpPr>
      <xdr:grpSpPr>
        <a:xfrm>
          <a:off x="18842240" y="9461591"/>
          <a:ext cx="5735435" cy="1610528"/>
          <a:chOff x="7142090" y="4413021"/>
          <a:chExt cx="3636425" cy="1192091"/>
        </a:xfrm>
        <a:solidFill>
          <a:srgbClr val="62CA1C"/>
        </a:solidFill>
      </xdr:grpSpPr>
      <xdr:sp macro="" textlink="">
        <xdr:nvSpPr>
          <xdr:cNvPr id="40" name="Forma libre: forma 39">
            <a:extLst>
              <a:ext uri="{FF2B5EF4-FFF2-40B4-BE49-F238E27FC236}">
                <a16:creationId xmlns:a16="http://schemas.microsoft.com/office/drawing/2014/main" id="{0C83297F-BDAA-9179-A4E5-F81E1CDA8582}"/>
              </a:ext>
            </a:extLst>
          </xdr:cNvPr>
          <xdr:cNvSpPr/>
        </xdr:nvSpPr>
        <xdr:spPr>
          <a:xfrm rot="21600000">
            <a:off x="7738135" y="4413021"/>
            <a:ext cx="3040380" cy="1192091"/>
          </a:xfrm>
          <a:custGeom>
            <a:avLst/>
            <a:gdLst>
              <a:gd name="connsiteX0" fmla="*/ 0 w 3040380"/>
              <a:gd name="connsiteY0" fmla="*/ 0 h 1192090"/>
              <a:gd name="connsiteX1" fmla="*/ 2444335 w 3040380"/>
              <a:gd name="connsiteY1" fmla="*/ 0 h 1192090"/>
              <a:gd name="connsiteX2" fmla="*/ 3040380 w 3040380"/>
              <a:gd name="connsiteY2" fmla="*/ 596045 h 1192090"/>
              <a:gd name="connsiteX3" fmla="*/ 2444335 w 3040380"/>
              <a:gd name="connsiteY3" fmla="*/ 1192090 h 1192090"/>
              <a:gd name="connsiteX4" fmla="*/ 0 w 3040380"/>
              <a:gd name="connsiteY4" fmla="*/ 1192090 h 1192090"/>
              <a:gd name="connsiteX5" fmla="*/ 0 w 3040380"/>
              <a:gd name="connsiteY5" fmla="*/ 0 h 11920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040380" h="1192090">
                <a:moveTo>
                  <a:pt x="3040380" y="1192089"/>
                </a:moveTo>
                <a:lnTo>
                  <a:pt x="596045" y="1192089"/>
                </a:lnTo>
                <a:lnTo>
                  <a:pt x="0" y="596045"/>
                </a:lnTo>
                <a:lnTo>
                  <a:pt x="596045" y="1"/>
                </a:lnTo>
                <a:lnTo>
                  <a:pt x="3040380" y="1"/>
                </a:lnTo>
                <a:lnTo>
                  <a:pt x="3040380" y="1192089"/>
                </a:lnTo>
                <a:close/>
              </a:path>
            </a:pathLst>
          </a:custGeom>
          <a:grp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823701" tIns="175260" rIns="327152" bIns="175261" numCol="1" spcCol="1270" anchor="ctr" anchorCtr="0">
            <a:noAutofit/>
          </a:bodyPr>
          <a:lstStyle/>
          <a:p>
            <a:pPr marL="0" lvl="0" indent="0" algn="ctr" defTabSz="2044700">
              <a:lnSpc>
                <a:spcPct val="90000"/>
              </a:lnSpc>
              <a:spcBef>
                <a:spcPct val="0"/>
              </a:spcBef>
              <a:spcAft>
                <a:spcPct val="35000"/>
              </a:spcAft>
              <a:buNone/>
            </a:pPr>
            <a:endParaRPr lang="es-CO" sz="4600" kern="1200"/>
          </a:p>
        </xdr:txBody>
      </xdr:sp>
      <xdr:sp macro="" textlink="">
        <xdr:nvSpPr>
          <xdr:cNvPr id="41" name="Elipse 40">
            <a:extLst>
              <a:ext uri="{FF2B5EF4-FFF2-40B4-BE49-F238E27FC236}">
                <a16:creationId xmlns:a16="http://schemas.microsoft.com/office/drawing/2014/main" id="{C82DCBFB-3D27-9A17-065F-1554C12932F6}"/>
              </a:ext>
            </a:extLst>
          </xdr:cNvPr>
          <xdr:cNvSpPr/>
        </xdr:nvSpPr>
        <xdr:spPr>
          <a:xfrm>
            <a:off x="7142090" y="4413021"/>
            <a:ext cx="1192090" cy="1192090"/>
          </a:xfrm>
          <a:prstGeom prst="ellipse">
            <a:avLst/>
          </a:prstGeom>
          <a:solidFill>
            <a:srgbClr val="C9E7A7"/>
          </a:solidFill>
        </xdr:spPr>
        <xdr:style>
          <a:lnRef idx="2">
            <a:schemeClr val="lt1">
              <a:hueOff val="0"/>
              <a:satOff val="0"/>
              <a:lumOff val="0"/>
              <a:alphaOff val="0"/>
            </a:schemeClr>
          </a:lnRef>
          <a:fillRef idx="1">
            <a:scrgbClr r="0" g="0" b="0"/>
          </a:fillRef>
          <a:effectRef idx="0">
            <a:schemeClr val="accent1">
              <a:tint val="50000"/>
              <a:hueOff val="0"/>
              <a:satOff val="0"/>
              <a:lumOff val="0"/>
              <a:alphaOff val="0"/>
            </a:schemeClr>
          </a:effectRef>
          <a:fontRef idx="minor">
            <a:schemeClr val="lt1">
              <a:hueOff val="0"/>
              <a:satOff val="0"/>
              <a:lumOff val="0"/>
              <a:alphaOff val="0"/>
            </a:schemeClr>
          </a:fontRef>
        </xdr:style>
      </xdr:sp>
    </xdr:grpSp>
    <xdr:clientData/>
  </xdr:twoCellAnchor>
  <xdr:twoCellAnchor>
    <xdr:from>
      <xdr:col>10</xdr:col>
      <xdr:colOff>1021080</xdr:colOff>
      <xdr:row>51</xdr:row>
      <xdr:rowOff>114300</xdr:rowOff>
    </xdr:from>
    <xdr:to>
      <xdr:col>20</xdr:col>
      <xdr:colOff>212725</xdr:colOff>
      <xdr:row>57</xdr:row>
      <xdr:rowOff>146050</xdr:rowOff>
    </xdr:to>
    <xdr:sp macro="" textlink="">
      <xdr:nvSpPr>
        <xdr:cNvPr id="42" name="CuadroTexto 41">
          <a:extLst>
            <a:ext uri="{FF2B5EF4-FFF2-40B4-BE49-F238E27FC236}">
              <a16:creationId xmlns:a16="http://schemas.microsoft.com/office/drawing/2014/main" id="{1CB26427-E6DA-4239-8333-A59975439D8F}"/>
            </a:ext>
          </a:extLst>
        </xdr:cNvPr>
        <xdr:cNvSpPr txBox="1"/>
      </xdr:nvSpPr>
      <xdr:spPr>
        <a:xfrm>
          <a:off x="13655040" y="11727180"/>
          <a:ext cx="9981565" cy="112903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CO" sz="2800" b="1"/>
            <a:t>		OBJETIVOS</a:t>
          </a:r>
          <a:r>
            <a:rPr lang="es-CO" sz="2800" b="1" baseline="0"/>
            <a:t> </a:t>
          </a:r>
          <a:r>
            <a:rPr lang="es-CO" sz="2800" b="1"/>
            <a:t>PERSPECTIVA DESARROLLO HUMANO </a:t>
          </a:r>
        </a:p>
        <a:p>
          <a:pPr algn="l"/>
          <a:r>
            <a:rPr lang="es-CO" sz="2800" b="1"/>
            <a:t>			ORGANIZACIONAL</a:t>
          </a:r>
        </a:p>
      </xdr:txBody>
    </xdr:sp>
    <xdr:clientData/>
  </xdr:twoCellAnchor>
  <xdr:twoCellAnchor>
    <xdr:from>
      <xdr:col>1</xdr:col>
      <xdr:colOff>691400</xdr:colOff>
      <xdr:row>58</xdr:row>
      <xdr:rowOff>109310</xdr:rowOff>
    </xdr:from>
    <xdr:to>
      <xdr:col>5</xdr:col>
      <xdr:colOff>889000</xdr:colOff>
      <xdr:row>78</xdr:row>
      <xdr:rowOff>174624</xdr:rowOff>
    </xdr:to>
    <xdr:grpSp>
      <xdr:nvGrpSpPr>
        <xdr:cNvPr id="43" name="Grupo 42">
          <a:extLst>
            <a:ext uri="{FF2B5EF4-FFF2-40B4-BE49-F238E27FC236}">
              <a16:creationId xmlns:a16="http://schemas.microsoft.com/office/drawing/2014/main" id="{44991FE7-449C-4D89-A24D-832409D286DC}"/>
            </a:ext>
          </a:extLst>
        </xdr:cNvPr>
        <xdr:cNvGrpSpPr/>
      </xdr:nvGrpSpPr>
      <xdr:grpSpPr>
        <a:xfrm>
          <a:off x="1041920" y="12987110"/>
          <a:ext cx="5440160" cy="3722914"/>
          <a:chOff x="2202698" y="4703535"/>
          <a:chExt cx="6861927" cy="3534192"/>
        </a:xfrm>
      </xdr:grpSpPr>
      <xdr:grpSp>
        <xdr:nvGrpSpPr>
          <xdr:cNvPr id="44" name="Grupo 43">
            <a:extLst>
              <a:ext uri="{FF2B5EF4-FFF2-40B4-BE49-F238E27FC236}">
                <a16:creationId xmlns:a16="http://schemas.microsoft.com/office/drawing/2014/main" id="{EB07F546-803E-5D1E-0F4A-3BA2874FC481}"/>
              </a:ext>
            </a:extLst>
          </xdr:cNvPr>
          <xdr:cNvGrpSpPr/>
        </xdr:nvGrpSpPr>
        <xdr:grpSpPr>
          <a:xfrm>
            <a:off x="2202698" y="4703535"/>
            <a:ext cx="6861927" cy="3534192"/>
            <a:chOff x="7142090" y="4413021"/>
            <a:chExt cx="3636425" cy="2751299"/>
          </a:xfrm>
        </xdr:grpSpPr>
        <xdr:sp macro="" textlink="">
          <xdr:nvSpPr>
            <xdr:cNvPr id="49" name="Forma libre: forma 48">
              <a:extLst>
                <a:ext uri="{FF2B5EF4-FFF2-40B4-BE49-F238E27FC236}">
                  <a16:creationId xmlns:a16="http://schemas.microsoft.com/office/drawing/2014/main" id="{D4CF381A-0129-235F-7CE0-262BD525EC91}"/>
                </a:ext>
              </a:extLst>
            </xdr:cNvPr>
            <xdr:cNvSpPr/>
          </xdr:nvSpPr>
          <xdr:spPr>
            <a:xfrm rot="21600000">
              <a:off x="7738135" y="4413021"/>
              <a:ext cx="3040380" cy="1192091"/>
            </a:xfrm>
            <a:custGeom>
              <a:avLst/>
              <a:gdLst>
                <a:gd name="connsiteX0" fmla="*/ 0 w 3040380"/>
                <a:gd name="connsiteY0" fmla="*/ 0 h 1192090"/>
                <a:gd name="connsiteX1" fmla="*/ 2444335 w 3040380"/>
                <a:gd name="connsiteY1" fmla="*/ 0 h 1192090"/>
                <a:gd name="connsiteX2" fmla="*/ 3040380 w 3040380"/>
                <a:gd name="connsiteY2" fmla="*/ 596045 h 1192090"/>
                <a:gd name="connsiteX3" fmla="*/ 2444335 w 3040380"/>
                <a:gd name="connsiteY3" fmla="*/ 1192090 h 1192090"/>
                <a:gd name="connsiteX4" fmla="*/ 0 w 3040380"/>
                <a:gd name="connsiteY4" fmla="*/ 1192090 h 1192090"/>
                <a:gd name="connsiteX5" fmla="*/ 0 w 3040380"/>
                <a:gd name="connsiteY5" fmla="*/ 0 h 11920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040380" h="1192090">
                  <a:moveTo>
                    <a:pt x="3040380" y="1192089"/>
                  </a:moveTo>
                  <a:lnTo>
                    <a:pt x="596045" y="1192089"/>
                  </a:lnTo>
                  <a:lnTo>
                    <a:pt x="0" y="596045"/>
                  </a:lnTo>
                  <a:lnTo>
                    <a:pt x="596045" y="1"/>
                  </a:lnTo>
                  <a:lnTo>
                    <a:pt x="3040380" y="1"/>
                  </a:lnTo>
                  <a:lnTo>
                    <a:pt x="3040380" y="1192089"/>
                  </a:lnTo>
                  <a:close/>
                </a:path>
              </a:pathLst>
            </a:custGeom>
            <a:solidFill>
              <a:srgbClr val="FFC000"/>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823701" tIns="175260" rIns="327152" bIns="175261" numCol="1" spcCol="1270" anchor="ctr" anchorCtr="0">
              <a:noAutofit/>
            </a:bodyPr>
            <a:lstStyle/>
            <a:p>
              <a:pPr marL="0" lvl="0" indent="0" algn="ctr" defTabSz="2044700">
                <a:lnSpc>
                  <a:spcPct val="90000"/>
                </a:lnSpc>
                <a:spcBef>
                  <a:spcPct val="0"/>
                </a:spcBef>
                <a:spcAft>
                  <a:spcPct val="35000"/>
                </a:spcAft>
                <a:buNone/>
              </a:pPr>
              <a:endParaRPr lang="es-CO" sz="4600" kern="1200"/>
            </a:p>
          </xdr:txBody>
        </xdr:sp>
        <xdr:sp macro="" textlink="">
          <xdr:nvSpPr>
            <xdr:cNvPr id="50" name="Elipse 49">
              <a:extLst>
                <a:ext uri="{FF2B5EF4-FFF2-40B4-BE49-F238E27FC236}">
                  <a16:creationId xmlns:a16="http://schemas.microsoft.com/office/drawing/2014/main" id="{520A8F46-A6FB-0F24-9646-5DF93BDB7354}"/>
                </a:ext>
              </a:extLst>
            </xdr:cNvPr>
            <xdr:cNvSpPr/>
          </xdr:nvSpPr>
          <xdr:spPr>
            <a:xfrm>
              <a:off x="7142090" y="4413021"/>
              <a:ext cx="1192090" cy="1192090"/>
            </a:xfrm>
            <a:prstGeom prst="ellipse">
              <a:avLst/>
            </a:prstGeom>
            <a:solidFill>
              <a:srgbClr val="EEDB7A"/>
            </a:solidFill>
          </xdr:spPr>
          <xdr:style>
            <a:lnRef idx="2">
              <a:schemeClr val="lt1">
                <a:hueOff val="0"/>
                <a:satOff val="0"/>
                <a:lumOff val="0"/>
                <a:alphaOff val="0"/>
              </a:schemeClr>
            </a:lnRef>
            <a:fillRef idx="1">
              <a:scrgbClr r="0" g="0" b="0"/>
            </a:fillRef>
            <a:effectRef idx="0">
              <a:schemeClr val="accent1">
                <a:tint val="50000"/>
                <a:hueOff val="0"/>
                <a:satOff val="0"/>
                <a:lumOff val="0"/>
                <a:alphaOff val="0"/>
              </a:schemeClr>
            </a:effectRef>
            <a:fontRef idx="minor">
              <a:schemeClr val="lt1">
                <a:hueOff val="0"/>
                <a:satOff val="0"/>
                <a:lumOff val="0"/>
                <a:alphaOff val="0"/>
              </a:schemeClr>
            </a:fontRef>
          </xdr:style>
        </xdr:sp>
        <xdr:sp macro="" textlink="">
          <xdr:nvSpPr>
            <xdr:cNvPr id="51" name="Forma libre: forma 50">
              <a:extLst>
                <a:ext uri="{FF2B5EF4-FFF2-40B4-BE49-F238E27FC236}">
                  <a16:creationId xmlns:a16="http://schemas.microsoft.com/office/drawing/2014/main" id="{40E0EE77-BD2F-59E1-416B-AE0B0AB904CE}"/>
                </a:ext>
              </a:extLst>
            </xdr:cNvPr>
            <xdr:cNvSpPr/>
          </xdr:nvSpPr>
          <xdr:spPr>
            <a:xfrm>
              <a:off x="7706573" y="5972229"/>
              <a:ext cx="3040380" cy="1192091"/>
            </a:xfrm>
            <a:custGeom>
              <a:avLst/>
              <a:gdLst>
                <a:gd name="connsiteX0" fmla="*/ 0 w 3040380"/>
                <a:gd name="connsiteY0" fmla="*/ 0 h 1192090"/>
                <a:gd name="connsiteX1" fmla="*/ 2444335 w 3040380"/>
                <a:gd name="connsiteY1" fmla="*/ 0 h 1192090"/>
                <a:gd name="connsiteX2" fmla="*/ 3040380 w 3040380"/>
                <a:gd name="connsiteY2" fmla="*/ 596045 h 1192090"/>
                <a:gd name="connsiteX3" fmla="*/ 2444335 w 3040380"/>
                <a:gd name="connsiteY3" fmla="*/ 1192090 h 1192090"/>
                <a:gd name="connsiteX4" fmla="*/ 0 w 3040380"/>
                <a:gd name="connsiteY4" fmla="*/ 1192090 h 1192090"/>
                <a:gd name="connsiteX5" fmla="*/ 0 w 3040380"/>
                <a:gd name="connsiteY5" fmla="*/ 0 h 11920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040380" h="1192090">
                  <a:moveTo>
                    <a:pt x="3040380" y="1192089"/>
                  </a:moveTo>
                  <a:lnTo>
                    <a:pt x="596045" y="1192089"/>
                  </a:lnTo>
                  <a:lnTo>
                    <a:pt x="0" y="596045"/>
                  </a:lnTo>
                  <a:lnTo>
                    <a:pt x="596045" y="1"/>
                  </a:lnTo>
                  <a:lnTo>
                    <a:pt x="3040380" y="1"/>
                  </a:lnTo>
                  <a:lnTo>
                    <a:pt x="3040380" y="1192089"/>
                  </a:lnTo>
                  <a:close/>
                </a:path>
              </a:pathLst>
            </a:custGeom>
            <a:solidFill>
              <a:srgbClr val="FFC000"/>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823701" tIns="175261" rIns="327152" bIns="175260" numCol="1" spcCol="1270" anchor="ctr" anchorCtr="0">
              <a:noAutofit/>
            </a:bodyPr>
            <a:lstStyle/>
            <a:p>
              <a:pPr marL="0" lvl="0" indent="0" algn="ctr" defTabSz="2044700">
                <a:lnSpc>
                  <a:spcPct val="90000"/>
                </a:lnSpc>
                <a:spcBef>
                  <a:spcPct val="0"/>
                </a:spcBef>
                <a:spcAft>
                  <a:spcPct val="35000"/>
                </a:spcAft>
                <a:buNone/>
              </a:pPr>
              <a:endParaRPr lang="es-CO" sz="4600" kern="1200"/>
            </a:p>
          </xdr:txBody>
        </xdr:sp>
        <xdr:sp macro="" textlink="">
          <xdr:nvSpPr>
            <xdr:cNvPr id="52" name="Elipse 51">
              <a:extLst>
                <a:ext uri="{FF2B5EF4-FFF2-40B4-BE49-F238E27FC236}">
                  <a16:creationId xmlns:a16="http://schemas.microsoft.com/office/drawing/2014/main" id="{63590D0D-06B7-EABD-0FDC-396D627329EB}"/>
                </a:ext>
              </a:extLst>
            </xdr:cNvPr>
            <xdr:cNvSpPr/>
          </xdr:nvSpPr>
          <xdr:spPr>
            <a:xfrm>
              <a:off x="7142090" y="5960960"/>
              <a:ext cx="1192090" cy="1192090"/>
            </a:xfrm>
            <a:prstGeom prst="ellipse">
              <a:avLst/>
            </a:prstGeom>
            <a:solidFill>
              <a:srgbClr val="EEDB7A"/>
            </a:solidFill>
          </xdr:spPr>
          <xdr:style>
            <a:lnRef idx="2">
              <a:schemeClr val="lt1">
                <a:hueOff val="0"/>
                <a:satOff val="0"/>
                <a:lumOff val="0"/>
                <a:alphaOff val="0"/>
              </a:schemeClr>
            </a:lnRef>
            <a:fillRef idx="1">
              <a:scrgbClr r="0" g="0" b="0"/>
            </a:fillRef>
            <a:effectRef idx="0">
              <a:schemeClr val="accent1">
                <a:tint val="50000"/>
                <a:hueOff val="0"/>
                <a:satOff val="0"/>
                <a:lumOff val="0"/>
                <a:alphaOff val="0"/>
              </a:schemeClr>
            </a:effectRef>
            <a:fontRef idx="minor">
              <a:schemeClr val="lt1">
                <a:hueOff val="0"/>
                <a:satOff val="0"/>
                <a:lumOff val="0"/>
                <a:alphaOff val="0"/>
              </a:schemeClr>
            </a:fontRef>
          </xdr:style>
        </xdr:sp>
      </xdr:grpSp>
      <xdr:sp macro="" textlink="">
        <xdr:nvSpPr>
          <xdr:cNvPr id="45" name="CuadroTexto 44">
            <a:extLst>
              <a:ext uri="{FF2B5EF4-FFF2-40B4-BE49-F238E27FC236}">
                <a16:creationId xmlns:a16="http://schemas.microsoft.com/office/drawing/2014/main" id="{FDA33C0C-C40A-BCEE-D035-18C954DBD1A6}"/>
              </a:ext>
            </a:extLst>
          </xdr:cNvPr>
          <xdr:cNvSpPr txBox="1"/>
        </xdr:nvSpPr>
        <xdr:spPr>
          <a:xfrm>
            <a:off x="4880426" y="4812396"/>
            <a:ext cx="3764645" cy="1360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800"/>
          </a:p>
          <a:p>
            <a:r>
              <a:rPr lang="es-CO" sz="1800"/>
              <a:t>P1-Expandir y mejorar la comunicación con el ciudadano.</a:t>
            </a:r>
          </a:p>
        </xdr:txBody>
      </xdr:sp>
      <xdr:sp macro="" textlink="">
        <xdr:nvSpPr>
          <xdr:cNvPr id="46" name="CuadroTexto 45">
            <a:extLst>
              <a:ext uri="{FF2B5EF4-FFF2-40B4-BE49-F238E27FC236}">
                <a16:creationId xmlns:a16="http://schemas.microsoft.com/office/drawing/2014/main" id="{47EF7133-EBE1-9AE0-24E5-449FD4604360}"/>
              </a:ext>
            </a:extLst>
          </xdr:cNvPr>
          <xdr:cNvSpPr txBox="1"/>
        </xdr:nvSpPr>
        <xdr:spPr>
          <a:xfrm>
            <a:off x="2294326" y="4985391"/>
            <a:ext cx="1963963" cy="911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2800" b="1"/>
              <a:t>5 </a:t>
            </a:r>
          </a:p>
          <a:p>
            <a:pPr algn="ctr"/>
            <a:r>
              <a:rPr lang="es-CO" sz="1800"/>
              <a:t>Acciones</a:t>
            </a:r>
          </a:p>
        </xdr:txBody>
      </xdr:sp>
      <xdr:sp macro="" textlink="">
        <xdr:nvSpPr>
          <xdr:cNvPr id="47" name="CuadroTexto 46">
            <a:extLst>
              <a:ext uri="{FF2B5EF4-FFF2-40B4-BE49-F238E27FC236}">
                <a16:creationId xmlns:a16="http://schemas.microsoft.com/office/drawing/2014/main" id="{4CA85CD6-5778-5D51-4145-75B353EE1C03}"/>
              </a:ext>
            </a:extLst>
          </xdr:cNvPr>
          <xdr:cNvSpPr txBox="1"/>
        </xdr:nvSpPr>
        <xdr:spPr>
          <a:xfrm>
            <a:off x="4758572" y="6742339"/>
            <a:ext cx="3702803" cy="1360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800"/>
          </a:p>
          <a:p>
            <a:r>
              <a:rPr lang="es-CO" sz="1800"/>
              <a:t>P3-Desarrollar prácticas de alto estándar en seguridad de la información de la SDH.</a:t>
            </a:r>
          </a:p>
        </xdr:txBody>
      </xdr:sp>
      <xdr:sp macro="" textlink="">
        <xdr:nvSpPr>
          <xdr:cNvPr id="48" name="CuadroTexto 47">
            <a:extLst>
              <a:ext uri="{FF2B5EF4-FFF2-40B4-BE49-F238E27FC236}">
                <a16:creationId xmlns:a16="http://schemas.microsoft.com/office/drawing/2014/main" id="{AF62049A-5EB1-A75D-C0CD-A3148A4630E4}"/>
              </a:ext>
            </a:extLst>
          </xdr:cNvPr>
          <xdr:cNvSpPr txBox="1"/>
        </xdr:nvSpPr>
        <xdr:spPr>
          <a:xfrm>
            <a:off x="2362131" y="6988740"/>
            <a:ext cx="1963964" cy="911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2800" b="1"/>
              <a:t>3 </a:t>
            </a:r>
          </a:p>
          <a:p>
            <a:pPr algn="ctr"/>
            <a:r>
              <a:rPr lang="es-CO" sz="1800"/>
              <a:t>Acciones</a:t>
            </a:r>
          </a:p>
        </xdr:txBody>
      </xdr:sp>
    </xdr:grpSp>
    <xdr:clientData/>
  </xdr:twoCellAnchor>
  <xdr:twoCellAnchor>
    <xdr:from>
      <xdr:col>3</xdr:col>
      <xdr:colOff>672350</xdr:colOff>
      <xdr:row>81</xdr:row>
      <xdr:rowOff>163286</xdr:rowOff>
    </xdr:from>
    <xdr:to>
      <xdr:col>7</xdr:col>
      <xdr:colOff>317500</xdr:colOff>
      <xdr:row>90</xdr:row>
      <xdr:rowOff>127894</xdr:rowOff>
    </xdr:to>
    <xdr:grpSp>
      <xdr:nvGrpSpPr>
        <xdr:cNvPr id="53" name="Grupo 52">
          <a:extLst>
            <a:ext uri="{FF2B5EF4-FFF2-40B4-BE49-F238E27FC236}">
              <a16:creationId xmlns:a16="http://schemas.microsoft.com/office/drawing/2014/main" id="{2C186466-A847-474A-9984-68749FF8510E}"/>
            </a:ext>
          </a:extLst>
        </xdr:cNvPr>
        <xdr:cNvGrpSpPr/>
      </xdr:nvGrpSpPr>
      <xdr:grpSpPr>
        <a:xfrm>
          <a:off x="3247910" y="17247326"/>
          <a:ext cx="5680190" cy="1610528"/>
          <a:chOff x="7142090" y="4413021"/>
          <a:chExt cx="3636425" cy="1192091"/>
        </a:xfrm>
      </xdr:grpSpPr>
      <xdr:sp macro="" textlink="">
        <xdr:nvSpPr>
          <xdr:cNvPr id="54" name="Forma libre: forma 53">
            <a:extLst>
              <a:ext uri="{FF2B5EF4-FFF2-40B4-BE49-F238E27FC236}">
                <a16:creationId xmlns:a16="http://schemas.microsoft.com/office/drawing/2014/main" id="{4165678B-E08E-587D-4F3A-CB5D2CC25FEC}"/>
              </a:ext>
            </a:extLst>
          </xdr:cNvPr>
          <xdr:cNvSpPr/>
        </xdr:nvSpPr>
        <xdr:spPr>
          <a:xfrm rot="21600000">
            <a:off x="7738135" y="4413021"/>
            <a:ext cx="3040380" cy="1192091"/>
          </a:xfrm>
          <a:custGeom>
            <a:avLst/>
            <a:gdLst>
              <a:gd name="connsiteX0" fmla="*/ 0 w 3040380"/>
              <a:gd name="connsiteY0" fmla="*/ 0 h 1192090"/>
              <a:gd name="connsiteX1" fmla="*/ 2444335 w 3040380"/>
              <a:gd name="connsiteY1" fmla="*/ 0 h 1192090"/>
              <a:gd name="connsiteX2" fmla="*/ 3040380 w 3040380"/>
              <a:gd name="connsiteY2" fmla="*/ 596045 h 1192090"/>
              <a:gd name="connsiteX3" fmla="*/ 2444335 w 3040380"/>
              <a:gd name="connsiteY3" fmla="*/ 1192090 h 1192090"/>
              <a:gd name="connsiteX4" fmla="*/ 0 w 3040380"/>
              <a:gd name="connsiteY4" fmla="*/ 1192090 h 1192090"/>
              <a:gd name="connsiteX5" fmla="*/ 0 w 3040380"/>
              <a:gd name="connsiteY5" fmla="*/ 0 h 11920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040380" h="1192090">
                <a:moveTo>
                  <a:pt x="3040380" y="1192089"/>
                </a:moveTo>
                <a:lnTo>
                  <a:pt x="596045" y="1192089"/>
                </a:lnTo>
                <a:lnTo>
                  <a:pt x="0" y="596045"/>
                </a:lnTo>
                <a:lnTo>
                  <a:pt x="596045" y="1"/>
                </a:lnTo>
                <a:lnTo>
                  <a:pt x="3040380" y="1"/>
                </a:lnTo>
                <a:lnTo>
                  <a:pt x="3040380" y="1192089"/>
                </a:lnTo>
                <a:close/>
              </a:path>
            </a:pathLst>
          </a:custGeom>
          <a:solidFill>
            <a:srgbClr val="F2B800"/>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823701" tIns="175260" rIns="327152" bIns="175261" numCol="1" spcCol="1270" anchor="ctr" anchorCtr="0">
            <a:noAutofit/>
          </a:bodyPr>
          <a:lstStyle/>
          <a:p>
            <a:pPr marL="0" lvl="0" indent="0" algn="ctr" defTabSz="2044700">
              <a:lnSpc>
                <a:spcPct val="90000"/>
              </a:lnSpc>
              <a:spcBef>
                <a:spcPct val="0"/>
              </a:spcBef>
              <a:spcAft>
                <a:spcPct val="35000"/>
              </a:spcAft>
              <a:buNone/>
            </a:pPr>
            <a:endParaRPr lang="es-CO" sz="4600" kern="1200"/>
          </a:p>
        </xdr:txBody>
      </xdr:sp>
      <xdr:sp macro="" textlink="">
        <xdr:nvSpPr>
          <xdr:cNvPr id="55" name="Elipse 54">
            <a:extLst>
              <a:ext uri="{FF2B5EF4-FFF2-40B4-BE49-F238E27FC236}">
                <a16:creationId xmlns:a16="http://schemas.microsoft.com/office/drawing/2014/main" id="{A88A7532-6124-7F70-BC86-C0AF2B17B99D}"/>
              </a:ext>
            </a:extLst>
          </xdr:cNvPr>
          <xdr:cNvSpPr/>
        </xdr:nvSpPr>
        <xdr:spPr>
          <a:xfrm>
            <a:off x="7142090" y="4413021"/>
            <a:ext cx="1192090" cy="1192090"/>
          </a:xfrm>
          <a:prstGeom prst="ellipse">
            <a:avLst/>
          </a:prstGeom>
          <a:solidFill>
            <a:srgbClr val="EEDB7A"/>
          </a:solidFill>
        </xdr:spPr>
        <xdr:style>
          <a:lnRef idx="2">
            <a:schemeClr val="lt1">
              <a:hueOff val="0"/>
              <a:satOff val="0"/>
              <a:lumOff val="0"/>
              <a:alphaOff val="0"/>
            </a:schemeClr>
          </a:lnRef>
          <a:fillRef idx="1">
            <a:scrgbClr r="0" g="0" b="0"/>
          </a:fillRef>
          <a:effectRef idx="0">
            <a:schemeClr val="accent1">
              <a:tint val="50000"/>
              <a:hueOff val="0"/>
              <a:satOff val="0"/>
              <a:lumOff val="0"/>
              <a:alphaOff val="0"/>
            </a:schemeClr>
          </a:effectRef>
          <a:fontRef idx="minor">
            <a:schemeClr val="lt1">
              <a:hueOff val="0"/>
              <a:satOff val="0"/>
              <a:lumOff val="0"/>
              <a:alphaOff val="0"/>
            </a:schemeClr>
          </a:fontRef>
        </xdr:style>
      </xdr:sp>
    </xdr:grpSp>
    <xdr:clientData/>
  </xdr:twoCellAnchor>
  <xdr:oneCellAnchor>
    <xdr:from>
      <xdr:col>10</xdr:col>
      <xdr:colOff>1173480</xdr:colOff>
      <xdr:row>49</xdr:row>
      <xdr:rowOff>83820</xdr:rowOff>
    </xdr:from>
    <xdr:ext cx="1432560" cy="1337310"/>
    <xdr:pic>
      <xdr:nvPicPr>
        <xdr:cNvPr id="56" name="Gráfico 55" descr="Lluvia de ideas de grupo con relleno sólido">
          <a:extLst>
            <a:ext uri="{FF2B5EF4-FFF2-40B4-BE49-F238E27FC236}">
              <a16:creationId xmlns:a16="http://schemas.microsoft.com/office/drawing/2014/main" id="{C369B1B0-CB26-4692-95A4-9D1385B9F22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13807440" y="11330940"/>
          <a:ext cx="1432560" cy="1337310"/>
        </a:xfrm>
        <a:prstGeom prst="rect">
          <a:avLst/>
        </a:prstGeom>
      </xdr:spPr>
    </xdr:pic>
    <xdr:clientData/>
  </xdr:oneCellAnchor>
  <xdr:twoCellAnchor>
    <xdr:from>
      <xdr:col>5</xdr:col>
      <xdr:colOff>697749</xdr:colOff>
      <xdr:row>29</xdr:row>
      <xdr:rowOff>56688</xdr:rowOff>
    </xdr:from>
    <xdr:to>
      <xdr:col>9</xdr:col>
      <xdr:colOff>293769</xdr:colOff>
      <xdr:row>37</xdr:row>
      <xdr:rowOff>152398</xdr:rowOff>
    </xdr:to>
    <xdr:grpSp>
      <xdr:nvGrpSpPr>
        <xdr:cNvPr id="57" name="Grupo 56">
          <a:extLst>
            <a:ext uri="{FF2B5EF4-FFF2-40B4-BE49-F238E27FC236}">
              <a16:creationId xmlns:a16="http://schemas.microsoft.com/office/drawing/2014/main" id="{640C344E-8284-4568-8BC2-BC2843351D00}"/>
            </a:ext>
          </a:extLst>
        </xdr:cNvPr>
        <xdr:cNvGrpSpPr/>
      </xdr:nvGrpSpPr>
      <xdr:grpSpPr>
        <a:xfrm>
          <a:off x="6290829" y="7630968"/>
          <a:ext cx="5631060" cy="1558750"/>
          <a:chOff x="2202698" y="6691944"/>
          <a:chExt cx="6824353" cy="1531305"/>
        </a:xfrm>
      </xdr:grpSpPr>
      <xdr:grpSp>
        <xdr:nvGrpSpPr>
          <xdr:cNvPr id="58" name="Grupo 57">
            <a:extLst>
              <a:ext uri="{FF2B5EF4-FFF2-40B4-BE49-F238E27FC236}">
                <a16:creationId xmlns:a16="http://schemas.microsoft.com/office/drawing/2014/main" id="{7DAD8DA4-B141-9DC7-A74A-6B9BD72E77B8}"/>
              </a:ext>
            </a:extLst>
          </xdr:cNvPr>
          <xdr:cNvGrpSpPr/>
        </xdr:nvGrpSpPr>
        <xdr:grpSpPr>
          <a:xfrm>
            <a:off x="2202698" y="6691944"/>
            <a:ext cx="6824353" cy="1531305"/>
            <a:chOff x="7142090" y="5960959"/>
            <a:chExt cx="3616513" cy="1192091"/>
          </a:xfrm>
        </xdr:grpSpPr>
        <xdr:sp macro="" textlink="">
          <xdr:nvSpPr>
            <xdr:cNvPr id="61" name="Forma libre: forma 60">
              <a:extLst>
                <a:ext uri="{FF2B5EF4-FFF2-40B4-BE49-F238E27FC236}">
                  <a16:creationId xmlns:a16="http://schemas.microsoft.com/office/drawing/2014/main" id="{EA287324-7F21-6043-C514-5F1030B35BC8}"/>
                </a:ext>
              </a:extLst>
            </xdr:cNvPr>
            <xdr:cNvSpPr/>
          </xdr:nvSpPr>
          <xdr:spPr>
            <a:xfrm>
              <a:off x="7718223" y="5960959"/>
              <a:ext cx="3040380" cy="1192091"/>
            </a:xfrm>
            <a:custGeom>
              <a:avLst/>
              <a:gdLst>
                <a:gd name="connsiteX0" fmla="*/ 0 w 3040380"/>
                <a:gd name="connsiteY0" fmla="*/ 0 h 1192090"/>
                <a:gd name="connsiteX1" fmla="*/ 2444335 w 3040380"/>
                <a:gd name="connsiteY1" fmla="*/ 0 h 1192090"/>
                <a:gd name="connsiteX2" fmla="*/ 3040380 w 3040380"/>
                <a:gd name="connsiteY2" fmla="*/ 596045 h 1192090"/>
                <a:gd name="connsiteX3" fmla="*/ 2444335 w 3040380"/>
                <a:gd name="connsiteY3" fmla="*/ 1192090 h 1192090"/>
                <a:gd name="connsiteX4" fmla="*/ 0 w 3040380"/>
                <a:gd name="connsiteY4" fmla="*/ 1192090 h 1192090"/>
                <a:gd name="connsiteX5" fmla="*/ 0 w 3040380"/>
                <a:gd name="connsiteY5" fmla="*/ 0 h 11920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040380" h="1192090">
                  <a:moveTo>
                    <a:pt x="3040380" y="1192089"/>
                  </a:moveTo>
                  <a:lnTo>
                    <a:pt x="596045" y="1192089"/>
                  </a:lnTo>
                  <a:lnTo>
                    <a:pt x="0" y="596045"/>
                  </a:lnTo>
                  <a:lnTo>
                    <a:pt x="596045" y="1"/>
                  </a:lnTo>
                  <a:lnTo>
                    <a:pt x="3040380" y="1"/>
                  </a:lnTo>
                  <a:lnTo>
                    <a:pt x="3040380" y="1192089"/>
                  </a:lnTo>
                  <a:close/>
                </a:path>
              </a:pathLst>
            </a:custGeom>
            <a:solidFill>
              <a:schemeClr val="tx2">
                <a:lumMod val="40000"/>
                <a:lumOff val="6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823701" tIns="175261" rIns="327152" bIns="175260" numCol="1" spcCol="1270" anchor="ctr" anchorCtr="0">
              <a:noAutofit/>
            </a:bodyPr>
            <a:lstStyle/>
            <a:p>
              <a:pPr marL="0" lvl="0" indent="0" algn="ctr" defTabSz="2044700">
                <a:lnSpc>
                  <a:spcPct val="90000"/>
                </a:lnSpc>
                <a:spcBef>
                  <a:spcPct val="0"/>
                </a:spcBef>
                <a:spcAft>
                  <a:spcPct val="35000"/>
                </a:spcAft>
                <a:buNone/>
              </a:pPr>
              <a:endParaRPr lang="es-CO" sz="4600" kern="1200"/>
            </a:p>
          </xdr:txBody>
        </xdr:sp>
        <xdr:sp macro="" textlink="">
          <xdr:nvSpPr>
            <xdr:cNvPr id="62" name="Elipse 61">
              <a:extLst>
                <a:ext uri="{FF2B5EF4-FFF2-40B4-BE49-F238E27FC236}">
                  <a16:creationId xmlns:a16="http://schemas.microsoft.com/office/drawing/2014/main" id="{FE9A0A0A-E8CA-B482-D4EE-DEBC8FBDB7B5}"/>
                </a:ext>
              </a:extLst>
            </xdr:cNvPr>
            <xdr:cNvSpPr/>
          </xdr:nvSpPr>
          <xdr:spPr>
            <a:xfrm>
              <a:off x="7142090" y="5960960"/>
              <a:ext cx="1192090" cy="1192090"/>
            </a:xfrm>
            <a:prstGeom prst="ellipse">
              <a:avLst/>
            </a:prstGeom>
            <a:solidFill>
              <a:schemeClr val="tx2">
                <a:lumMod val="20000"/>
                <a:lumOff val="80000"/>
              </a:schemeClr>
            </a:solidFill>
          </xdr:spPr>
          <xdr:style>
            <a:lnRef idx="2">
              <a:schemeClr val="lt1">
                <a:hueOff val="0"/>
                <a:satOff val="0"/>
                <a:lumOff val="0"/>
                <a:alphaOff val="0"/>
              </a:schemeClr>
            </a:lnRef>
            <a:fillRef idx="1">
              <a:scrgbClr r="0" g="0" b="0"/>
            </a:fillRef>
            <a:effectRef idx="0">
              <a:schemeClr val="accent1">
                <a:tint val="50000"/>
                <a:hueOff val="0"/>
                <a:satOff val="0"/>
                <a:lumOff val="0"/>
                <a:alphaOff val="0"/>
              </a:schemeClr>
            </a:effectRef>
            <a:fontRef idx="minor">
              <a:schemeClr val="lt1">
                <a:hueOff val="0"/>
                <a:satOff val="0"/>
                <a:lumOff val="0"/>
                <a:alphaOff val="0"/>
              </a:schemeClr>
            </a:fontRef>
          </xdr:style>
        </xdr:sp>
      </xdr:grpSp>
      <xdr:sp macro="" textlink="">
        <xdr:nvSpPr>
          <xdr:cNvPr id="59" name="CuadroTexto 58">
            <a:extLst>
              <a:ext uri="{FF2B5EF4-FFF2-40B4-BE49-F238E27FC236}">
                <a16:creationId xmlns:a16="http://schemas.microsoft.com/office/drawing/2014/main" id="{9C6B12AA-0E36-530C-7B1D-66AB66FA8155}"/>
              </a:ext>
            </a:extLst>
          </xdr:cNvPr>
          <xdr:cNvSpPr txBox="1"/>
        </xdr:nvSpPr>
        <xdr:spPr>
          <a:xfrm>
            <a:off x="4533128" y="6772459"/>
            <a:ext cx="4315202" cy="1433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800"/>
              <a:t>C2-Proveer un marco institucional que promueva mayor eficiencia, calidad y efectividad en la ejecución del presupuesto por parte de las entidades del Distrito.</a:t>
            </a:r>
          </a:p>
        </xdr:txBody>
      </xdr:sp>
      <xdr:sp macro="" textlink="">
        <xdr:nvSpPr>
          <xdr:cNvPr id="60" name="CuadroTexto 59">
            <a:extLst>
              <a:ext uri="{FF2B5EF4-FFF2-40B4-BE49-F238E27FC236}">
                <a16:creationId xmlns:a16="http://schemas.microsoft.com/office/drawing/2014/main" id="{84573885-A322-E139-8816-325A3D7916AE}"/>
              </a:ext>
            </a:extLst>
          </xdr:cNvPr>
          <xdr:cNvSpPr txBox="1"/>
        </xdr:nvSpPr>
        <xdr:spPr>
          <a:xfrm>
            <a:off x="2337480" y="6953994"/>
            <a:ext cx="1963964" cy="911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2800" b="1"/>
              <a:t>4 </a:t>
            </a:r>
          </a:p>
          <a:p>
            <a:pPr algn="ctr"/>
            <a:r>
              <a:rPr lang="es-CO" sz="1800"/>
              <a:t>Acciones</a:t>
            </a:r>
          </a:p>
        </xdr:txBody>
      </xdr:sp>
    </xdr:grpSp>
    <xdr:clientData/>
  </xdr:twoCellAnchor>
  <xdr:twoCellAnchor>
    <xdr:from>
      <xdr:col>6</xdr:col>
      <xdr:colOff>62750</xdr:colOff>
      <xdr:row>58</xdr:row>
      <xdr:rowOff>52160</xdr:rowOff>
    </xdr:from>
    <xdr:to>
      <xdr:col>9</xdr:col>
      <xdr:colOff>984250</xdr:colOff>
      <xdr:row>78</xdr:row>
      <xdr:rowOff>117474</xdr:rowOff>
    </xdr:to>
    <xdr:grpSp>
      <xdr:nvGrpSpPr>
        <xdr:cNvPr id="63" name="Grupo 62">
          <a:extLst>
            <a:ext uri="{FF2B5EF4-FFF2-40B4-BE49-F238E27FC236}">
              <a16:creationId xmlns:a16="http://schemas.microsoft.com/office/drawing/2014/main" id="{83A982CA-3DF7-4BEA-A447-AB6E4A88D343}"/>
            </a:ext>
          </a:extLst>
        </xdr:cNvPr>
        <xdr:cNvGrpSpPr/>
      </xdr:nvGrpSpPr>
      <xdr:grpSpPr>
        <a:xfrm>
          <a:off x="7164590" y="12929960"/>
          <a:ext cx="5447780" cy="3722914"/>
          <a:chOff x="2202698" y="4703535"/>
          <a:chExt cx="6861927" cy="3534192"/>
        </a:xfrm>
      </xdr:grpSpPr>
      <xdr:grpSp>
        <xdr:nvGrpSpPr>
          <xdr:cNvPr id="64" name="Grupo 63">
            <a:extLst>
              <a:ext uri="{FF2B5EF4-FFF2-40B4-BE49-F238E27FC236}">
                <a16:creationId xmlns:a16="http://schemas.microsoft.com/office/drawing/2014/main" id="{43CE35E5-D654-047F-8B73-1BB4A0B7E5CE}"/>
              </a:ext>
            </a:extLst>
          </xdr:cNvPr>
          <xdr:cNvGrpSpPr/>
        </xdr:nvGrpSpPr>
        <xdr:grpSpPr>
          <a:xfrm>
            <a:off x="2202698" y="4703535"/>
            <a:ext cx="6861927" cy="3534192"/>
            <a:chOff x="7142090" y="4413021"/>
            <a:chExt cx="3636425" cy="2751299"/>
          </a:xfrm>
        </xdr:grpSpPr>
        <xdr:sp macro="" textlink="">
          <xdr:nvSpPr>
            <xdr:cNvPr id="69" name="Forma libre: forma 68">
              <a:extLst>
                <a:ext uri="{FF2B5EF4-FFF2-40B4-BE49-F238E27FC236}">
                  <a16:creationId xmlns:a16="http://schemas.microsoft.com/office/drawing/2014/main" id="{04D9EC67-3CB1-C071-7639-70BDF583E277}"/>
                </a:ext>
              </a:extLst>
            </xdr:cNvPr>
            <xdr:cNvSpPr/>
          </xdr:nvSpPr>
          <xdr:spPr>
            <a:xfrm rot="21600000">
              <a:off x="7738135" y="4413021"/>
              <a:ext cx="3040380" cy="1192091"/>
            </a:xfrm>
            <a:custGeom>
              <a:avLst/>
              <a:gdLst>
                <a:gd name="connsiteX0" fmla="*/ 0 w 3040380"/>
                <a:gd name="connsiteY0" fmla="*/ 0 h 1192090"/>
                <a:gd name="connsiteX1" fmla="*/ 2444335 w 3040380"/>
                <a:gd name="connsiteY1" fmla="*/ 0 h 1192090"/>
                <a:gd name="connsiteX2" fmla="*/ 3040380 w 3040380"/>
                <a:gd name="connsiteY2" fmla="*/ 596045 h 1192090"/>
                <a:gd name="connsiteX3" fmla="*/ 2444335 w 3040380"/>
                <a:gd name="connsiteY3" fmla="*/ 1192090 h 1192090"/>
                <a:gd name="connsiteX4" fmla="*/ 0 w 3040380"/>
                <a:gd name="connsiteY4" fmla="*/ 1192090 h 1192090"/>
                <a:gd name="connsiteX5" fmla="*/ 0 w 3040380"/>
                <a:gd name="connsiteY5" fmla="*/ 0 h 11920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040380" h="1192090">
                  <a:moveTo>
                    <a:pt x="3040380" y="1192089"/>
                  </a:moveTo>
                  <a:lnTo>
                    <a:pt x="596045" y="1192089"/>
                  </a:lnTo>
                  <a:lnTo>
                    <a:pt x="0" y="596045"/>
                  </a:lnTo>
                  <a:lnTo>
                    <a:pt x="596045" y="1"/>
                  </a:lnTo>
                  <a:lnTo>
                    <a:pt x="3040380" y="1"/>
                  </a:lnTo>
                  <a:lnTo>
                    <a:pt x="3040380" y="1192089"/>
                  </a:lnTo>
                  <a:close/>
                </a:path>
              </a:pathLst>
            </a:custGeom>
            <a:solidFill>
              <a:srgbClr val="FFC000"/>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823701" tIns="175260" rIns="327152" bIns="175261" numCol="1" spcCol="1270" anchor="ctr" anchorCtr="0">
              <a:noAutofit/>
            </a:bodyPr>
            <a:lstStyle/>
            <a:p>
              <a:pPr marL="0" lvl="0" indent="0" algn="ctr" defTabSz="2044700">
                <a:lnSpc>
                  <a:spcPct val="90000"/>
                </a:lnSpc>
                <a:spcBef>
                  <a:spcPct val="0"/>
                </a:spcBef>
                <a:spcAft>
                  <a:spcPct val="35000"/>
                </a:spcAft>
                <a:buNone/>
              </a:pPr>
              <a:endParaRPr lang="es-CO" sz="4600" kern="1200"/>
            </a:p>
          </xdr:txBody>
        </xdr:sp>
        <xdr:sp macro="" textlink="">
          <xdr:nvSpPr>
            <xdr:cNvPr id="70" name="Elipse 69">
              <a:extLst>
                <a:ext uri="{FF2B5EF4-FFF2-40B4-BE49-F238E27FC236}">
                  <a16:creationId xmlns:a16="http://schemas.microsoft.com/office/drawing/2014/main" id="{A97D5348-A04C-B6AD-93AC-8AF0B15C6655}"/>
                </a:ext>
              </a:extLst>
            </xdr:cNvPr>
            <xdr:cNvSpPr/>
          </xdr:nvSpPr>
          <xdr:spPr>
            <a:xfrm>
              <a:off x="7142090" y="4413021"/>
              <a:ext cx="1192090" cy="1192090"/>
            </a:xfrm>
            <a:prstGeom prst="ellipse">
              <a:avLst/>
            </a:prstGeom>
            <a:solidFill>
              <a:srgbClr val="EEDB7A"/>
            </a:solidFill>
          </xdr:spPr>
          <xdr:style>
            <a:lnRef idx="2">
              <a:schemeClr val="lt1">
                <a:hueOff val="0"/>
                <a:satOff val="0"/>
                <a:lumOff val="0"/>
                <a:alphaOff val="0"/>
              </a:schemeClr>
            </a:lnRef>
            <a:fillRef idx="1">
              <a:scrgbClr r="0" g="0" b="0"/>
            </a:fillRef>
            <a:effectRef idx="0">
              <a:schemeClr val="accent1">
                <a:tint val="50000"/>
                <a:hueOff val="0"/>
                <a:satOff val="0"/>
                <a:lumOff val="0"/>
                <a:alphaOff val="0"/>
              </a:schemeClr>
            </a:effectRef>
            <a:fontRef idx="minor">
              <a:schemeClr val="lt1">
                <a:hueOff val="0"/>
                <a:satOff val="0"/>
                <a:lumOff val="0"/>
                <a:alphaOff val="0"/>
              </a:schemeClr>
            </a:fontRef>
          </xdr:style>
        </xdr:sp>
        <xdr:sp macro="" textlink="">
          <xdr:nvSpPr>
            <xdr:cNvPr id="71" name="Forma libre: forma 70">
              <a:extLst>
                <a:ext uri="{FF2B5EF4-FFF2-40B4-BE49-F238E27FC236}">
                  <a16:creationId xmlns:a16="http://schemas.microsoft.com/office/drawing/2014/main" id="{5B807712-AA3A-17FF-F673-6456BE2AEA68}"/>
                </a:ext>
              </a:extLst>
            </xdr:cNvPr>
            <xdr:cNvSpPr/>
          </xdr:nvSpPr>
          <xdr:spPr>
            <a:xfrm>
              <a:off x="7706573" y="5972229"/>
              <a:ext cx="3040380" cy="1192091"/>
            </a:xfrm>
            <a:custGeom>
              <a:avLst/>
              <a:gdLst>
                <a:gd name="connsiteX0" fmla="*/ 0 w 3040380"/>
                <a:gd name="connsiteY0" fmla="*/ 0 h 1192090"/>
                <a:gd name="connsiteX1" fmla="*/ 2444335 w 3040380"/>
                <a:gd name="connsiteY1" fmla="*/ 0 h 1192090"/>
                <a:gd name="connsiteX2" fmla="*/ 3040380 w 3040380"/>
                <a:gd name="connsiteY2" fmla="*/ 596045 h 1192090"/>
                <a:gd name="connsiteX3" fmla="*/ 2444335 w 3040380"/>
                <a:gd name="connsiteY3" fmla="*/ 1192090 h 1192090"/>
                <a:gd name="connsiteX4" fmla="*/ 0 w 3040380"/>
                <a:gd name="connsiteY4" fmla="*/ 1192090 h 1192090"/>
                <a:gd name="connsiteX5" fmla="*/ 0 w 3040380"/>
                <a:gd name="connsiteY5" fmla="*/ 0 h 11920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040380" h="1192090">
                  <a:moveTo>
                    <a:pt x="3040380" y="1192089"/>
                  </a:moveTo>
                  <a:lnTo>
                    <a:pt x="596045" y="1192089"/>
                  </a:lnTo>
                  <a:lnTo>
                    <a:pt x="0" y="596045"/>
                  </a:lnTo>
                  <a:lnTo>
                    <a:pt x="596045" y="1"/>
                  </a:lnTo>
                  <a:lnTo>
                    <a:pt x="3040380" y="1"/>
                  </a:lnTo>
                  <a:lnTo>
                    <a:pt x="3040380" y="1192089"/>
                  </a:lnTo>
                  <a:close/>
                </a:path>
              </a:pathLst>
            </a:custGeom>
            <a:solidFill>
              <a:srgbClr val="F2B800"/>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823701" tIns="175261" rIns="327152" bIns="175260" numCol="1" spcCol="1270" anchor="ctr" anchorCtr="0">
              <a:noAutofit/>
            </a:bodyPr>
            <a:lstStyle/>
            <a:p>
              <a:pPr marL="0" lvl="0" indent="0" algn="ctr" defTabSz="2044700">
                <a:lnSpc>
                  <a:spcPct val="90000"/>
                </a:lnSpc>
                <a:spcBef>
                  <a:spcPct val="0"/>
                </a:spcBef>
                <a:spcAft>
                  <a:spcPct val="35000"/>
                </a:spcAft>
                <a:buNone/>
              </a:pPr>
              <a:endParaRPr lang="es-CO" sz="4600" kern="1200"/>
            </a:p>
          </xdr:txBody>
        </xdr:sp>
        <xdr:sp macro="" textlink="">
          <xdr:nvSpPr>
            <xdr:cNvPr id="72" name="Elipse 71">
              <a:extLst>
                <a:ext uri="{FF2B5EF4-FFF2-40B4-BE49-F238E27FC236}">
                  <a16:creationId xmlns:a16="http://schemas.microsoft.com/office/drawing/2014/main" id="{2CE6C25E-B6CA-1B11-5522-88F1B8A95118}"/>
                </a:ext>
              </a:extLst>
            </xdr:cNvPr>
            <xdr:cNvSpPr/>
          </xdr:nvSpPr>
          <xdr:spPr>
            <a:xfrm>
              <a:off x="7142090" y="5960960"/>
              <a:ext cx="1192090" cy="1192090"/>
            </a:xfrm>
            <a:prstGeom prst="ellipse">
              <a:avLst/>
            </a:prstGeom>
            <a:solidFill>
              <a:srgbClr val="EEDB7A"/>
            </a:solidFill>
          </xdr:spPr>
          <xdr:style>
            <a:lnRef idx="2">
              <a:schemeClr val="lt1">
                <a:hueOff val="0"/>
                <a:satOff val="0"/>
                <a:lumOff val="0"/>
                <a:alphaOff val="0"/>
              </a:schemeClr>
            </a:lnRef>
            <a:fillRef idx="1">
              <a:scrgbClr r="0" g="0" b="0"/>
            </a:fillRef>
            <a:effectRef idx="0">
              <a:schemeClr val="accent1">
                <a:tint val="50000"/>
                <a:hueOff val="0"/>
                <a:satOff val="0"/>
                <a:lumOff val="0"/>
                <a:alphaOff val="0"/>
              </a:schemeClr>
            </a:effectRef>
            <a:fontRef idx="minor">
              <a:schemeClr val="lt1">
                <a:hueOff val="0"/>
                <a:satOff val="0"/>
                <a:lumOff val="0"/>
                <a:alphaOff val="0"/>
              </a:schemeClr>
            </a:fontRef>
          </xdr:style>
        </xdr:sp>
      </xdr:grpSp>
      <xdr:sp macro="" textlink="">
        <xdr:nvSpPr>
          <xdr:cNvPr id="65" name="CuadroTexto 64">
            <a:extLst>
              <a:ext uri="{FF2B5EF4-FFF2-40B4-BE49-F238E27FC236}">
                <a16:creationId xmlns:a16="http://schemas.microsoft.com/office/drawing/2014/main" id="{998B7885-921F-BCE4-27E2-585CF4AD1CA7}"/>
              </a:ext>
            </a:extLst>
          </xdr:cNvPr>
          <xdr:cNvSpPr txBox="1"/>
        </xdr:nvSpPr>
        <xdr:spPr>
          <a:xfrm>
            <a:off x="4880426" y="4812396"/>
            <a:ext cx="3764645" cy="1360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800"/>
          </a:p>
          <a:p>
            <a:r>
              <a:rPr lang="es-CO" sz="1800"/>
              <a:t>P2-Consolidar un modelo de evaluación de servicio al ciudadano.</a:t>
            </a:r>
          </a:p>
        </xdr:txBody>
      </xdr:sp>
      <xdr:sp macro="" textlink="">
        <xdr:nvSpPr>
          <xdr:cNvPr id="66" name="CuadroTexto 65">
            <a:extLst>
              <a:ext uri="{FF2B5EF4-FFF2-40B4-BE49-F238E27FC236}">
                <a16:creationId xmlns:a16="http://schemas.microsoft.com/office/drawing/2014/main" id="{3C2956BC-8E18-66A1-21DD-989ACCFDC42B}"/>
              </a:ext>
            </a:extLst>
          </xdr:cNvPr>
          <xdr:cNvSpPr txBox="1"/>
        </xdr:nvSpPr>
        <xdr:spPr>
          <a:xfrm>
            <a:off x="2343450" y="5054885"/>
            <a:ext cx="1963963" cy="911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2800" b="1"/>
              <a:t>5</a:t>
            </a:r>
          </a:p>
          <a:p>
            <a:pPr algn="ctr"/>
            <a:r>
              <a:rPr lang="es-CO" sz="1800"/>
              <a:t>Acciones</a:t>
            </a:r>
          </a:p>
        </xdr:txBody>
      </xdr:sp>
      <xdr:sp macro="" textlink="">
        <xdr:nvSpPr>
          <xdr:cNvPr id="67" name="CuadroTexto 66">
            <a:extLst>
              <a:ext uri="{FF2B5EF4-FFF2-40B4-BE49-F238E27FC236}">
                <a16:creationId xmlns:a16="http://schemas.microsoft.com/office/drawing/2014/main" id="{F3FE1836-6953-9D89-7E1C-A17A7B260140}"/>
              </a:ext>
            </a:extLst>
          </xdr:cNvPr>
          <xdr:cNvSpPr txBox="1"/>
        </xdr:nvSpPr>
        <xdr:spPr>
          <a:xfrm>
            <a:off x="4758572" y="6742339"/>
            <a:ext cx="3702803" cy="1360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800"/>
          </a:p>
          <a:p>
            <a:r>
              <a:rPr lang="es-CO" sz="1800"/>
              <a:t>P4-Avanzar en el uso, acceso y análisis de los datos.</a:t>
            </a:r>
          </a:p>
        </xdr:txBody>
      </xdr:sp>
      <xdr:sp macro="" textlink="">
        <xdr:nvSpPr>
          <xdr:cNvPr id="68" name="CuadroTexto 67">
            <a:extLst>
              <a:ext uri="{FF2B5EF4-FFF2-40B4-BE49-F238E27FC236}">
                <a16:creationId xmlns:a16="http://schemas.microsoft.com/office/drawing/2014/main" id="{B854FDEA-0508-7737-62F4-8B906EE2DF2D}"/>
              </a:ext>
            </a:extLst>
          </xdr:cNvPr>
          <xdr:cNvSpPr txBox="1"/>
        </xdr:nvSpPr>
        <xdr:spPr>
          <a:xfrm>
            <a:off x="2362042" y="6988740"/>
            <a:ext cx="1963964" cy="911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2800" b="1"/>
              <a:t>2</a:t>
            </a:r>
          </a:p>
          <a:p>
            <a:pPr algn="ctr"/>
            <a:r>
              <a:rPr lang="es-CO" sz="1800"/>
              <a:t>Acciones</a:t>
            </a:r>
          </a:p>
        </xdr:txBody>
      </xdr:sp>
    </xdr:grpSp>
    <xdr:clientData/>
  </xdr:twoCellAnchor>
  <xdr:twoCellAnchor>
    <xdr:from>
      <xdr:col>10</xdr:col>
      <xdr:colOff>507249</xdr:colOff>
      <xdr:row>58</xdr:row>
      <xdr:rowOff>163287</xdr:rowOff>
    </xdr:from>
    <xdr:to>
      <xdr:col>14</xdr:col>
      <xdr:colOff>76200</xdr:colOff>
      <xdr:row>67</xdr:row>
      <xdr:rowOff>68515</xdr:rowOff>
    </xdr:to>
    <xdr:grpSp>
      <xdr:nvGrpSpPr>
        <xdr:cNvPr id="73" name="Grupo 72">
          <a:extLst>
            <a:ext uri="{FF2B5EF4-FFF2-40B4-BE49-F238E27FC236}">
              <a16:creationId xmlns:a16="http://schemas.microsoft.com/office/drawing/2014/main" id="{FACEF49D-00B5-4686-9FC3-5E2BA0C3D285}"/>
            </a:ext>
          </a:extLst>
        </xdr:cNvPr>
        <xdr:cNvGrpSpPr/>
      </xdr:nvGrpSpPr>
      <xdr:grpSpPr>
        <a:xfrm>
          <a:off x="13156449" y="13041087"/>
          <a:ext cx="5603991" cy="1551148"/>
          <a:chOff x="1154949" y="6144987"/>
          <a:chExt cx="5493501" cy="1619728"/>
        </a:xfrm>
      </xdr:grpSpPr>
      <xdr:grpSp>
        <xdr:nvGrpSpPr>
          <xdr:cNvPr id="74" name="Grupo 73">
            <a:extLst>
              <a:ext uri="{FF2B5EF4-FFF2-40B4-BE49-F238E27FC236}">
                <a16:creationId xmlns:a16="http://schemas.microsoft.com/office/drawing/2014/main" id="{A53B6A37-786A-A57C-533C-34E106AB5F81}"/>
              </a:ext>
            </a:extLst>
          </xdr:cNvPr>
          <xdr:cNvGrpSpPr/>
        </xdr:nvGrpSpPr>
        <xdr:grpSpPr>
          <a:xfrm>
            <a:off x="1154949" y="6144987"/>
            <a:ext cx="5493501" cy="1619728"/>
            <a:chOff x="7142090" y="4413011"/>
            <a:chExt cx="3636425" cy="1192100"/>
          </a:xfrm>
        </xdr:grpSpPr>
        <xdr:sp macro="" textlink="">
          <xdr:nvSpPr>
            <xdr:cNvPr id="77" name="Forma libre: forma 76">
              <a:extLst>
                <a:ext uri="{FF2B5EF4-FFF2-40B4-BE49-F238E27FC236}">
                  <a16:creationId xmlns:a16="http://schemas.microsoft.com/office/drawing/2014/main" id="{9FF3DB9F-1276-E534-6CB3-8963D538AD25}"/>
                </a:ext>
              </a:extLst>
            </xdr:cNvPr>
            <xdr:cNvSpPr/>
          </xdr:nvSpPr>
          <xdr:spPr>
            <a:xfrm>
              <a:off x="7738135" y="4413011"/>
              <a:ext cx="3040380" cy="1192089"/>
            </a:xfrm>
            <a:custGeom>
              <a:avLst/>
              <a:gdLst>
                <a:gd name="connsiteX0" fmla="*/ 0 w 3040380"/>
                <a:gd name="connsiteY0" fmla="*/ 0 h 1192090"/>
                <a:gd name="connsiteX1" fmla="*/ 2444335 w 3040380"/>
                <a:gd name="connsiteY1" fmla="*/ 0 h 1192090"/>
                <a:gd name="connsiteX2" fmla="*/ 3040380 w 3040380"/>
                <a:gd name="connsiteY2" fmla="*/ 596045 h 1192090"/>
                <a:gd name="connsiteX3" fmla="*/ 2444335 w 3040380"/>
                <a:gd name="connsiteY3" fmla="*/ 1192090 h 1192090"/>
                <a:gd name="connsiteX4" fmla="*/ 0 w 3040380"/>
                <a:gd name="connsiteY4" fmla="*/ 1192090 h 1192090"/>
                <a:gd name="connsiteX5" fmla="*/ 0 w 3040380"/>
                <a:gd name="connsiteY5" fmla="*/ 0 h 11920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040380" h="1192090">
                  <a:moveTo>
                    <a:pt x="3040380" y="1192089"/>
                  </a:moveTo>
                  <a:lnTo>
                    <a:pt x="596045" y="1192089"/>
                  </a:lnTo>
                  <a:lnTo>
                    <a:pt x="0" y="596045"/>
                  </a:lnTo>
                  <a:lnTo>
                    <a:pt x="596045" y="1"/>
                  </a:lnTo>
                  <a:lnTo>
                    <a:pt x="3040380" y="1"/>
                  </a:lnTo>
                  <a:lnTo>
                    <a:pt x="3040380" y="1192089"/>
                  </a:lnTo>
                  <a:close/>
                </a:path>
              </a:pathLst>
            </a:custGeom>
            <a:solidFill>
              <a:schemeClr val="accent2">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823701" tIns="175260" rIns="327152" bIns="175261" numCol="1" spcCol="1270" anchor="ctr" anchorCtr="0">
              <a:noAutofit/>
            </a:bodyPr>
            <a:lstStyle/>
            <a:p>
              <a:pPr marL="0" lvl="0" indent="0" algn="ctr" defTabSz="2044700">
                <a:lnSpc>
                  <a:spcPct val="90000"/>
                </a:lnSpc>
                <a:spcBef>
                  <a:spcPct val="0"/>
                </a:spcBef>
                <a:spcAft>
                  <a:spcPct val="35000"/>
                </a:spcAft>
                <a:buNone/>
              </a:pPr>
              <a:endParaRPr lang="es-CO" sz="4600" kern="1200"/>
            </a:p>
          </xdr:txBody>
        </xdr:sp>
        <xdr:sp macro="" textlink="">
          <xdr:nvSpPr>
            <xdr:cNvPr id="78" name="Elipse 77">
              <a:extLst>
                <a:ext uri="{FF2B5EF4-FFF2-40B4-BE49-F238E27FC236}">
                  <a16:creationId xmlns:a16="http://schemas.microsoft.com/office/drawing/2014/main" id="{98A8BDB4-A328-C844-8945-21C212FD3287}"/>
                </a:ext>
              </a:extLst>
            </xdr:cNvPr>
            <xdr:cNvSpPr/>
          </xdr:nvSpPr>
          <xdr:spPr>
            <a:xfrm>
              <a:off x="7142090" y="4413021"/>
              <a:ext cx="1192090" cy="1192090"/>
            </a:xfrm>
            <a:prstGeom prst="ellipse">
              <a:avLst/>
            </a:prstGeom>
            <a:solidFill>
              <a:schemeClr val="accent2">
                <a:lumMod val="20000"/>
                <a:lumOff val="80000"/>
              </a:schemeClr>
            </a:solidFill>
          </xdr:spPr>
          <xdr:style>
            <a:lnRef idx="2">
              <a:schemeClr val="lt1">
                <a:hueOff val="0"/>
                <a:satOff val="0"/>
                <a:lumOff val="0"/>
                <a:alphaOff val="0"/>
              </a:schemeClr>
            </a:lnRef>
            <a:fillRef idx="1">
              <a:scrgbClr r="0" g="0" b="0"/>
            </a:fillRef>
            <a:effectRef idx="0">
              <a:schemeClr val="accent1">
                <a:tint val="50000"/>
                <a:hueOff val="0"/>
                <a:satOff val="0"/>
                <a:lumOff val="0"/>
                <a:alphaOff val="0"/>
              </a:schemeClr>
            </a:effectRef>
            <a:fontRef idx="minor">
              <a:schemeClr val="lt1">
                <a:hueOff val="0"/>
                <a:satOff val="0"/>
                <a:lumOff val="0"/>
                <a:alphaOff val="0"/>
              </a:schemeClr>
            </a:fontRef>
          </xdr:style>
        </xdr:sp>
      </xdr:grpSp>
      <xdr:sp macro="" textlink="">
        <xdr:nvSpPr>
          <xdr:cNvPr id="75" name="CuadroTexto 74">
            <a:extLst>
              <a:ext uri="{FF2B5EF4-FFF2-40B4-BE49-F238E27FC236}">
                <a16:creationId xmlns:a16="http://schemas.microsoft.com/office/drawing/2014/main" id="{572E74DA-5A2B-9369-CF26-EDC643BB3828}"/>
              </a:ext>
            </a:extLst>
          </xdr:cNvPr>
          <xdr:cNvSpPr txBox="1"/>
        </xdr:nvSpPr>
        <xdr:spPr>
          <a:xfrm>
            <a:off x="2997867" y="6323846"/>
            <a:ext cx="3564002" cy="1439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800"/>
              <a:t>DHO1- Consolidar un modelo de gestión humana y una cultura organizacional basada en el servicio al ciudadano.</a:t>
            </a:r>
          </a:p>
        </xdr:txBody>
      </xdr:sp>
      <xdr:sp macro="" textlink="">
        <xdr:nvSpPr>
          <xdr:cNvPr id="76" name="CuadroTexto 75">
            <a:extLst>
              <a:ext uri="{FF2B5EF4-FFF2-40B4-BE49-F238E27FC236}">
                <a16:creationId xmlns:a16="http://schemas.microsoft.com/office/drawing/2014/main" id="{0FD0C713-948F-08CA-23E0-D445D4BDFB84}"/>
              </a:ext>
            </a:extLst>
          </xdr:cNvPr>
          <xdr:cNvSpPr txBox="1"/>
        </xdr:nvSpPr>
        <xdr:spPr>
          <a:xfrm>
            <a:off x="1289065" y="6395328"/>
            <a:ext cx="1572304" cy="964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2800" b="1"/>
              <a:t>19</a:t>
            </a:r>
          </a:p>
          <a:p>
            <a:pPr algn="ctr"/>
            <a:r>
              <a:rPr lang="es-CO" sz="1800"/>
              <a:t>Acciones</a:t>
            </a:r>
          </a:p>
        </xdr:txBody>
      </xdr:sp>
    </xdr:grpSp>
    <xdr:clientData/>
  </xdr:twoCellAnchor>
  <xdr:twoCellAnchor>
    <xdr:from>
      <xdr:col>14</xdr:col>
      <xdr:colOff>526299</xdr:colOff>
      <xdr:row>58</xdr:row>
      <xdr:rowOff>182418</xdr:rowOff>
    </xdr:from>
    <xdr:to>
      <xdr:col>21</xdr:col>
      <xdr:colOff>438150</xdr:colOff>
      <xdr:row>67</xdr:row>
      <xdr:rowOff>95248</xdr:rowOff>
    </xdr:to>
    <xdr:grpSp>
      <xdr:nvGrpSpPr>
        <xdr:cNvPr id="79" name="Grupo 78">
          <a:extLst>
            <a:ext uri="{FF2B5EF4-FFF2-40B4-BE49-F238E27FC236}">
              <a16:creationId xmlns:a16="http://schemas.microsoft.com/office/drawing/2014/main" id="{C7117ACE-5A3B-4D08-A51C-5C2F91099356}"/>
            </a:ext>
          </a:extLst>
        </xdr:cNvPr>
        <xdr:cNvGrpSpPr/>
      </xdr:nvGrpSpPr>
      <xdr:grpSpPr>
        <a:xfrm>
          <a:off x="19210539" y="13060218"/>
          <a:ext cx="5459211" cy="1558750"/>
          <a:chOff x="2202698" y="6691944"/>
          <a:chExt cx="6824353" cy="1531305"/>
        </a:xfrm>
      </xdr:grpSpPr>
      <xdr:grpSp>
        <xdr:nvGrpSpPr>
          <xdr:cNvPr id="80" name="Grupo 79">
            <a:extLst>
              <a:ext uri="{FF2B5EF4-FFF2-40B4-BE49-F238E27FC236}">
                <a16:creationId xmlns:a16="http://schemas.microsoft.com/office/drawing/2014/main" id="{20A9FEC7-A505-58D8-F663-5A008FF9AAC2}"/>
              </a:ext>
            </a:extLst>
          </xdr:cNvPr>
          <xdr:cNvGrpSpPr/>
        </xdr:nvGrpSpPr>
        <xdr:grpSpPr>
          <a:xfrm>
            <a:off x="2202698" y="6691944"/>
            <a:ext cx="6824353" cy="1531305"/>
            <a:chOff x="7142090" y="5960959"/>
            <a:chExt cx="3616513" cy="1192091"/>
          </a:xfrm>
        </xdr:grpSpPr>
        <xdr:sp macro="" textlink="">
          <xdr:nvSpPr>
            <xdr:cNvPr id="83" name="Forma libre: forma 82">
              <a:extLst>
                <a:ext uri="{FF2B5EF4-FFF2-40B4-BE49-F238E27FC236}">
                  <a16:creationId xmlns:a16="http://schemas.microsoft.com/office/drawing/2014/main" id="{E99459A8-165A-66EB-7EEF-849DD1CD65E5}"/>
                </a:ext>
              </a:extLst>
            </xdr:cNvPr>
            <xdr:cNvSpPr/>
          </xdr:nvSpPr>
          <xdr:spPr>
            <a:xfrm>
              <a:off x="7718223" y="5960959"/>
              <a:ext cx="3040380" cy="1192091"/>
            </a:xfrm>
            <a:custGeom>
              <a:avLst/>
              <a:gdLst>
                <a:gd name="connsiteX0" fmla="*/ 0 w 3040380"/>
                <a:gd name="connsiteY0" fmla="*/ 0 h 1192090"/>
                <a:gd name="connsiteX1" fmla="*/ 2444335 w 3040380"/>
                <a:gd name="connsiteY1" fmla="*/ 0 h 1192090"/>
                <a:gd name="connsiteX2" fmla="*/ 3040380 w 3040380"/>
                <a:gd name="connsiteY2" fmla="*/ 596045 h 1192090"/>
                <a:gd name="connsiteX3" fmla="*/ 2444335 w 3040380"/>
                <a:gd name="connsiteY3" fmla="*/ 1192090 h 1192090"/>
                <a:gd name="connsiteX4" fmla="*/ 0 w 3040380"/>
                <a:gd name="connsiteY4" fmla="*/ 1192090 h 1192090"/>
                <a:gd name="connsiteX5" fmla="*/ 0 w 3040380"/>
                <a:gd name="connsiteY5" fmla="*/ 0 h 11920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040380" h="1192090">
                  <a:moveTo>
                    <a:pt x="3040380" y="1192089"/>
                  </a:moveTo>
                  <a:lnTo>
                    <a:pt x="596045" y="1192089"/>
                  </a:lnTo>
                  <a:lnTo>
                    <a:pt x="0" y="596045"/>
                  </a:lnTo>
                  <a:lnTo>
                    <a:pt x="596045" y="1"/>
                  </a:lnTo>
                  <a:lnTo>
                    <a:pt x="3040380" y="1"/>
                  </a:lnTo>
                  <a:lnTo>
                    <a:pt x="3040380" y="1192089"/>
                  </a:lnTo>
                  <a:close/>
                </a:path>
              </a:pathLst>
            </a:custGeom>
            <a:solidFill>
              <a:schemeClr val="accent2">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823701" tIns="175261" rIns="327152" bIns="175260" numCol="1" spcCol="1270" anchor="ctr" anchorCtr="0">
              <a:noAutofit/>
            </a:bodyPr>
            <a:lstStyle/>
            <a:p>
              <a:pPr marL="0" lvl="0" indent="0" algn="ctr" defTabSz="2044700">
                <a:lnSpc>
                  <a:spcPct val="90000"/>
                </a:lnSpc>
                <a:spcBef>
                  <a:spcPct val="0"/>
                </a:spcBef>
                <a:spcAft>
                  <a:spcPct val="35000"/>
                </a:spcAft>
                <a:buNone/>
              </a:pPr>
              <a:endParaRPr lang="es-CO" sz="4600" kern="1200"/>
            </a:p>
          </xdr:txBody>
        </xdr:sp>
        <xdr:sp macro="" textlink="">
          <xdr:nvSpPr>
            <xdr:cNvPr id="84" name="Elipse 83">
              <a:extLst>
                <a:ext uri="{FF2B5EF4-FFF2-40B4-BE49-F238E27FC236}">
                  <a16:creationId xmlns:a16="http://schemas.microsoft.com/office/drawing/2014/main" id="{237885F3-879F-01B9-F28D-52E5EA4E6859}"/>
                </a:ext>
              </a:extLst>
            </xdr:cNvPr>
            <xdr:cNvSpPr/>
          </xdr:nvSpPr>
          <xdr:spPr>
            <a:xfrm>
              <a:off x="7142090" y="5960960"/>
              <a:ext cx="1192090" cy="1192090"/>
            </a:xfrm>
            <a:prstGeom prst="ellipse">
              <a:avLst/>
            </a:prstGeom>
            <a:solidFill>
              <a:schemeClr val="accent2">
                <a:lumMod val="20000"/>
                <a:lumOff val="80000"/>
              </a:schemeClr>
            </a:solidFill>
          </xdr:spPr>
          <xdr:style>
            <a:lnRef idx="2">
              <a:schemeClr val="lt1">
                <a:hueOff val="0"/>
                <a:satOff val="0"/>
                <a:lumOff val="0"/>
                <a:alphaOff val="0"/>
              </a:schemeClr>
            </a:lnRef>
            <a:fillRef idx="1">
              <a:scrgbClr r="0" g="0" b="0"/>
            </a:fillRef>
            <a:effectRef idx="0">
              <a:schemeClr val="accent1">
                <a:tint val="50000"/>
                <a:hueOff val="0"/>
                <a:satOff val="0"/>
                <a:lumOff val="0"/>
                <a:alphaOff val="0"/>
              </a:schemeClr>
            </a:effectRef>
            <a:fontRef idx="minor">
              <a:schemeClr val="lt1">
                <a:hueOff val="0"/>
                <a:satOff val="0"/>
                <a:lumOff val="0"/>
                <a:alphaOff val="0"/>
              </a:schemeClr>
            </a:fontRef>
          </xdr:style>
        </xdr:sp>
      </xdr:grpSp>
      <xdr:sp macro="" textlink="">
        <xdr:nvSpPr>
          <xdr:cNvPr id="81" name="CuadroTexto 80">
            <a:extLst>
              <a:ext uri="{FF2B5EF4-FFF2-40B4-BE49-F238E27FC236}">
                <a16:creationId xmlns:a16="http://schemas.microsoft.com/office/drawing/2014/main" id="{3C19036E-A624-7AF3-C6A7-64CC0A0BB69E}"/>
              </a:ext>
            </a:extLst>
          </xdr:cNvPr>
          <xdr:cNvSpPr txBox="1"/>
        </xdr:nvSpPr>
        <xdr:spPr>
          <a:xfrm>
            <a:off x="4533128" y="6772459"/>
            <a:ext cx="4315202" cy="1433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800"/>
              <a:t>DHO2-Diseñar una estructura y gestión de cambio organizacional que responda a los cambios tecnológicos y los retos futuros.</a:t>
            </a:r>
          </a:p>
        </xdr:txBody>
      </xdr:sp>
      <xdr:sp macro="" textlink="">
        <xdr:nvSpPr>
          <xdr:cNvPr id="82" name="CuadroTexto 81">
            <a:extLst>
              <a:ext uri="{FF2B5EF4-FFF2-40B4-BE49-F238E27FC236}">
                <a16:creationId xmlns:a16="http://schemas.microsoft.com/office/drawing/2014/main" id="{6024663A-8D3F-2E3C-7E91-116F4CAF169A}"/>
              </a:ext>
            </a:extLst>
          </xdr:cNvPr>
          <xdr:cNvSpPr txBox="1"/>
        </xdr:nvSpPr>
        <xdr:spPr>
          <a:xfrm>
            <a:off x="2337480" y="6953994"/>
            <a:ext cx="1963964" cy="911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2800" b="1"/>
              <a:t>9</a:t>
            </a:r>
          </a:p>
          <a:p>
            <a:pPr algn="ctr"/>
            <a:r>
              <a:rPr lang="es-CO" sz="1800"/>
              <a:t>Acciones</a:t>
            </a:r>
          </a:p>
        </xdr:txBody>
      </xdr:sp>
    </xdr:grpSp>
    <xdr:clientData/>
  </xdr:twoCellAnchor>
  <xdr:twoCellAnchor>
    <xdr:from>
      <xdr:col>12</xdr:col>
      <xdr:colOff>100850</xdr:colOff>
      <xdr:row>69</xdr:row>
      <xdr:rowOff>144236</xdr:rowOff>
    </xdr:from>
    <xdr:to>
      <xdr:col>17</xdr:col>
      <xdr:colOff>393700</xdr:colOff>
      <xdr:row>78</xdr:row>
      <xdr:rowOff>108844</xdr:rowOff>
    </xdr:to>
    <xdr:grpSp>
      <xdr:nvGrpSpPr>
        <xdr:cNvPr id="85" name="Grupo 84">
          <a:extLst>
            <a:ext uri="{FF2B5EF4-FFF2-40B4-BE49-F238E27FC236}">
              <a16:creationId xmlns:a16="http://schemas.microsoft.com/office/drawing/2014/main" id="{C5DF8266-8467-47EB-B7A2-7069880E1EB8}"/>
            </a:ext>
          </a:extLst>
        </xdr:cNvPr>
        <xdr:cNvGrpSpPr/>
      </xdr:nvGrpSpPr>
      <xdr:grpSpPr>
        <a:xfrm>
          <a:off x="15767570" y="15033716"/>
          <a:ext cx="5687810" cy="1610528"/>
          <a:chOff x="7142090" y="4413021"/>
          <a:chExt cx="3636425" cy="1192091"/>
        </a:xfrm>
      </xdr:grpSpPr>
      <xdr:sp macro="" textlink="">
        <xdr:nvSpPr>
          <xdr:cNvPr id="86" name="Forma libre: forma 85">
            <a:extLst>
              <a:ext uri="{FF2B5EF4-FFF2-40B4-BE49-F238E27FC236}">
                <a16:creationId xmlns:a16="http://schemas.microsoft.com/office/drawing/2014/main" id="{3B01EFB0-2B21-0171-71D9-C35D1DF917F7}"/>
              </a:ext>
            </a:extLst>
          </xdr:cNvPr>
          <xdr:cNvSpPr/>
        </xdr:nvSpPr>
        <xdr:spPr>
          <a:xfrm rot="21600000">
            <a:off x="7738135" y="4413021"/>
            <a:ext cx="3040380" cy="1192091"/>
          </a:xfrm>
          <a:custGeom>
            <a:avLst/>
            <a:gdLst>
              <a:gd name="connsiteX0" fmla="*/ 0 w 3040380"/>
              <a:gd name="connsiteY0" fmla="*/ 0 h 1192090"/>
              <a:gd name="connsiteX1" fmla="*/ 2444335 w 3040380"/>
              <a:gd name="connsiteY1" fmla="*/ 0 h 1192090"/>
              <a:gd name="connsiteX2" fmla="*/ 3040380 w 3040380"/>
              <a:gd name="connsiteY2" fmla="*/ 596045 h 1192090"/>
              <a:gd name="connsiteX3" fmla="*/ 2444335 w 3040380"/>
              <a:gd name="connsiteY3" fmla="*/ 1192090 h 1192090"/>
              <a:gd name="connsiteX4" fmla="*/ 0 w 3040380"/>
              <a:gd name="connsiteY4" fmla="*/ 1192090 h 1192090"/>
              <a:gd name="connsiteX5" fmla="*/ 0 w 3040380"/>
              <a:gd name="connsiteY5" fmla="*/ 0 h 11920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040380" h="1192090">
                <a:moveTo>
                  <a:pt x="3040380" y="1192089"/>
                </a:moveTo>
                <a:lnTo>
                  <a:pt x="596045" y="1192089"/>
                </a:lnTo>
                <a:lnTo>
                  <a:pt x="0" y="596045"/>
                </a:lnTo>
                <a:lnTo>
                  <a:pt x="596045" y="1"/>
                </a:lnTo>
                <a:lnTo>
                  <a:pt x="3040380" y="1"/>
                </a:lnTo>
                <a:lnTo>
                  <a:pt x="3040380" y="1192089"/>
                </a:lnTo>
                <a:close/>
              </a:path>
            </a:pathLst>
          </a:custGeom>
          <a:solidFill>
            <a:schemeClr val="accent2">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823701" tIns="175260" rIns="327152" bIns="175261" numCol="1" spcCol="1270" anchor="ctr" anchorCtr="0">
            <a:noAutofit/>
          </a:bodyPr>
          <a:lstStyle/>
          <a:p>
            <a:pPr marL="0" lvl="0" indent="0" algn="ctr" defTabSz="2044700">
              <a:lnSpc>
                <a:spcPct val="90000"/>
              </a:lnSpc>
              <a:spcBef>
                <a:spcPct val="0"/>
              </a:spcBef>
              <a:spcAft>
                <a:spcPct val="35000"/>
              </a:spcAft>
              <a:buNone/>
            </a:pPr>
            <a:endParaRPr lang="es-CO" sz="4600" kern="1200"/>
          </a:p>
        </xdr:txBody>
      </xdr:sp>
      <xdr:sp macro="" textlink="">
        <xdr:nvSpPr>
          <xdr:cNvPr id="87" name="Elipse 86">
            <a:extLst>
              <a:ext uri="{FF2B5EF4-FFF2-40B4-BE49-F238E27FC236}">
                <a16:creationId xmlns:a16="http://schemas.microsoft.com/office/drawing/2014/main" id="{CED9593D-8682-A4D7-6724-2A2F995A44DC}"/>
              </a:ext>
            </a:extLst>
          </xdr:cNvPr>
          <xdr:cNvSpPr/>
        </xdr:nvSpPr>
        <xdr:spPr>
          <a:xfrm>
            <a:off x="7142090" y="4413021"/>
            <a:ext cx="1192090" cy="1192090"/>
          </a:xfrm>
          <a:prstGeom prst="ellipse">
            <a:avLst/>
          </a:prstGeom>
          <a:solidFill>
            <a:schemeClr val="accent2">
              <a:lumMod val="20000"/>
              <a:lumOff val="80000"/>
            </a:schemeClr>
          </a:solidFill>
        </xdr:spPr>
        <xdr:style>
          <a:lnRef idx="2">
            <a:schemeClr val="lt1">
              <a:hueOff val="0"/>
              <a:satOff val="0"/>
              <a:lumOff val="0"/>
              <a:alphaOff val="0"/>
            </a:schemeClr>
          </a:lnRef>
          <a:fillRef idx="1">
            <a:scrgbClr r="0" g="0" b="0"/>
          </a:fillRef>
          <a:effectRef idx="0">
            <a:schemeClr val="accent1">
              <a:tint val="50000"/>
              <a:hueOff val="0"/>
              <a:satOff val="0"/>
              <a:lumOff val="0"/>
              <a:alphaOff val="0"/>
            </a:schemeClr>
          </a:effectRef>
          <a:fontRef idx="minor">
            <a:schemeClr val="lt1">
              <a:hueOff val="0"/>
              <a:satOff val="0"/>
              <a:lumOff val="0"/>
              <a:alphaOff val="0"/>
            </a:schemeClr>
          </a:fontRef>
        </xdr:style>
      </xdr:sp>
    </xdr:grpSp>
    <xdr:clientData/>
  </xdr:twoCellAnchor>
  <xdr:twoCellAnchor>
    <xdr:from>
      <xdr:col>10</xdr:col>
      <xdr:colOff>348500</xdr:colOff>
      <xdr:row>40</xdr:row>
      <xdr:rowOff>185510</xdr:rowOff>
    </xdr:from>
    <xdr:to>
      <xdr:col>11</xdr:col>
      <xdr:colOff>459406</xdr:colOff>
      <xdr:row>46</xdr:row>
      <xdr:rowOff>42184</xdr:rowOff>
    </xdr:to>
    <xdr:sp macro="" textlink="">
      <xdr:nvSpPr>
        <xdr:cNvPr id="88" name="CuadroTexto 87">
          <a:extLst>
            <a:ext uri="{FF2B5EF4-FFF2-40B4-BE49-F238E27FC236}">
              <a16:creationId xmlns:a16="http://schemas.microsoft.com/office/drawing/2014/main" id="{B271A8F0-63F0-4A4B-AF90-26F419B87E4E}"/>
            </a:ext>
          </a:extLst>
        </xdr:cNvPr>
        <xdr:cNvSpPr txBox="1"/>
      </xdr:nvSpPr>
      <xdr:spPr>
        <a:xfrm>
          <a:off x="8273300" y="7500710"/>
          <a:ext cx="903386" cy="953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2800" b="1"/>
            <a:t>6 </a:t>
          </a:r>
        </a:p>
        <a:p>
          <a:pPr algn="ctr"/>
          <a:r>
            <a:rPr lang="es-CO" sz="1800"/>
            <a:t>Acciones</a:t>
          </a:r>
        </a:p>
      </xdr:txBody>
    </xdr:sp>
    <xdr:clientData/>
  </xdr:twoCellAnchor>
  <xdr:twoCellAnchor>
    <xdr:from>
      <xdr:col>11</xdr:col>
      <xdr:colOff>824750</xdr:colOff>
      <xdr:row>40</xdr:row>
      <xdr:rowOff>68036</xdr:rowOff>
    </xdr:from>
    <xdr:to>
      <xdr:col>13</xdr:col>
      <xdr:colOff>865708</xdr:colOff>
      <xdr:row>48</xdr:row>
      <xdr:rowOff>36082</xdr:rowOff>
    </xdr:to>
    <xdr:sp macro="" textlink="">
      <xdr:nvSpPr>
        <xdr:cNvPr id="89" name="CuadroTexto 88">
          <a:extLst>
            <a:ext uri="{FF2B5EF4-FFF2-40B4-BE49-F238E27FC236}">
              <a16:creationId xmlns:a16="http://schemas.microsoft.com/office/drawing/2014/main" id="{AF7BEC42-C887-4A5A-A6D9-0A51B09E49C3}"/>
            </a:ext>
          </a:extLst>
        </xdr:cNvPr>
        <xdr:cNvSpPr txBox="1"/>
      </xdr:nvSpPr>
      <xdr:spPr>
        <a:xfrm>
          <a:off x="9511550" y="7383236"/>
          <a:ext cx="1580198" cy="143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800"/>
            <a:t>GF5-Desarrollar mecanismos para el financiamiento y priorización de inversiones en el área metropolitana de Bogotá. </a:t>
          </a:r>
        </a:p>
      </xdr:txBody>
    </xdr:sp>
    <xdr:clientData/>
  </xdr:twoCellAnchor>
  <xdr:twoCellAnchor>
    <xdr:from>
      <xdr:col>14</xdr:col>
      <xdr:colOff>310400</xdr:colOff>
      <xdr:row>40</xdr:row>
      <xdr:rowOff>179160</xdr:rowOff>
    </xdr:from>
    <xdr:to>
      <xdr:col>16</xdr:col>
      <xdr:colOff>364156</xdr:colOff>
      <xdr:row>46</xdr:row>
      <xdr:rowOff>35834</xdr:rowOff>
    </xdr:to>
    <xdr:sp macro="" textlink="">
      <xdr:nvSpPr>
        <xdr:cNvPr id="90" name="CuadroTexto 89">
          <a:extLst>
            <a:ext uri="{FF2B5EF4-FFF2-40B4-BE49-F238E27FC236}">
              <a16:creationId xmlns:a16="http://schemas.microsoft.com/office/drawing/2014/main" id="{E91B79B1-5BC4-4866-ADA9-45B9C7034B17}"/>
            </a:ext>
          </a:extLst>
        </xdr:cNvPr>
        <xdr:cNvSpPr txBox="1"/>
      </xdr:nvSpPr>
      <xdr:spPr>
        <a:xfrm>
          <a:off x="11405120" y="7494360"/>
          <a:ext cx="1638716" cy="953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2800" b="1"/>
            <a:t>1 </a:t>
          </a:r>
        </a:p>
        <a:p>
          <a:pPr algn="ctr"/>
          <a:r>
            <a:rPr lang="es-CO" sz="1800"/>
            <a:t>Acción</a:t>
          </a:r>
        </a:p>
      </xdr:txBody>
    </xdr:sp>
    <xdr:clientData/>
  </xdr:twoCellAnchor>
  <xdr:twoCellAnchor>
    <xdr:from>
      <xdr:col>16</xdr:col>
      <xdr:colOff>653300</xdr:colOff>
      <xdr:row>39</xdr:row>
      <xdr:rowOff>141060</xdr:rowOff>
    </xdr:from>
    <xdr:to>
      <xdr:col>20</xdr:col>
      <xdr:colOff>579958</xdr:colOff>
      <xdr:row>47</xdr:row>
      <xdr:rowOff>109106</xdr:rowOff>
    </xdr:to>
    <xdr:sp macro="" textlink="">
      <xdr:nvSpPr>
        <xdr:cNvPr id="91" name="CuadroTexto 90">
          <a:extLst>
            <a:ext uri="{FF2B5EF4-FFF2-40B4-BE49-F238E27FC236}">
              <a16:creationId xmlns:a16="http://schemas.microsoft.com/office/drawing/2014/main" id="{22382773-734C-416B-9732-A1B118EA2C9E}"/>
            </a:ext>
          </a:extLst>
        </xdr:cNvPr>
        <xdr:cNvSpPr txBox="1"/>
      </xdr:nvSpPr>
      <xdr:spPr>
        <a:xfrm>
          <a:off x="13332980" y="7273380"/>
          <a:ext cx="3096578" cy="143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800"/>
        </a:p>
        <a:p>
          <a:r>
            <a:rPr lang="es-CO" sz="1800"/>
            <a:t>GF6-Promover la formalización de la actividad económica.</a:t>
          </a:r>
        </a:p>
      </xdr:txBody>
    </xdr:sp>
    <xdr:clientData/>
  </xdr:twoCellAnchor>
  <xdr:twoCellAnchor>
    <xdr:from>
      <xdr:col>4</xdr:col>
      <xdr:colOff>1167650</xdr:colOff>
      <xdr:row>83</xdr:row>
      <xdr:rowOff>33110</xdr:rowOff>
    </xdr:from>
    <xdr:to>
      <xdr:col>6</xdr:col>
      <xdr:colOff>1208608</xdr:colOff>
      <xdr:row>91</xdr:row>
      <xdr:rowOff>1156</xdr:rowOff>
    </xdr:to>
    <xdr:sp macro="" textlink="">
      <xdr:nvSpPr>
        <xdr:cNvPr id="92" name="CuadroTexto 91">
          <a:extLst>
            <a:ext uri="{FF2B5EF4-FFF2-40B4-BE49-F238E27FC236}">
              <a16:creationId xmlns:a16="http://schemas.microsoft.com/office/drawing/2014/main" id="{BEDF621F-D41F-4929-AD7C-76B48DB730A3}"/>
            </a:ext>
          </a:extLst>
        </xdr:cNvPr>
        <xdr:cNvSpPr txBox="1"/>
      </xdr:nvSpPr>
      <xdr:spPr>
        <a:xfrm>
          <a:off x="3964190" y="15212150"/>
          <a:ext cx="1580198" cy="143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800"/>
            <a:t>P5-Diseñar procesos transversales centrados en los clientes y usuarios de los servicios.</a:t>
          </a:r>
        </a:p>
      </xdr:txBody>
    </xdr:sp>
    <xdr:clientData/>
  </xdr:twoCellAnchor>
  <xdr:twoCellAnchor>
    <xdr:from>
      <xdr:col>3</xdr:col>
      <xdr:colOff>786650</xdr:colOff>
      <xdr:row>83</xdr:row>
      <xdr:rowOff>68036</xdr:rowOff>
    </xdr:from>
    <xdr:to>
      <xdr:col>4</xdr:col>
      <xdr:colOff>888031</xdr:colOff>
      <xdr:row>88</xdr:row>
      <xdr:rowOff>115210</xdr:rowOff>
    </xdr:to>
    <xdr:sp macro="" textlink="">
      <xdr:nvSpPr>
        <xdr:cNvPr id="93" name="CuadroTexto 92">
          <a:extLst>
            <a:ext uri="{FF2B5EF4-FFF2-40B4-BE49-F238E27FC236}">
              <a16:creationId xmlns:a16="http://schemas.microsoft.com/office/drawing/2014/main" id="{B45C3064-C9D6-4214-B0D0-54EBED48C189}"/>
            </a:ext>
          </a:extLst>
        </xdr:cNvPr>
        <xdr:cNvSpPr txBox="1"/>
      </xdr:nvSpPr>
      <xdr:spPr>
        <a:xfrm>
          <a:off x="3164090" y="15247076"/>
          <a:ext cx="794801" cy="961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2800" b="1"/>
            <a:t>29 </a:t>
          </a:r>
        </a:p>
        <a:p>
          <a:pPr algn="ctr"/>
          <a:r>
            <a:rPr lang="es-CO" sz="1800"/>
            <a:t>Acciones</a:t>
          </a:r>
        </a:p>
      </xdr:txBody>
    </xdr:sp>
    <xdr:clientData/>
  </xdr:twoCellAnchor>
  <xdr:twoCellAnchor>
    <xdr:from>
      <xdr:col>13</xdr:col>
      <xdr:colOff>583449</xdr:colOff>
      <xdr:row>70</xdr:row>
      <xdr:rowOff>75738</xdr:rowOff>
    </xdr:from>
    <xdr:to>
      <xdr:col>17</xdr:col>
      <xdr:colOff>285250</xdr:colOff>
      <xdr:row>78</xdr:row>
      <xdr:rowOff>67618</xdr:rowOff>
    </xdr:to>
    <xdr:sp macro="" textlink="">
      <xdr:nvSpPr>
        <xdr:cNvPr id="94" name="CuadroTexto 93">
          <a:extLst>
            <a:ext uri="{FF2B5EF4-FFF2-40B4-BE49-F238E27FC236}">
              <a16:creationId xmlns:a16="http://schemas.microsoft.com/office/drawing/2014/main" id="{F1D67442-BAA9-41F5-BC36-194226C1E193}"/>
            </a:ext>
          </a:extLst>
        </xdr:cNvPr>
        <xdr:cNvSpPr txBox="1"/>
      </xdr:nvSpPr>
      <xdr:spPr>
        <a:xfrm>
          <a:off x="10885689" y="12877338"/>
          <a:ext cx="2871721" cy="1454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800"/>
            <a:t>DHO3- Afianzar el uso de las tecnologías de información para el mejoramiento de todas las actividades y servicios (gobierno electrónico).</a:t>
          </a:r>
        </a:p>
      </xdr:txBody>
    </xdr:sp>
    <xdr:clientData/>
  </xdr:twoCellAnchor>
  <xdr:twoCellAnchor>
    <xdr:from>
      <xdr:col>12</xdr:col>
      <xdr:colOff>221499</xdr:colOff>
      <xdr:row>71</xdr:row>
      <xdr:rowOff>48987</xdr:rowOff>
    </xdr:from>
    <xdr:to>
      <xdr:col>13</xdr:col>
      <xdr:colOff>310596</xdr:colOff>
      <xdr:row>76</xdr:row>
      <xdr:rowOff>60798</xdr:rowOff>
    </xdr:to>
    <xdr:sp macro="" textlink="">
      <xdr:nvSpPr>
        <xdr:cNvPr id="95" name="CuadroTexto 94">
          <a:extLst>
            <a:ext uri="{FF2B5EF4-FFF2-40B4-BE49-F238E27FC236}">
              <a16:creationId xmlns:a16="http://schemas.microsoft.com/office/drawing/2014/main" id="{1F909C67-F52D-482A-A54E-EB8C74F66FBA}"/>
            </a:ext>
          </a:extLst>
        </xdr:cNvPr>
        <xdr:cNvSpPr txBox="1"/>
      </xdr:nvSpPr>
      <xdr:spPr>
        <a:xfrm>
          <a:off x="9731259" y="13033467"/>
          <a:ext cx="881577" cy="926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2800" b="1"/>
            <a:t>8 </a:t>
          </a:r>
        </a:p>
        <a:p>
          <a:pPr algn="ctr"/>
          <a:r>
            <a:rPr lang="es-CO" sz="1800"/>
            <a:t>Acciones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216694</xdr:colOff>
      <xdr:row>0</xdr:row>
      <xdr:rowOff>0</xdr:rowOff>
    </xdr:from>
    <xdr:to>
      <xdr:col>1</xdr:col>
      <xdr:colOff>1545166</xdr:colOff>
      <xdr:row>0</xdr:row>
      <xdr:rowOff>0</xdr:rowOff>
    </xdr:to>
    <xdr:pic>
      <xdr:nvPicPr>
        <xdr:cNvPr id="3" name="Picture 28" descr="3302196">
          <a:extLst>
            <a:ext uri="{FF2B5EF4-FFF2-40B4-BE49-F238E27FC236}">
              <a16:creationId xmlns:a16="http://schemas.microsoft.com/office/drawing/2014/main" id="{DD260AF1-1D30-4475-9F0B-B977F969F0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364861" y="0"/>
          <a:ext cx="132847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OAP/Documentos%20compartidos/PAAC/PAAC%20-%20OAP/PAAC%20OAP%20-%202021/PAAC_2021_V2(CONSOLIDADO).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mis%20documentos/AntiCorrupci&#243;n/2017/matriz%20racionalizac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tes/OAP/Documentos%20compartidos/PAAC/PAAC%20-%20OAP/PAAC%20OAP%20-%202021/PAAC_2021_Reporte_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icio"/>
      <sheetName val="PAAC 2021 SDH - consolidado"/>
      <sheetName val="Comp 2. Racion.Trámites 2021"/>
      <sheetName val="Hoja1"/>
    </sheetNames>
    <sheetDataSet>
      <sheetData sheetId="0"/>
      <sheetData sheetId="1">
        <row r="3">
          <cell r="B3" t="str">
            <v>Responsables de proceso</v>
          </cell>
        </row>
        <row r="30">
          <cell r="B30" t="str">
            <v>Responsables de proceso</v>
          </cell>
        </row>
        <row r="31">
          <cell r="B31" t="str">
            <v>Dirección de Estadísticas y Estudios Fiscales</v>
          </cell>
        </row>
        <row r="32">
          <cell r="B32" t="str">
            <v>Dirección de Gestión Corporativa</v>
          </cell>
        </row>
        <row r="33">
          <cell r="B33" t="str">
            <v>Dirección de Informática y Tecnología</v>
          </cell>
        </row>
        <row r="34">
          <cell r="B34" t="str">
            <v>Dirección Distrital de Cobro</v>
          </cell>
        </row>
        <row r="35">
          <cell r="B35" t="str">
            <v>Dirección Distrital de Contabilidad</v>
          </cell>
        </row>
        <row r="36">
          <cell r="B36" t="str">
            <v>Dirección Distrital de Crédito Público</v>
          </cell>
        </row>
        <row r="37">
          <cell r="B37" t="str">
            <v>Dirección Distrital de Impuestos de Bogotá</v>
          </cell>
        </row>
        <row r="38">
          <cell r="B38" t="str">
            <v>Dirección Distrital de Presupuesto</v>
          </cell>
        </row>
        <row r="39">
          <cell r="B39" t="str">
            <v>Dirección Distrital de Tesorería</v>
          </cell>
        </row>
        <row r="40">
          <cell r="B40" t="str">
            <v>Dirección Jurídica</v>
          </cell>
        </row>
        <row r="41">
          <cell r="B41" t="str">
            <v>Oficina Asesora de Comunicaciones</v>
          </cell>
        </row>
        <row r="42">
          <cell r="B42" t="str">
            <v>Oficina Asesora de Planeación</v>
          </cell>
        </row>
        <row r="43">
          <cell r="B43" t="str">
            <v>Oficina de Análisis y Control de Riesgo</v>
          </cell>
        </row>
        <row r="44">
          <cell r="B44" t="str">
            <v>Oficina de Atención al Ciudadano</v>
          </cell>
        </row>
        <row r="45">
          <cell r="B45" t="str">
            <v>Oficina de Control Disciplinario Interno</v>
          </cell>
        </row>
        <row r="46">
          <cell r="B46" t="str">
            <v>Oficina de Control Interno</v>
          </cell>
        </row>
        <row r="47">
          <cell r="B47" t="str">
            <v>Subdirección de Proyectos Especiales</v>
          </cell>
        </row>
        <row r="48">
          <cell r="B48" t="str">
            <v>Subsecretaría General</v>
          </cell>
        </row>
        <row r="49">
          <cell r="B49" t="str">
            <v>Subsecretaría Técnica</v>
          </cell>
        </row>
        <row r="51">
          <cell r="B51" t="str">
            <v>COMPONENTE 1: GESTION DEL RIESGO DE CORRUPCIÓN - MAPA DE RIESGOS DE CORRUPCIÓN</v>
          </cell>
        </row>
        <row r="52">
          <cell r="B52" t="str">
            <v>COMPONENTE 3 RENDICIÓN DE CUENTAS</v>
          </cell>
        </row>
        <row r="53">
          <cell r="B53" t="str">
            <v>COMPONENTE 4: MECANISMOS PARA MEJORAR LA ATENCIÓN AL CIUDADANO</v>
          </cell>
        </row>
        <row r="54">
          <cell r="B54" t="str">
            <v xml:space="preserve">COMPONENTE 5: MECANISMOS PARA LA TRANSPARENCIA Y ACCESO A LA INFORMACIÓN </v>
          </cell>
        </row>
        <row r="55">
          <cell r="B55" t="str">
            <v>COMPONENTE 6: PLAN DE GESTIÓN DE LA INTEGRIDAD</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refreshError="1"/>
      <sheetData sheetId="1" refreshError="1"/>
      <sheetData sheetId="2" refreshError="1"/>
      <sheetData sheetId="3">
        <row r="2">
          <cell r="B2" t="str">
            <v>Agricultura y Desarrollo Rural</v>
          </cell>
          <cell r="C2" t="str">
            <v>Central</v>
          </cell>
          <cell r="D2" t="str">
            <v>Amazonas</v>
          </cell>
          <cell r="E2">
            <v>2015</v>
          </cell>
          <cell r="G2" t="str">
            <v>Normativas</v>
          </cell>
        </row>
        <row r="3">
          <cell r="A3" t="str">
            <v>Nacional</v>
          </cell>
          <cell r="B3" t="str">
            <v>Ambiente y Desarrollo Sostenible</v>
          </cell>
          <cell r="C3" t="str">
            <v>Descentralizado</v>
          </cell>
          <cell r="D3" t="str">
            <v>Antioquia</v>
          </cell>
          <cell r="E3">
            <v>2016</v>
          </cell>
          <cell r="G3" t="str">
            <v>Administrativas</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nicio"/>
      <sheetName val="PAAC 2021 SDH - consolidado"/>
      <sheetName val="Evidencias"/>
      <sheetName val="Indicador"/>
      <sheetName val="Modulo de Racionalización"/>
      <sheetName val="PAAC_2021_Reporte_V2"/>
    </sheetNames>
    <sheetDataSet>
      <sheetData sheetId="0">
        <row r="1">
          <cell r="A1" t="str">
            <v>Dirección de Cobro</v>
          </cell>
        </row>
        <row r="2">
          <cell r="A2" t="str">
            <v>Dirección de Impuestos</v>
          </cell>
        </row>
        <row r="3">
          <cell r="A3" t="str">
            <v xml:space="preserve">Dirección de Informática y Tecnología </v>
          </cell>
        </row>
        <row r="4">
          <cell r="A4" t="str">
            <v>Dirección Distrital de Presupuesto</v>
          </cell>
        </row>
        <row r="5">
          <cell r="A5" t="str">
            <v>Dirección Jurídica</v>
          </cell>
        </row>
        <row r="6">
          <cell r="A6" t="str">
            <v>Oficina Asesora de Comunicaciones</v>
          </cell>
        </row>
        <row r="7">
          <cell r="A7" t="str">
            <v>Oficina Asesora de Planeación</v>
          </cell>
        </row>
        <row r="8">
          <cell r="A8" t="str">
            <v>Oficina de Análisis y Control de Riesgo</v>
          </cell>
        </row>
        <row r="9">
          <cell r="A9" t="str">
            <v>Oficina de Atención al Ciudadano</v>
          </cell>
        </row>
        <row r="10">
          <cell r="A10" t="str">
            <v>Oficina de Control Disciplinario Interno</v>
          </cell>
        </row>
        <row r="11">
          <cell r="A11" t="str">
            <v>Oficina de Control Interno</v>
          </cell>
        </row>
        <row r="12">
          <cell r="A12" t="str">
            <v>Responsables de procesos</v>
          </cell>
        </row>
        <row r="13">
          <cell r="A13" t="str">
            <v xml:space="preserve">Subdirección de Educación Tributaria y Servicio </v>
          </cell>
        </row>
        <row r="14">
          <cell r="A14" t="str">
            <v>Subdirección de Educación Tributaria y Servicio - Oficina de Educación Tributaria</v>
          </cell>
        </row>
        <row r="15">
          <cell r="A15" t="str">
            <v xml:space="preserve">Subdirección de Educación Tributaria y Servicio - Oficina de Gestión del Servicio </v>
          </cell>
        </row>
        <row r="16">
          <cell r="A16" t="str">
            <v>Subdirección de Gestión Documental - Oficina Técnica del Sistema de Gestión Documental</v>
          </cell>
        </row>
        <row r="17">
          <cell r="A17" t="str">
            <v>Subdirección de Talento Humano</v>
          </cell>
        </row>
        <row r="18">
          <cell r="A18" t="str">
            <v>Subdirección del Talento Humano - Equipo de Gestores de Integridad</v>
          </cell>
        </row>
        <row r="19">
          <cell r="A19" t="str">
            <v xml:space="preserve">Subdireción de Asuntos Contractuales </v>
          </cell>
        </row>
        <row r="20">
          <cell r="A20" t="str">
            <v>Subsecretaría General</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34688-8E94-4245-B9F9-2C8166B87C3A}">
  <dimension ref="A2:V94"/>
  <sheetViews>
    <sheetView showGridLines="0" topLeftCell="A28" zoomScale="50" zoomScaleNormal="50" workbookViewId="0">
      <selection activeCell="I88" sqref="I88"/>
    </sheetView>
  </sheetViews>
  <sheetFormatPr baseColWidth="10" defaultColWidth="11.44140625" defaultRowHeight="14.4" x14ac:dyDescent="0.3"/>
  <cols>
    <col min="1" max="1" width="5" customWidth="1"/>
    <col min="2" max="2" width="10.44140625" customWidth="1"/>
    <col min="3" max="9" width="21.88671875" customWidth="1"/>
    <col min="10" max="10" width="14.88671875" customWidth="1"/>
    <col min="11" max="14" width="21.88671875" customWidth="1"/>
  </cols>
  <sheetData>
    <row r="2" spans="1:22" ht="60" customHeight="1" x14ac:dyDescent="0.3">
      <c r="B2" s="35"/>
      <c r="C2" s="34"/>
      <c r="D2" s="34"/>
      <c r="E2" s="34"/>
      <c r="F2" s="34"/>
      <c r="G2" s="220" t="s">
        <v>0</v>
      </c>
      <c r="H2" s="221"/>
      <c r="I2" s="221"/>
      <c r="J2" s="221"/>
      <c r="K2" s="221"/>
      <c r="L2" s="221"/>
      <c r="M2" s="221"/>
      <c r="N2" s="221"/>
      <c r="O2" s="221"/>
      <c r="P2" s="221"/>
      <c r="Q2" s="221"/>
      <c r="R2" s="221"/>
      <c r="S2" s="221"/>
      <c r="T2" s="221"/>
      <c r="U2" s="221"/>
      <c r="V2" s="222"/>
    </row>
    <row r="3" spans="1:22" ht="15" customHeight="1" x14ac:dyDescent="0.3">
      <c r="B3" s="30"/>
      <c r="F3" s="38"/>
      <c r="G3" s="223"/>
      <c r="H3" s="224"/>
      <c r="I3" s="224"/>
      <c r="J3" s="224"/>
      <c r="K3" s="224"/>
      <c r="L3" s="224"/>
      <c r="M3" s="224"/>
      <c r="N3" s="224"/>
      <c r="O3" s="224"/>
      <c r="P3" s="224"/>
      <c r="Q3" s="224"/>
      <c r="R3" s="224"/>
      <c r="S3" s="224"/>
      <c r="T3" s="224"/>
      <c r="U3" s="224"/>
      <c r="V3" s="225"/>
    </row>
    <row r="4" spans="1:22" ht="15" customHeight="1" x14ac:dyDescent="0.3">
      <c r="B4" s="30"/>
      <c r="F4" s="38"/>
      <c r="G4" s="223"/>
      <c r="H4" s="224"/>
      <c r="I4" s="224"/>
      <c r="J4" s="224"/>
      <c r="K4" s="224"/>
      <c r="L4" s="224"/>
      <c r="M4" s="224"/>
      <c r="N4" s="224"/>
      <c r="O4" s="224"/>
      <c r="P4" s="224"/>
      <c r="Q4" s="224"/>
      <c r="R4" s="224"/>
      <c r="S4" s="224"/>
      <c r="T4" s="224"/>
      <c r="U4" s="224"/>
      <c r="V4" s="225"/>
    </row>
    <row r="5" spans="1:22" ht="15" customHeight="1" x14ac:dyDescent="0.3">
      <c r="B5" s="30"/>
      <c r="F5" s="38"/>
      <c r="G5" s="223"/>
      <c r="H5" s="224"/>
      <c r="I5" s="224"/>
      <c r="J5" s="224"/>
      <c r="K5" s="224"/>
      <c r="L5" s="224"/>
      <c r="M5" s="224"/>
      <c r="N5" s="224"/>
      <c r="O5" s="224"/>
      <c r="P5" s="224"/>
      <c r="Q5" s="224"/>
      <c r="R5" s="224"/>
      <c r="S5" s="224"/>
      <c r="T5" s="224"/>
      <c r="U5" s="224"/>
      <c r="V5" s="225"/>
    </row>
    <row r="6" spans="1:22" ht="15" customHeight="1" x14ac:dyDescent="0.3">
      <c r="B6" s="30"/>
      <c r="F6" s="38"/>
      <c r="G6" s="223"/>
      <c r="H6" s="224"/>
      <c r="I6" s="224"/>
      <c r="J6" s="224"/>
      <c r="K6" s="224"/>
      <c r="L6" s="224"/>
      <c r="M6" s="224"/>
      <c r="N6" s="224"/>
      <c r="O6" s="224"/>
      <c r="P6" s="224"/>
      <c r="Q6" s="224"/>
      <c r="R6" s="224"/>
      <c r="S6" s="224"/>
      <c r="T6" s="224"/>
      <c r="U6" s="224"/>
      <c r="V6" s="225"/>
    </row>
    <row r="7" spans="1:22" ht="15" customHeight="1" x14ac:dyDescent="0.3">
      <c r="B7" s="30"/>
      <c r="F7" s="38"/>
      <c r="G7" s="223"/>
      <c r="H7" s="224"/>
      <c r="I7" s="224"/>
      <c r="J7" s="224"/>
      <c r="K7" s="224"/>
      <c r="L7" s="224"/>
      <c r="M7" s="224"/>
      <c r="N7" s="224"/>
      <c r="O7" s="224"/>
      <c r="P7" s="224"/>
      <c r="Q7" s="224"/>
      <c r="R7" s="224"/>
      <c r="S7" s="224"/>
      <c r="T7" s="224"/>
      <c r="U7" s="224"/>
      <c r="V7" s="225"/>
    </row>
    <row r="8" spans="1:22" ht="15" customHeight="1" x14ac:dyDescent="0.3">
      <c r="B8" s="28"/>
      <c r="C8" s="27"/>
      <c r="D8" s="27"/>
      <c r="E8" s="27"/>
      <c r="F8" s="39"/>
      <c r="G8" s="226"/>
      <c r="H8" s="227"/>
      <c r="I8" s="227"/>
      <c r="J8" s="227"/>
      <c r="K8" s="227"/>
      <c r="L8" s="227"/>
      <c r="M8" s="227"/>
      <c r="N8" s="227"/>
      <c r="O8" s="227"/>
      <c r="P8" s="227"/>
      <c r="Q8" s="227"/>
      <c r="R8" s="227"/>
      <c r="S8" s="227"/>
      <c r="T8" s="227"/>
      <c r="U8" s="227"/>
      <c r="V8" s="228"/>
    </row>
    <row r="9" spans="1:22" ht="120" customHeight="1" x14ac:dyDescent="0.3">
      <c r="A9" s="3"/>
      <c r="B9" s="217" t="s">
        <v>1</v>
      </c>
      <c r="C9" s="218"/>
      <c r="D9" s="218"/>
      <c r="E9" s="218"/>
      <c r="F9" s="218"/>
      <c r="G9" s="218"/>
      <c r="H9" s="218"/>
      <c r="I9" s="218"/>
      <c r="J9" s="218"/>
      <c r="K9" s="218"/>
      <c r="L9" s="218"/>
      <c r="M9" s="218"/>
      <c r="N9" s="218"/>
      <c r="O9" s="218"/>
      <c r="P9" s="218"/>
      <c r="Q9" s="218"/>
      <c r="R9" s="218"/>
      <c r="S9" s="218"/>
      <c r="T9" s="218"/>
      <c r="U9" s="218"/>
      <c r="V9" s="219"/>
    </row>
    <row r="10" spans="1:22" ht="27" customHeight="1" x14ac:dyDescent="0.3">
      <c r="B10" s="35"/>
      <c r="C10" s="34"/>
      <c r="D10" s="34"/>
      <c r="E10" s="34"/>
      <c r="F10" s="34"/>
      <c r="G10" s="34"/>
      <c r="H10" s="34"/>
      <c r="I10" s="34"/>
      <c r="J10" s="34"/>
      <c r="K10" s="34"/>
      <c r="L10" s="34"/>
      <c r="M10" s="34"/>
      <c r="N10" s="34"/>
      <c r="O10" s="34"/>
      <c r="P10" s="34"/>
      <c r="Q10" s="34"/>
      <c r="R10" s="34"/>
      <c r="S10" s="34"/>
      <c r="T10" s="34"/>
      <c r="U10" s="34"/>
      <c r="V10" s="33"/>
    </row>
    <row r="11" spans="1:22" ht="21" x14ac:dyDescent="0.4">
      <c r="B11" s="32"/>
      <c r="C11" s="31"/>
      <c r="I11" s="31"/>
      <c r="V11" s="29"/>
    </row>
    <row r="12" spans="1:22" x14ac:dyDescent="0.3">
      <c r="B12" s="30"/>
      <c r="V12" s="29"/>
    </row>
    <row r="13" spans="1:22" x14ac:dyDescent="0.3">
      <c r="B13" s="30"/>
      <c r="V13" s="29"/>
    </row>
    <row r="14" spans="1:22" x14ac:dyDescent="0.3">
      <c r="B14" s="30"/>
      <c r="V14" s="29"/>
    </row>
    <row r="15" spans="1:22" x14ac:dyDescent="0.3">
      <c r="B15" s="30"/>
      <c r="V15" s="29"/>
    </row>
    <row r="16" spans="1:22" x14ac:dyDescent="0.3">
      <c r="B16" s="30"/>
      <c r="V16" s="29"/>
    </row>
    <row r="17" spans="2:22" x14ac:dyDescent="0.3">
      <c r="B17" s="30"/>
      <c r="V17" s="29"/>
    </row>
    <row r="18" spans="2:22" x14ac:dyDescent="0.3">
      <c r="B18" s="30"/>
      <c r="V18" s="29"/>
    </row>
    <row r="19" spans="2:22" x14ac:dyDescent="0.3">
      <c r="B19" s="30"/>
      <c r="V19" s="29"/>
    </row>
    <row r="20" spans="2:22" x14ac:dyDescent="0.3">
      <c r="B20" s="30"/>
      <c r="V20" s="29"/>
    </row>
    <row r="21" spans="2:22" x14ac:dyDescent="0.3">
      <c r="B21" s="30"/>
      <c r="V21" s="29"/>
    </row>
    <row r="22" spans="2:22" x14ac:dyDescent="0.3">
      <c r="B22" s="30"/>
      <c r="V22" s="29"/>
    </row>
    <row r="23" spans="2:22" x14ac:dyDescent="0.3">
      <c r="B23" s="30"/>
      <c r="V23" s="29"/>
    </row>
    <row r="24" spans="2:22" x14ac:dyDescent="0.3">
      <c r="B24" s="30"/>
      <c r="V24" s="29"/>
    </row>
    <row r="25" spans="2:22" x14ac:dyDescent="0.3">
      <c r="B25" s="30"/>
      <c r="V25" s="29"/>
    </row>
    <row r="26" spans="2:22" x14ac:dyDescent="0.3">
      <c r="B26" s="30"/>
      <c r="V26" s="29"/>
    </row>
    <row r="27" spans="2:22" x14ac:dyDescent="0.3">
      <c r="B27" s="30"/>
      <c r="V27" s="29"/>
    </row>
    <row r="28" spans="2:22" x14ac:dyDescent="0.3">
      <c r="B28" s="30"/>
      <c r="V28" s="29"/>
    </row>
    <row r="29" spans="2:22" x14ac:dyDescent="0.3">
      <c r="B29" s="30"/>
      <c r="V29" s="29"/>
    </row>
    <row r="30" spans="2:22" x14ac:dyDescent="0.3">
      <c r="B30" s="30"/>
      <c r="V30" s="29"/>
    </row>
    <row r="31" spans="2:22" x14ac:dyDescent="0.3">
      <c r="B31" s="30"/>
      <c r="V31" s="29"/>
    </row>
    <row r="32" spans="2:22" x14ac:dyDescent="0.3">
      <c r="B32" s="30"/>
      <c r="V32" s="29"/>
    </row>
    <row r="33" spans="2:22" x14ac:dyDescent="0.3">
      <c r="B33" s="30"/>
      <c r="V33" s="29"/>
    </row>
    <row r="34" spans="2:22" x14ac:dyDescent="0.3">
      <c r="B34" s="30"/>
      <c r="V34" s="29"/>
    </row>
    <row r="35" spans="2:22" x14ac:dyDescent="0.3">
      <c r="B35" s="30"/>
      <c r="V35" s="29"/>
    </row>
    <row r="36" spans="2:22" x14ac:dyDescent="0.3">
      <c r="B36" s="30"/>
      <c r="V36" s="29"/>
    </row>
    <row r="37" spans="2:22" x14ac:dyDescent="0.3">
      <c r="B37" s="30"/>
      <c r="V37" s="29"/>
    </row>
    <row r="38" spans="2:22" x14ac:dyDescent="0.3">
      <c r="B38" s="30"/>
      <c r="V38" s="29"/>
    </row>
    <row r="39" spans="2:22" x14ac:dyDescent="0.3">
      <c r="B39" s="30"/>
      <c r="V39" s="29"/>
    </row>
    <row r="40" spans="2:22" x14ac:dyDescent="0.3">
      <c r="B40" s="30"/>
      <c r="V40" s="29"/>
    </row>
    <row r="41" spans="2:22" x14ac:dyDescent="0.3">
      <c r="B41" s="30"/>
      <c r="V41" s="29"/>
    </row>
    <row r="42" spans="2:22" x14ac:dyDescent="0.3">
      <c r="B42" s="30"/>
      <c r="V42" s="29"/>
    </row>
    <row r="43" spans="2:22" x14ac:dyDescent="0.3">
      <c r="B43" s="30"/>
      <c r="V43" s="29"/>
    </row>
    <row r="44" spans="2:22" x14ac:dyDescent="0.3">
      <c r="B44" s="30"/>
      <c r="V44" s="29"/>
    </row>
    <row r="45" spans="2:22" x14ac:dyDescent="0.3">
      <c r="B45" s="30"/>
      <c r="V45" s="29"/>
    </row>
    <row r="46" spans="2:22" x14ac:dyDescent="0.3">
      <c r="B46" s="30"/>
      <c r="V46" s="29"/>
    </row>
    <row r="47" spans="2:22" x14ac:dyDescent="0.3">
      <c r="B47" s="30"/>
      <c r="V47" s="29"/>
    </row>
    <row r="48" spans="2:22" x14ac:dyDescent="0.3">
      <c r="B48" s="30"/>
      <c r="V48" s="29"/>
    </row>
    <row r="49" spans="2:22" x14ac:dyDescent="0.3">
      <c r="B49" s="30"/>
      <c r="V49" s="29"/>
    </row>
    <row r="50" spans="2:22" x14ac:dyDescent="0.3">
      <c r="B50" s="30"/>
      <c r="V50" s="29"/>
    </row>
    <row r="51" spans="2:22" x14ac:dyDescent="0.3">
      <c r="B51" s="30"/>
      <c r="V51" s="29"/>
    </row>
    <row r="52" spans="2:22" x14ac:dyDescent="0.3">
      <c r="B52" s="30"/>
      <c r="V52" s="29"/>
    </row>
    <row r="53" spans="2:22" x14ac:dyDescent="0.3">
      <c r="B53" s="30"/>
      <c r="V53" s="29"/>
    </row>
    <row r="54" spans="2:22" x14ac:dyDescent="0.3">
      <c r="B54" s="30"/>
      <c r="V54" s="29"/>
    </row>
    <row r="55" spans="2:22" x14ac:dyDescent="0.3">
      <c r="B55" s="30"/>
      <c r="V55" s="29"/>
    </row>
    <row r="56" spans="2:22" x14ac:dyDescent="0.3">
      <c r="B56" s="30"/>
      <c r="V56" s="29"/>
    </row>
    <row r="57" spans="2:22" x14ac:dyDescent="0.3">
      <c r="B57" s="30"/>
      <c r="V57" s="29"/>
    </row>
    <row r="58" spans="2:22" x14ac:dyDescent="0.3">
      <c r="B58" s="30"/>
      <c r="V58" s="29"/>
    </row>
    <row r="59" spans="2:22" x14ac:dyDescent="0.3">
      <c r="B59" s="30"/>
      <c r="V59" s="29"/>
    </row>
    <row r="60" spans="2:22" x14ac:dyDescent="0.3">
      <c r="B60" s="30"/>
      <c r="V60" s="29"/>
    </row>
    <row r="61" spans="2:22" x14ac:dyDescent="0.3">
      <c r="B61" s="30"/>
      <c r="V61" s="29"/>
    </row>
    <row r="62" spans="2:22" x14ac:dyDescent="0.3">
      <c r="B62" s="30"/>
      <c r="V62" s="29"/>
    </row>
    <row r="63" spans="2:22" x14ac:dyDescent="0.3">
      <c r="B63" s="30"/>
      <c r="V63" s="29"/>
    </row>
    <row r="64" spans="2:22" x14ac:dyDescent="0.3">
      <c r="B64" s="30"/>
      <c r="V64" s="29"/>
    </row>
    <row r="65" spans="2:22" x14ac:dyDescent="0.3">
      <c r="B65" s="30"/>
      <c r="V65" s="29"/>
    </row>
    <row r="66" spans="2:22" x14ac:dyDescent="0.3">
      <c r="B66" s="30"/>
      <c r="V66" s="29"/>
    </row>
    <row r="67" spans="2:22" x14ac:dyDescent="0.3">
      <c r="B67" s="30"/>
      <c r="V67" s="29"/>
    </row>
    <row r="68" spans="2:22" x14ac:dyDescent="0.3">
      <c r="B68" s="30"/>
      <c r="V68" s="29"/>
    </row>
    <row r="69" spans="2:22" x14ac:dyDescent="0.3">
      <c r="B69" s="30"/>
      <c r="V69" s="29"/>
    </row>
    <row r="70" spans="2:22" x14ac:dyDescent="0.3">
      <c r="B70" s="30"/>
      <c r="V70" s="29"/>
    </row>
    <row r="71" spans="2:22" x14ac:dyDescent="0.3">
      <c r="B71" s="30"/>
      <c r="V71" s="29"/>
    </row>
    <row r="72" spans="2:22" x14ac:dyDescent="0.3">
      <c r="B72" s="30"/>
      <c r="V72" s="29"/>
    </row>
    <row r="73" spans="2:22" x14ac:dyDescent="0.3">
      <c r="B73" s="30"/>
      <c r="V73" s="29"/>
    </row>
    <row r="74" spans="2:22" x14ac:dyDescent="0.3">
      <c r="B74" s="30"/>
      <c r="V74" s="29"/>
    </row>
    <row r="75" spans="2:22" x14ac:dyDescent="0.3">
      <c r="B75" s="30"/>
      <c r="V75" s="29"/>
    </row>
    <row r="76" spans="2:22" x14ac:dyDescent="0.3">
      <c r="B76" s="30"/>
      <c r="V76" s="29"/>
    </row>
    <row r="77" spans="2:22" x14ac:dyDescent="0.3">
      <c r="B77" s="30"/>
      <c r="V77" s="29"/>
    </row>
    <row r="78" spans="2:22" x14ac:dyDescent="0.3">
      <c r="B78" s="30"/>
      <c r="V78" s="29"/>
    </row>
    <row r="79" spans="2:22" x14ac:dyDescent="0.3">
      <c r="B79" s="30"/>
      <c r="V79" s="29"/>
    </row>
    <row r="80" spans="2:22" x14ac:dyDescent="0.3">
      <c r="B80" s="30"/>
      <c r="V80" s="29"/>
    </row>
    <row r="81" spans="2:22" x14ac:dyDescent="0.3">
      <c r="B81" s="30"/>
      <c r="V81" s="29"/>
    </row>
    <row r="82" spans="2:22" x14ac:dyDescent="0.3">
      <c r="B82" s="30"/>
      <c r="V82" s="29"/>
    </row>
    <row r="83" spans="2:22" x14ac:dyDescent="0.3">
      <c r="B83" s="30"/>
      <c r="V83" s="29"/>
    </row>
    <row r="84" spans="2:22" x14ac:dyDescent="0.3">
      <c r="B84" s="30"/>
      <c r="V84" s="29"/>
    </row>
    <row r="85" spans="2:22" x14ac:dyDescent="0.3">
      <c r="B85" s="30"/>
      <c r="V85" s="29"/>
    </row>
    <row r="86" spans="2:22" x14ac:dyDescent="0.3">
      <c r="B86" s="30"/>
      <c r="V86" s="29"/>
    </row>
    <row r="87" spans="2:22" x14ac:dyDescent="0.3">
      <c r="B87" s="30"/>
      <c r="V87" s="29"/>
    </row>
    <row r="88" spans="2:22" x14ac:dyDescent="0.3">
      <c r="B88" s="30"/>
      <c r="V88" s="29"/>
    </row>
    <row r="89" spans="2:22" x14ac:dyDescent="0.3">
      <c r="B89" s="30"/>
      <c r="V89" s="29"/>
    </row>
    <row r="90" spans="2:22" x14ac:dyDescent="0.3">
      <c r="B90" s="30"/>
      <c r="V90" s="29"/>
    </row>
    <row r="91" spans="2:22" x14ac:dyDescent="0.3">
      <c r="B91" s="30"/>
      <c r="V91" s="29"/>
    </row>
    <row r="92" spans="2:22" x14ac:dyDescent="0.3">
      <c r="B92" s="30"/>
      <c r="V92" s="29"/>
    </row>
    <row r="93" spans="2:22" x14ac:dyDescent="0.3">
      <c r="B93" s="30"/>
      <c r="V93" s="29"/>
    </row>
    <row r="94" spans="2:22" ht="15" thickBot="1" x14ac:dyDescent="0.35">
      <c r="B94" s="28"/>
      <c r="C94" s="27"/>
      <c r="D94" s="27"/>
      <c r="E94" s="27"/>
      <c r="F94" s="27"/>
      <c r="G94" s="27"/>
      <c r="H94" s="27"/>
      <c r="I94" s="27"/>
      <c r="J94" s="27"/>
      <c r="K94" s="27"/>
      <c r="L94" s="27"/>
      <c r="M94" s="27"/>
      <c r="N94" s="27"/>
      <c r="O94" s="27"/>
      <c r="P94" s="27"/>
      <c r="Q94" s="27"/>
      <c r="R94" s="27"/>
      <c r="S94" s="27"/>
      <c r="T94" s="27"/>
      <c r="U94" s="27"/>
      <c r="V94" s="26"/>
    </row>
  </sheetData>
  <mergeCells count="2">
    <mergeCell ref="B9:V9"/>
    <mergeCell ref="G2:V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3" tint="0.39997558519241921"/>
    <pageSetUpPr fitToPage="1"/>
  </sheetPr>
  <dimension ref="A1:AF131"/>
  <sheetViews>
    <sheetView showGridLines="0" tabSelected="1" topLeftCell="A10" zoomScale="72" zoomScaleNormal="72" zoomScaleSheetLayoutView="10" zoomScalePageLayoutView="96" workbookViewId="0">
      <selection activeCell="V12" sqref="V12"/>
    </sheetView>
  </sheetViews>
  <sheetFormatPr baseColWidth="10" defaultColWidth="11.44140625" defaultRowHeight="14.4" x14ac:dyDescent="0.3"/>
  <cols>
    <col min="1" max="1" width="2.109375" style="68" customWidth="1"/>
    <col min="2" max="2" width="28.44140625" style="69" customWidth="1"/>
    <col min="3" max="3" width="30.88671875" style="70" customWidth="1"/>
    <col min="4" max="4" width="19.109375" style="68" customWidth="1"/>
    <col min="5" max="5" width="38.109375" style="68" customWidth="1"/>
    <col min="6" max="6" width="28.88671875" style="68" customWidth="1"/>
    <col min="7" max="7" width="38.44140625" style="68" customWidth="1"/>
    <col min="8" max="8" width="32.44140625" style="70" customWidth="1"/>
    <col min="9" max="9" width="29.88671875" style="68" customWidth="1"/>
    <col min="10" max="10" width="35.88671875" style="68" customWidth="1"/>
    <col min="11" max="11" width="41.5546875" style="68" customWidth="1"/>
    <col min="12" max="12" width="22.88671875" style="70" bestFit="1" customWidth="1"/>
    <col min="13" max="13" width="38.88671875" style="72" customWidth="1"/>
    <col min="14" max="14" width="38.109375" style="73" customWidth="1"/>
    <col min="15" max="15" width="29.88671875" style="70" customWidth="1"/>
    <col min="16" max="16" width="39.44140625" style="68" customWidth="1"/>
    <col min="17" max="17" width="24.5546875" style="70" customWidth="1"/>
    <col min="18" max="18" width="18.88671875" style="70" customWidth="1"/>
    <col min="19" max="19" width="25.109375" style="74" customWidth="1"/>
    <col min="20" max="31" width="12.6640625" style="68" customWidth="1"/>
    <col min="32" max="32" width="13.88671875" style="68" customWidth="1"/>
    <col min="33" max="16384" width="11.44140625" style="68"/>
  </cols>
  <sheetData>
    <row r="1" spans="1:32" ht="18" x14ac:dyDescent="0.3">
      <c r="K1" s="71"/>
    </row>
    <row r="2" spans="1:32" ht="18" x14ac:dyDescent="0.3">
      <c r="G2" s="75"/>
      <c r="K2" s="76"/>
      <c r="L2" s="77"/>
      <c r="M2" s="78"/>
      <c r="N2" s="79"/>
      <c r="O2" s="77"/>
    </row>
    <row r="3" spans="1:32" ht="30" hidden="1" customHeight="1" x14ac:dyDescent="0.3">
      <c r="D3" s="4" t="s">
        <v>2</v>
      </c>
      <c r="G3" s="80"/>
      <c r="I3" s="70"/>
      <c r="L3" s="76"/>
      <c r="M3" s="81"/>
      <c r="N3" s="82"/>
      <c r="O3" s="6"/>
      <c r="P3" s="2"/>
    </row>
    <row r="4" spans="1:32" ht="24.75" hidden="1" customHeight="1" x14ac:dyDescent="0.3">
      <c r="H4" s="6"/>
      <c r="I4" s="70"/>
      <c r="L4" s="76"/>
      <c r="M4" s="81"/>
      <c r="N4" s="82"/>
      <c r="O4" s="6"/>
      <c r="P4" s="2"/>
    </row>
    <row r="5" spans="1:32" s="83" customFormat="1" ht="23.25" hidden="1" customHeight="1" x14ac:dyDescent="0.3">
      <c r="B5" s="84"/>
      <c r="C5" s="85" t="s">
        <v>3</v>
      </c>
      <c r="D5" s="86" t="s">
        <v>4</v>
      </c>
      <c r="E5" s="87"/>
      <c r="F5" s="87"/>
      <c r="G5" s="87"/>
      <c r="H5" s="88"/>
      <c r="I5" s="89"/>
      <c r="K5" s="76"/>
      <c r="L5" s="90"/>
      <c r="M5" s="91"/>
      <c r="N5" s="92"/>
      <c r="O5" s="85"/>
      <c r="Q5" s="90"/>
      <c r="R5" s="90"/>
      <c r="S5" s="93"/>
    </row>
    <row r="6" spans="1:32" s="83" customFormat="1" ht="6" hidden="1" customHeight="1" x14ac:dyDescent="0.3">
      <c r="B6" s="84"/>
      <c r="C6" s="85"/>
      <c r="D6" s="94"/>
      <c r="E6" s="94"/>
      <c r="F6" s="94"/>
      <c r="G6" s="94"/>
      <c r="H6" s="95"/>
      <c r="I6" s="96"/>
      <c r="K6" s="76"/>
      <c r="L6" s="90"/>
      <c r="M6" s="91"/>
      <c r="N6" s="92"/>
      <c r="O6" s="85"/>
      <c r="Q6" s="90"/>
      <c r="R6" s="90"/>
      <c r="S6" s="93"/>
    </row>
    <row r="7" spans="1:32" s="83" customFormat="1" ht="23.25" hidden="1" customHeight="1" x14ac:dyDescent="0.3">
      <c r="B7" s="84"/>
      <c r="C7" s="97" t="s">
        <v>5</v>
      </c>
      <c r="D7" s="98" t="s">
        <v>6</v>
      </c>
      <c r="E7" s="99" t="s">
        <v>7</v>
      </c>
      <c r="F7" s="100" t="s">
        <v>8</v>
      </c>
      <c r="G7" s="99" t="s">
        <v>9</v>
      </c>
      <c r="H7" s="100" t="s">
        <v>10</v>
      </c>
      <c r="I7" s="99" t="s">
        <v>11</v>
      </c>
      <c r="J7" s="100" t="s">
        <v>12</v>
      </c>
      <c r="K7" s="99" t="s">
        <v>13</v>
      </c>
      <c r="L7" s="100" t="s">
        <v>14</v>
      </c>
      <c r="M7" s="101" t="s">
        <v>15</v>
      </c>
      <c r="N7" s="102" t="s">
        <v>16</v>
      </c>
      <c r="O7" s="99" t="s">
        <v>17</v>
      </c>
      <c r="P7" s="100" t="s">
        <v>18</v>
      </c>
      <c r="Q7" s="90"/>
      <c r="R7" s="90"/>
      <c r="S7" s="93"/>
    </row>
    <row r="8" spans="1:32" ht="23.25" hidden="1" customHeight="1" x14ac:dyDescent="0.4">
      <c r="C8" s="97"/>
      <c r="D8" s="103" t="s">
        <v>19</v>
      </c>
      <c r="E8" s="104"/>
      <c r="F8" s="104"/>
      <c r="G8" s="104"/>
      <c r="H8" s="104"/>
      <c r="I8" s="104"/>
      <c r="J8" s="104"/>
      <c r="K8" s="104"/>
      <c r="L8" s="104"/>
      <c r="M8" s="105"/>
      <c r="N8" s="106"/>
      <c r="O8" s="104"/>
      <c r="P8" s="104"/>
    </row>
    <row r="9" spans="1:32" ht="23.25" hidden="1" customHeight="1" x14ac:dyDescent="0.3"/>
    <row r="10" spans="1:32" s="107" customFormat="1" ht="17.25" customHeight="1" x14ac:dyDescent="0.35">
      <c r="B10" s="108"/>
      <c r="C10" s="233" t="s">
        <v>20</v>
      </c>
      <c r="D10" s="233"/>
      <c r="E10" s="233"/>
      <c r="F10" s="233"/>
      <c r="G10" s="109"/>
      <c r="H10" s="110"/>
      <c r="I10" s="109"/>
      <c r="J10" s="109"/>
      <c r="K10" s="109"/>
      <c r="L10" s="111"/>
      <c r="M10" s="112"/>
      <c r="N10" s="113"/>
      <c r="O10" s="110"/>
      <c r="P10" s="109"/>
      <c r="Q10" s="110"/>
      <c r="R10" s="110"/>
      <c r="S10" s="114"/>
      <c r="T10" s="232"/>
      <c r="U10" s="232"/>
      <c r="V10" s="232"/>
      <c r="W10" s="232"/>
      <c r="X10" s="232"/>
      <c r="Y10" s="232"/>
      <c r="Z10" s="232"/>
      <c r="AA10" s="232"/>
      <c r="AB10" s="232"/>
      <c r="AC10" s="232"/>
      <c r="AD10" s="232"/>
      <c r="AE10" s="232"/>
    </row>
    <row r="11" spans="1:32" s="118" customFormat="1" ht="26.1" customHeight="1" x14ac:dyDescent="0.35">
      <c r="A11" s="115"/>
      <c r="B11" s="116"/>
      <c r="C11" s="117"/>
      <c r="D11" s="117"/>
      <c r="E11" s="117"/>
      <c r="F11" s="117"/>
      <c r="G11" s="40"/>
      <c r="H11" s="40"/>
      <c r="I11" s="40"/>
      <c r="J11" s="236" t="s">
        <v>23</v>
      </c>
      <c r="K11" s="236"/>
      <c r="L11" s="236"/>
      <c r="M11" s="237"/>
      <c r="N11" s="238"/>
      <c r="O11" s="42"/>
      <c r="P11" s="40"/>
      <c r="Q11" s="234" t="s">
        <v>24</v>
      </c>
      <c r="R11" s="234"/>
      <c r="S11" s="235"/>
      <c r="T11" s="229" t="s">
        <v>926</v>
      </c>
      <c r="U11" s="229"/>
      <c r="V11" s="229"/>
      <c r="W11" s="229"/>
      <c r="X11" s="229"/>
      <c r="Y11" s="229"/>
      <c r="Z11" s="229"/>
      <c r="AA11" s="229"/>
      <c r="AB11" s="229"/>
      <c r="AC11" s="229"/>
      <c r="AD11" s="229"/>
      <c r="AE11" s="229"/>
      <c r="AF11" s="230" t="s">
        <v>22</v>
      </c>
    </row>
    <row r="12" spans="1:32" s="119" customFormat="1" ht="80.25" customHeight="1" x14ac:dyDescent="0.3">
      <c r="B12" s="120" t="s">
        <v>25</v>
      </c>
      <c r="C12" s="121" t="s">
        <v>26</v>
      </c>
      <c r="D12" s="121" t="s">
        <v>27</v>
      </c>
      <c r="E12" s="121" t="s">
        <v>28</v>
      </c>
      <c r="F12" s="121" t="s">
        <v>29</v>
      </c>
      <c r="G12" s="48" t="s">
        <v>30</v>
      </c>
      <c r="H12" s="48" t="s">
        <v>31</v>
      </c>
      <c r="I12" s="48" t="s">
        <v>32</v>
      </c>
      <c r="J12" s="41" t="s">
        <v>33</v>
      </c>
      <c r="K12" s="44" t="s">
        <v>34</v>
      </c>
      <c r="L12" s="44" t="s">
        <v>35</v>
      </c>
      <c r="M12" s="44" t="s">
        <v>36</v>
      </c>
      <c r="N12" s="44" t="s">
        <v>37</v>
      </c>
      <c r="O12" s="48" t="s">
        <v>38</v>
      </c>
      <c r="P12" s="48" t="s">
        <v>39</v>
      </c>
      <c r="Q12" s="43" t="s">
        <v>40</v>
      </c>
      <c r="R12" s="45" t="s">
        <v>41</v>
      </c>
      <c r="S12" s="45" t="s">
        <v>42</v>
      </c>
      <c r="T12" s="216" t="s">
        <v>7</v>
      </c>
      <c r="U12" s="216" t="s">
        <v>8</v>
      </c>
      <c r="V12" s="216" t="s">
        <v>9</v>
      </c>
      <c r="W12" s="216" t="s">
        <v>10</v>
      </c>
      <c r="X12" s="216" t="s">
        <v>11</v>
      </c>
      <c r="Y12" s="216" t="s">
        <v>12</v>
      </c>
      <c r="Z12" s="216" t="s">
        <v>13</v>
      </c>
      <c r="AA12" s="216" t="s">
        <v>14</v>
      </c>
      <c r="AB12" s="216" t="s">
        <v>15</v>
      </c>
      <c r="AC12" s="216" t="s">
        <v>16</v>
      </c>
      <c r="AD12" s="216" t="s">
        <v>17</v>
      </c>
      <c r="AE12" s="216" t="s">
        <v>18</v>
      </c>
      <c r="AF12" s="231"/>
    </row>
    <row r="13" spans="1:32" ht="119.25" customHeight="1" x14ac:dyDescent="0.3">
      <c r="B13" s="198" t="s">
        <v>49</v>
      </c>
      <c r="C13" s="12" t="s">
        <v>50</v>
      </c>
      <c r="D13" s="198" t="s">
        <v>51</v>
      </c>
      <c r="E13" s="198" t="s">
        <v>52</v>
      </c>
      <c r="F13" s="199" t="s">
        <v>53</v>
      </c>
      <c r="G13" s="198" t="s">
        <v>54</v>
      </c>
      <c r="H13" s="199" t="s">
        <v>55</v>
      </c>
      <c r="I13" s="199" t="s">
        <v>56</v>
      </c>
      <c r="J13" s="22" t="s">
        <v>57</v>
      </c>
      <c r="K13" s="22" t="s">
        <v>58</v>
      </c>
      <c r="L13" s="24" t="s">
        <v>59</v>
      </c>
      <c r="M13" s="22" t="s">
        <v>60</v>
      </c>
      <c r="N13" s="22" t="s">
        <v>60</v>
      </c>
      <c r="O13" s="12" t="s">
        <v>61</v>
      </c>
      <c r="P13" s="198" t="s">
        <v>62</v>
      </c>
      <c r="Q13" s="129" t="s">
        <v>63</v>
      </c>
      <c r="R13" s="129" t="s">
        <v>64</v>
      </c>
      <c r="S13" s="130">
        <v>349296000</v>
      </c>
      <c r="T13" s="125">
        <v>0</v>
      </c>
      <c r="U13" s="125">
        <v>0.75</v>
      </c>
      <c r="V13" s="125">
        <v>0.25</v>
      </c>
      <c r="W13" s="125">
        <v>0</v>
      </c>
      <c r="X13" s="125">
        <v>0</v>
      </c>
      <c r="Y13" s="125">
        <v>0</v>
      </c>
      <c r="Z13" s="125">
        <v>0</v>
      </c>
      <c r="AA13" s="125">
        <v>0</v>
      </c>
      <c r="AB13" s="125">
        <v>0</v>
      </c>
      <c r="AC13" s="125">
        <v>0</v>
      </c>
      <c r="AD13" s="125">
        <v>0</v>
      </c>
      <c r="AE13" s="125">
        <v>0</v>
      </c>
      <c r="AF13" s="127">
        <f t="shared" ref="AF13:AF30" si="0">+T13+U13+V13+W13+X13+Y13+Z13+AA13+AB13+AC13+AD13+AE13</f>
        <v>1</v>
      </c>
    </row>
    <row r="14" spans="1:32" ht="116.25" customHeight="1" x14ac:dyDescent="0.3">
      <c r="B14" s="22" t="s">
        <v>65</v>
      </c>
      <c r="C14" s="12" t="s">
        <v>66</v>
      </c>
      <c r="D14" s="22" t="s">
        <v>67</v>
      </c>
      <c r="E14" s="22" t="s">
        <v>52</v>
      </c>
      <c r="F14" s="12" t="s">
        <v>68</v>
      </c>
      <c r="G14" s="22" t="s">
        <v>69</v>
      </c>
      <c r="H14" s="12" t="s">
        <v>70</v>
      </c>
      <c r="I14" s="12" t="s">
        <v>71</v>
      </c>
      <c r="J14" s="12" t="s">
        <v>72</v>
      </c>
      <c r="K14" s="22" t="s">
        <v>73</v>
      </c>
      <c r="L14" s="24" t="s">
        <v>59</v>
      </c>
      <c r="M14" s="22" t="s">
        <v>60</v>
      </c>
      <c r="N14" s="22" t="s">
        <v>60</v>
      </c>
      <c r="O14" s="12" t="s">
        <v>61</v>
      </c>
      <c r="P14" s="22" t="s">
        <v>62</v>
      </c>
      <c r="Q14" s="129" t="s">
        <v>63</v>
      </c>
      <c r="R14" s="129" t="s">
        <v>74</v>
      </c>
      <c r="S14" s="130" t="s">
        <v>68</v>
      </c>
      <c r="T14" s="125">
        <v>0</v>
      </c>
      <c r="U14" s="125">
        <v>0</v>
      </c>
      <c r="V14" s="125">
        <v>0.1</v>
      </c>
      <c r="W14" s="125">
        <v>0.1</v>
      </c>
      <c r="X14" s="125">
        <v>0.1</v>
      </c>
      <c r="Y14" s="125">
        <v>0.1</v>
      </c>
      <c r="Z14" s="125">
        <v>0.1</v>
      </c>
      <c r="AA14" s="125">
        <v>0.1</v>
      </c>
      <c r="AB14" s="125">
        <v>0.1</v>
      </c>
      <c r="AC14" s="125">
        <v>0.1</v>
      </c>
      <c r="AD14" s="125">
        <v>0.1</v>
      </c>
      <c r="AE14" s="125">
        <v>0.1</v>
      </c>
      <c r="AF14" s="127">
        <f t="shared" si="0"/>
        <v>0.99999999999999989</v>
      </c>
    </row>
    <row r="15" spans="1:32" ht="64.5" customHeight="1" x14ac:dyDescent="0.3">
      <c r="B15" s="22" t="s">
        <v>65</v>
      </c>
      <c r="C15" s="12" t="s">
        <v>66</v>
      </c>
      <c r="D15" s="22" t="s">
        <v>75</v>
      </c>
      <c r="E15" s="22" t="s">
        <v>52</v>
      </c>
      <c r="F15" s="12" t="s">
        <v>68</v>
      </c>
      <c r="G15" s="22" t="s">
        <v>76</v>
      </c>
      <c r="H15" s="12" t="s">
        <v>77</v>
      </c>
      <c r="I15" s="12" t="s">
        <v>78</v>
      </c>
      <c r="J15" s="12" t="s">
        <v>79</v>
      </c>
      <c r="K15" s="22" t="s">
        <v>80</v>
      </c>
      <c r="L15" s="24" t="s">
        <v>59</v>
      </c>
      <c r="M15" s="22" t="s">
        <v>60</v>
      </c>
      <c r="N15" s="22" t="s">
        <v>60</v>
      </c>
      <c r="O15" s="12" t="s">
        <v>81</v>
      </c>
      <c r="P15" s="22" t="s">
        <v>62</v>
      </c>
      <c r="Q15" s="129" t="s">
        <v>82</v>
      </c>
      <c r="R15" s="129" t="s">
        <v>83</v>
      </c>
      <c r="S15" s="130">
        <f>84530000*2</f>
        <v>169060000</v>
      </c>
      <c r="T15" s="125">
        <v>0</v>
      </c>
      <c r="U15" s="125">
        <v>0</v>
      </c>
      <c r="V15" s="125">
        <v>0.16669999999999999</v>
      </c>
      <c r="W15" s="125">
        <v>0.33339999999999997</v>
      </c>
      <c r="X15" s="125">
        <v>0.16669999999999999</v>
      </c>
      <c r="Y15" s="125">
        <v>0</v>
      </c>
      <c r="Z15" s="125">
        <v>0</v>
      </c>
      <c r="AA15" s="125">
        <v>0.16669999999999999</v>
      </c>
      <c r="AB15" s="125">
        <v>0.16669999999999999</v>
      </c>
      <c r="AC15" s="125">
        <v>0</v>
      </c>
      <c r="AD15" s="125">
        <v>0</v>
      </c>
      <c r="AE15" s="125">
        <v>0</v>
      </c>
      <c r="AF15" s="127">
        <f t="shared" si="0"/>
        <v>1.0002</v>
      </c>
    </row>
    <row r="16" spans="1:32" ht="105" customHeight="1" x14ac:dyDescent="0.3">
      <c r="B16" s="22" t="s">
        <v>84</v>
      </c>
      <c r="C16" s="12" t="s">
        <v>85</v>
      </c>
      <c r="D16" s="22" t="s">
        <v>86</v>
      </c>
      <c r="E16" s="22" t="s">
        <v>52</v>
      </c>
      <c r="F16" s="12" t="s">
        <v>68</v>
      </c>
      <c r="G16" s="22" t="s">
        <v>87</v>
      </c>
      <c r="H16" s="129" t="s">
        <v>88</v>
      </c>
      <c r="I16" s="200" t="s">
        <v>89</v>
      </c>
      <c r="J16" s="129" t="s">
        <v>90</v>
      </c>
      <c r="K16" s="22" t="s">
        <v>91</v>
      </c>
      <c r="L16" s="24" t="s">
        <v>59</v>
      </c>
      <c r="M16" s="22" t="s">
        <v>60</v>
      </c>
      <c r="N16" s="22" t="s">
        <v>60</v>
      </c>
      <c r="O16" s="12" t="s">
        <v>61</v>
      </c>
      <c r="P16" s="22" t="s">
        <v>62</v>
      </c>
      <c r="Q16" s="129" t="s">
        <v>82</v>
      </c>
      <c r="R16" s="129" t="s">
        <v>83</v>
      </c>
      <c r="S16" s="130">
        <v>84530000</v>
      </c>
      <c r="T16" s="125">
        <v>0</v>
      </c>
      <c r="U16" s="125">
        <v>0</v>
      </c>
      <c r="V16" s="125">
        <v>0.1111</v>
      </c>
      <c r="W16" s="125">
        <v>0.1111</v>
      </c>
      <c r="X16" s="125">
        <v>0.1111</v>
      </c>
      <c r="Y16" s="125">
        <v>0.1111</v>
      </c>
      <c r="Z16" s="125">
        <v>0.1111</v>
      </c>
      <c r="AA16" s="125">
        <v>0.1111</v>
      </c>
      <c r="AB16" s="125">
        <v>0.1111</v>
      </c>
      <c r="AC16" s="125">
        <v>0.1111</v>
      </c>
      <c r="AD16" s="125">
        <v>0.1111</v>
      </c>
      <c r="AE16" s="125">
        <v>0</v>
      </c>
      <c r="AF16" s="127">
        <f t="shared" si="0"/>
        <v>0.9998999999999999</v>
      </c>
    </row>
    <row r="17" spans="2:32" ht="84.75" customHeight="1" x14ac:dyDescent="0.3">
      <c r="B17" s="22" t="s">
        <v>65</v>
      </c>
      <c r="C17" s="12" t="s">
        <v>92</v>
      </c>
      <c r="D17" s="22" t="s">
        <v>93</v>
      </c>
      <c r="E17" s="22" t="s">
        <v>94</v>
      </c>
      <c r="F17" s="12" t="s">
        <v>68</v>
      </c>
      <c r="G17" s="22" t="s">
        <v>95</v>
      </c>
      <c r="H17" s="12" t="s">
        <v>96</v>
      </c>
      <c r="I17" s="12" t="s">
        <v>97</v>
      </c>
      <c r="J17" s="12" t="s">
        <v>98</v>
      </c>
      <c r="K17" s="22" t="s">
        <v>99</v>
      </c>
      <c r="L17" s="24" t="s">
        <v>100</v>
      </c>
      <c r="M17" s="22" t="s">
        <v>60</v>
      </c>
      <c r="N17" s="22" t="s">
        <v>60</v>
      </c>
      <c r="O17" s="12" t="s">
        <v>61</v>
      </c>
      <c r="P17" s="22" t="s">
        <v>62</v>
      </c>
      <c r="Q17" s="129" t="s">
        <v>63</v>
      </c>
      <c r="R17" s="129" t="s">
        <v>74</v>
      </c>
      <c r="S17" s="130" t="s">
        <v>68</v>
      </c>
      <c r="T17" s="125">
        <v>0</v>
      </c>
      <c r="U17" s="125">
        <v>0.06</v>
      </c>
      <c r="V17" s="125">
        <v>0.28999999999999998</v>
      </c>
      <c r="W17" s="125">
        <v>0.55000000000000004</v>
      </c>
      <c r="X17" s="125">
        <v>0.1</v>
      </c>
      <c r="Y17" s="125">
        <v>0</v>
      </c>
      <c r="Z17" s="125">
        <v>0</v>
      </c>
      <c r="AA17" s="125">
        <v>0</v>
      </c>
      <c r="AB17" s="125">
        <v>0</v>
      </c>
      <c r="AC17" s="125">
        <v>0</v>
      </c>
      <c r="AD17" s="125">
        <v>0</v>
      </c>
      <c r="AE17" s="125">
        <v>0</v>
      </c>
      <c r="AF17" s="127">
        <f t="shared" si="0"/>
        <v>1</v>
      </c>
    </row>
    <row r="18" spans="2:32" ht="69" customHeight="1" x14ac:dyDescent="0.3">
      <c r="B18" s="22" t="s">
        <v>65</v>
      </c>
      <c r="C18" s="12" t="s">
        <v>50</v>
      </c>
      <c r="D18" s="22" t="s">
        <v>101</v>
      </c>
      <c r="E18" s="22" t="s">
        <v>52</v>
      </c>
      <c r="F18" s="12" t="s">
        <v>68</v>
      </c>
      <c r="G18" s="22" t="s">
        <v>102</v>
      </c>
      <c r="H18" s="12" t="s">
        <v>103</v>
      </c>
      <c r="I18" s="12" t="s">
        <v>104</v>
      </c>
      <c r="J18" s="12" t="s">
        <v>105</v>
      </c>
      <c r="K18" s="22" t="s">
        <v>106</v>
      </c>
      <c r="L18" s="24" t="s">
        <v>59</v>
      </c>
      <c r="M18" s="22" t="s">
        <v>60</v>
      </c>
      <c r="N18" s="22" t="s">
        <v>60</v>
      </c>
      <c r="O18" s="12" t="s">
        <v>61</v>
      </c>
      <c r="P18" s="22" t="s">
        <v>62</v>
      </c>
      <c r="Q18" s="129" t="s">
        <v>82</v>
      </c>
      <c r="R18" s="129" t="s">
        <v>83</v>
      </c>
      <c r="S18" s="130">
        <v>82064000</v>
      </c>
      <c r="T18" s="125">
        <v>0</v>
      </c>
      <c r="U18" s="125">
        <v>0.1</v>
      </c>
      <c r="V18" s="125">
        <v>0.1</v>
      </c>
      <c r="W18" s="125">
        <v>0.1</v>
      </c>
      <c r="X18" s="125">
        <v>0.1</v>
      </c>
      <c r="Y18" s="125">
        <v>0.1</v>
      </c>
      <c r="Z18" s="125">
        <v>0.1</v>
      </c>
      <c r="AA18" s="125">
        <v>0.1</v>
      </c>
      <c r="AB18" s="125">
        <v>0.1</v>
      </c>
      <c r="AC18" s="125">
        <v>0.1</v>
      </c>
      <c r="AD18" s="125">
        <v>0.1</v>
      </c>
      <c r="AE18" s="125">
        <v>0</v>
      </c>
      <c r="AF18" s="127">
        <f t="shared" si="0"/>
        <v>0.99999999999999989</v>
      </c>
    </row>
    <row r="19" spans="2:32" ht="93.6" x14ac:dyDescent="0.3">
      <c r="B19" s="22" t="s">
        <v>49</v>
      </c>
      <c r="C19" s="12" t="s">
        <v>107</v>
      </c>
      <c r="D19" s="22" t="s">
        <v>108</v>
      </c>
      <c r="E19" s="22" t="s">
        <v>68</v>
      </c>
      <c r="F19" s="12" t="s">
        <v>68</v>
      </c>
      <c r="G19" s="22" t="s">
        <v>109</v>
      </c>
      <c r="H19" s="12" t="s">
        <v>110</v>
      </c>
      <c r="I19" s="12" t="s">
        <v>111</v>
      </c>
      <c r="J19" s="12" t="s">
        <v>112</v>
      </c>
      <c r="K19" s="12" t="s">
        <v>113</v>
      </c>
      <c r="L19" s="24" t="s">
        <v>100</v>
      </c>
      <c r="M19" s="22" t="s">
        <v>114</v>
      </c>
      <c r="N19" s="22" t="s">
        <v>114</v>
      </c>
      <c r="O19" s="12" t="s">
        <v>115</v>
      </c>
      <c r="P19" s="22" t="s">
        <v>116</v>
      </c>
      <c r="Q19" s="129" t="s">
        <v>63</v>
      </c>
      <c r="R19" s="129" t="s">
        <v>74</v>
      </c>
      <c r="S19" s="130" t="s">
        <v>68</v>
      </c>
      <c r="T19" s="125">
        <v>0</v>
      </c>
      <c r="U19" s="125">
        <v>0</v>
      </c>
      <c r="V19" s="125">
        <v>0.25</v>
      </c>
      <c r="W19" s="125">
        <v>0</v>
      </c>
      <c r="X19" s="125">
        <v>0</v>
      </c>
      <c r="Y19" s="125">
        <v>0.25</v>
      </c>
      <c r="Z19" s="125">
        <v>0</v>
      </c>
      <c r="AA19" s="125">
        <v>0</v>
      </c>
      <c r="AB19" s="125">
        <v>0.25</v>
      </c>
      <c r="AC19" s="125">
        <v>0</v>
      </c>
      <c r="AD19" s="125">
        <v>0</v>
      </c>
      <c r="AE19" s="125">
        <v>0.25</v>
      </c>
      <c r="AF19" s="127">
        <f t="shared" si="0"/>
        <v>1</v>
      </c>
    </row>
    <row r="20" spans="2:32" ht="66" customHeight="1" x14ac:dyDescent="0.3">
      <c r="B20" s="22" t="s">
        <v>117</v>
      </c>
      <c r="C20" s="12" t="s">
        <v>118</v>
      </c>
      <c r="D20" s="22" t="s">
        <v>68</v>
      </c>
      <c r="E20" s="22" t="s">
        <v>68</v>
      </c>
      <c r="F20" s="12" t="s">
        <v>68</v>
      </c>
      <c r="G20" s="22" t="s">
        <v>119</v>
      </c>
      <c r="H20" s="12" t="s">
        <v>120</v>
      </c>
      <c r="I20" s="12" t="s">
        <v>121</v>
      </c>
      <c r="J20" s="12" t="s">
        <v>122</v>
      </c>
      <c r="K20" s="22" t="s">
        <v>123</v>
      </c>
      <c r="L20" s="24" t="s">
        <v>59</v>
      </c>
      <c r="M20" s="22" t="s">
        <v>124</v>
      </c>
      <c r="N20" s="22" t="s">
        <v>125</v>
      </c>
      <c r="O20" s="12" t="s">
        <v>126</v>
      </c>
      <c r="P20" s="22" t="s">
        <v>127</v>
      </c>
      <c r="Q20" s="129" t="s">
        <v>63</v>
      </c>
      <c r="R20" s="129" t="s">
        <v>74</v>
      </c>
      <c r="S20" s="130" t="s">
        <v>68</v>
      </c>
      <c r="T20" s="125">
        <f>50819/846970</f>
        <v>6.0000944543490323E-2</v>
      </c>
      <c r="U20" s="125">
        <f>50819/846970</f>
        <v>6.0000944543490323E-2</v>
      </c>
      <c r="V20" s="125">
        <f>50819/846970</f>
        <v>6.0000944543490323E-2</v>
      </c>
      <c r="W20" s="125">
        <f t="shared" ref="W20:AB20" si="1">70581/846970</f>
        <v>8.3333530113227153E-2</v>
      </c>
      <c r="X20" s="125">
        <f t="shared" si="1"/>
        <v>8.3333530113227153E-2</v>
      </c>
      <c r="Y20" s="125">
        <f t="shared" si="1"/>
        <v>8.3333530113227153E-2</v>
      </c>
      <c r="Z20" s="125">
        <f t="shared" si="1"/>
        <v>8.3333530113227153E-2</v>
      </c>
      <c r="AA20" s="125">
        <f t="shared" si="1"/>
        <v>8.3333530113227153E-2</v>
      </c>
      <c r="AB20" s="125">
        <f t="shared" si="1"/>
        <v>8.3333530113227153E-2</v>
      </c>
      <c r="AC20" s="125">
        <f>90343/846970</f>
        <v>0.10666611568296398</v>
      </c>
      <c r="AD20" s="125">
        <f>90343/846970</f>
        <v>0.10666611568296398</v>
      </c>
      <c r="AE20" s="125">
        <f>90343/846970</f>
        <v>0.10666611568296398</v>
      </c>
      <c r="AF20" s="127">
        <f t="shared" si="0"/>
        <v>1.0000023613587259</v>
      </c>
    </row>
    <row r="21" spans="2:32" ht="78" x14ac:dyDescent="0.3">
      <c r="B21" s="22" t="s">
        <v>117</v>
      </c>
      <c r="C21" s="12" t="s">
        <v>118</v>
      </c>
      <c r="D21" s="22" t="s">
        <v>68</v>
      </c>
      <c r="E21" s="22" t="s">
        <v>68</v>
      </c>
      <c r="F21" s="12" t="s">
        <v>68</v>
      </c>
      <c r="G21" s="22" t="s">
        <v>128</v>
      </c>
      <c r="H21" s="12" t="s">
        <v>129</v>
      </c>
      <c r="I21" s="12" t="s">
        <v>130</v>
      </c>
      <c r="J21" s="12" t="s">
        <v>131</v>
      </c>
      <c r="K21" s="22" t="s">
        <v>132</v>
      </c>
      <c r="L21" s="24" t="s">
        <v>59</v>
      </c>
      <c r="M21" s="22" t="s">
        <v>133</v>
      </c>
      <c r="N21" s="22" t="s">
        <v>134</v>
      </c>
      <c r="O21" s="12" t="s">
        <v>126</v>
      </c>
      <c r="P21" s="22" t="s">
        <v>127</v>
      </c>
      <c r="Q21" s="129" t="s">
        <v>63</v>
      </c>
      <c r="R21" s="129" t="s">
        <v>74</v>
      </c>
      <c r="S21" s="130" t="s">
        <v>68</v>
      </c>
      <c r="T21" s="125">
        <f>400/9000</f>
        <v>4.4444444444444446E-2</v>
      </c>
      <c r="U21" s="125">
        <f>400/9000</f>
        <v>4.4444444444444446E-2</v>
      </c>
      <c r="V21" s="125">
        <f>400/9000</f>
        <v>4.4444444444444446E-2</v>
      </c>
      <c r="W21" s="125">
        <f>667/9000</f>
        <v>7.4111111111111114E-2</v>
      </c>
      <c r="X21" s="125">
        <f>667/9000</f>
        <v>7.4111111111111114E-2</v>
      </c>
      <c r="Y21" s="125">
        <f>667/9000</f>
        <v>7.4111111111111114E-2</v>
      </c>
      <c r="Z21" s="125">
        <f t="shared" ref="Z21:AE21" si="2">967/9000</f>
        <v>0.10744444444444444</v>
      </c>
      <c r="AA21" s="125">
        <f t="shared" si="2"/>
        <v>0.10744444444444444</v>
      </c>
      <c r="AB21" s="125">
        <f t="shared" si="2"/>
        <v>0.10744444444444444</v>
      </c>
      <c r="AC21" s="125">
        <f t="shared" si="2"/>
        <v>0.10744444444444444</v>
      </c>
      <c r="AD21" s="125">
        <f t="shared" si="2"/>
        <v>0.10744444444444444</v>
      </c>
      <c r="AE21" s="125">
        <f t="shared" si="2"/>
        <v>0.10744444444444444</v>
      </c>
      <c r="AF21" s="127">
        <f t="shared" si="0"/>
        <v>1.0003333333333333</v>
      </c>
    </row>
    <row r="22" spans="2:32" ht="140.4" x14ac:dyDescent="0.3">
      <c r="B22" s="22" t="s">
        <v>49</v>
      </c>
      <c r="C22" s="12" t="s">
        <v>118</v>
      </c>
      <c r="D22" s="22" t="s">
        <v>135</v>
      </c>
      <c r="E22" s="22" t="s">
        <v>68</v>
      </c>
      <c r="F22" s="12" t="s">
        <v>136</v>
      </c>
      <c r="G22" s="22" t="s">
        <v>137</v>
      </c>
      <c r="H22" s="12" t="s">
        <v>138</v>
      </c>
      <c r="I22" s="12" t="s">
        <v>139</v>
      </c>
      <c r="J22" s="12" t="s">
        <v>140</v>
      </c>
      <c r="K22" s="22" t="s">
        <v>141</v>
      </c>
      <c r="L22" s="24" t="s">
        <v>142</v>
      </c>
      <c r="M22" s="22" t="s">
        <v>143</v>
      </c>
      <c r="N22" s="22" t="s">
        <v>144</v>
      </c>
      <c r="O22" s="12" t="s">
        <v>126</v>
      </c>
      <c r="P22" s="22" t="s">
        <v>127</v>
      </c>
      <c r="Q22" s="129" t="s">
        <v>63</v>
      </c>
      <c r="R22" s="129" t="s">
        <v>74</v>
      </c>
      <c r="S22" s="130" t="s">
        <v>68</v>
      </c>
      <c r="T22" s="125">
        <v>0</v>
      </c>
      <c r="U22" s="125">
        <v>0</v>
      </c>
      <c r="V22" s="125">
        <v>0</v>
      </c>
      <c r="W22" s="125">
        <v>0</v>
      </c>
      <c r="X22" s="125">
        <v>0</v>
      </c>
      <c r="Y22" s="125">
        <v>0.5</v>
      </c>
      <c r="Z22" s="125">
        <v>0</v>
      </c>
      <c r="AA22" s="125">
        <v>0</v>
      </c>
      <c r="AB22" s="125">
        <v>0</v>
      </c>
      <c r="AC22" s="125">
        <v>0</v>
      </c>
      <c r="AD22" s="125">
        <v>0</v>
      </c>
      <c r="AE22" s="125">
        <v>0.5</v>
      </c>
      <c r="AF22" s="127">
        <f t="shared" si="0"/>
        <v>1</v>
      </c>
    </row>
    <row r="23" spans="2:32" ht="79.5" customHeight="1" x14ac:dyDescent="0.3">
      <c r="B23" s="22" t="s">
        <v>49</v>
      </c>
      <c r="C23" s="12" t="s">
        <v>50</v>
      </c>
      <c r="D23" s="22" t="s">
        <v>108</v>
      </c>
      <c r="E23" s="22" t="s">
        <v>68</v>
      </c>
      <c r="F23" s="12" t="s">
        <v>68</v>
      </c>
      <c r="G23" s="22" t="s">
        <v>145</v>
      </c>
      <c r="H23" s="12" t="s">
        <v>146</v>
      </c>
      <c r="I23" s="12" t="s">
        <v>147</v>
      </c>
      <c r="J23" s="12" t="s">
        <v>148</v>
      </c>
      <c r="K23" s="22" t="s">
        <v>149</v>
      </c>
      <c r="L23" s="24" t="s">
        <v>59</v>
      </c>
      <c r="M23" s="22" t="s">
        <v>150</v>
      </c>
      <c r="N23" s="22" t="s">
        <v>151</v>
      </c>
      <c r="O23" s="12" t="s">
        <v>152</v>
      </c>
      <c r="P23" s="22" t="s">
        <v>153</v>
      </c>
      <c r="Q23" s="129" t="s">
        <v>63</v>
      </c>
      <c r="R23" s="129" t="s">
        <v>74</v>
      </c>
      <c r="S23" s="130" t="s">
        <v>68</v>
      </c>
      <c r="T23" s="125">
        <v>0</v>
      </c>
      <c r="U23" s="125">
        <v>0</v>
      </c>
      <c r="V23" s="125">
        <v>0.25</v>
      </c>
      <c r="W23" s="125">
        <v>0</v>
      </c>
      <c r="X23" s="125">
        <v>0</v>
      </c>
      <c r="Y23" s="125">
        <v>0.25</v>
      </c>
      <c r="Z23" s="125">
        <v>0</v>
      </c>
      <c r="AA23" s="125">
        <v>0</v>
      </c>
      <c r="AB23" s="125">
        <v>0.25</v>
      </c>
      <c r="AC23" s="125">
        <v>0</v>
      </c>
      <c r="AD23" s="125">
        <v>0</v>
      </c>
      <c r="AE23" s="125">
        <v>0.25</v>
      </c>
      <c r="AF23" s="127">
        <f t="shared" si="0"/>
        <v>1</v>
      </c>
    </row>
    <row r="24" spans="2:32" ht="138.75" customHeight="1" x14ac:dyDescent="0.3">
      <c r="B24" s="22" t="s">
        <v>154</v>
      </c>
      <c r="C24" s="12" t="s">
        <v>118</v>
      </c>
      <c r="D24" s="22" t="s">
        <v>155</v>
      </c>
      <c r="E24" s="22" t="s">
        <v>68</v>
      </c>
      <c r="F24" s="12" t="s">
        <v>68</v>
      </c>
      <c r="G24" s="22" t="s">
        <v>156</v>
      </c>
      <c r="H24" s="12" t="s">
        <v>157</v>
      </c>
      <c r="I24" s="12" t="s">
        <v>158</v>
      </c>
      <c r="J24" s="12" t="s">
        <v>159</v>
      </c>
      <c r="K24" s="22" t="s">
        <v>160</v>
      </c>
      <c r="L24" s="24" t="s">
        <v>59</v>
      </c>
      <c r="M24" s="22" t="s">
        <v>161</v>
      </c>
      <c r="N24" s="22" t="s">
        <v>162</v>
      </c>
      <c r="O24" s="12" t="s">
        <v>163</v>
      </c>
      <c r="P24" s="22" t="s">
        <v>153</v>
      </c>
      <c r="Q24" s="129" t="s">
        <v>82</v>
      </c>
      <c r="R24" s="129" t="s">
        <v>83</v>
      </c>
      <c r="S24" s="130">
        <v>217249000</v>
      </c>
      <c r="T24" s="125">
        <v>4.8000000000000001E-2</v>
      </c>
      <c r="U24" s="125">
        <v>3.9E-2</v>
      </c>
      <c r="V24" s="125">
        <v>3.7999999999999999E-2</v>
      </c>
      <c r="W24" s="125">
        <v>4.9000000000000002E-2</v>
      </c>
      <c r="X24" s="125">
        <v>4.8000000000000001E-2</v>
      </c>
      <c r="Y24" s="125">
        <v>0.159</v>
      </c>
      <c r="Z24" s="125">
        <v>3.9E-2</v>
      </c>
      <c r="AA24" s="125">
        <v>3.9E-2</v>
      </c>
      <c r="AB24" s="125">
        <v>0.15</v>
      </c>
      <c r="AC24" s="125">
        <v>0.11899999999999999</v>
      </c>
      <c r="AD24" s="125">
        <v>6.9000000000000006E-2</v>
      </c>
      <c r="AE24" s="125">
        <v>0.20300000000000001</v>
      </c>
      <c r="AF24" s="127">
        <f t="shared" si="0"/>
        <v>1</v>
      </c>
    </row>
    <row r="25" spans="2:32" ht="170.25" customHeight="1" x14ac:dyDescent="0.3">
      <c r="B25" s="22" t="s">
        <v>154</v>
      </c>
      <c r="C25" s="12" t="s">
        <v>118</v>
      </c>
      <c r="D25" s="22" t="s">
        <v>155</v>
      </c>
      <c r="E25" s="22" t="s">
        <v>68</v>
      </c>
      <c r="F25" s="12" t="s">
        <v>68</v>
      </c>
      <c r="G25" s="22" t="s">
        <v>164</v>
      </c>
      <c r="H25" s="12" t="s">
        <v>165</v>
      </c>
      <c r="I25" s="12" t="s">
        <v>166</v>
      </c>
      <c r="J25" s="12" t="s">
        <v>167</v>
      </c>
      <c r="K25" s="22" t="s">
        <v>168</v>
      </c>
      <c r="L25" s="24" t="s">
        <v>59</v>
      </c>
      <c r="M25" s="22" t="s">
        <v>169</v>
      </c>
      <c r="N25" s="22" t="s">
        <v>170</v>
      </c>
      <c r="O25" s="12" t="s">
        <v>171</v>
      </c>
      <c r="P25" s="22" t="s">
        <v>153</v>
      </c>
      <c r="Q25" s="129" t="s">
        <v>82</v>
      </c>
      <c r="R25" s="129" t="s">
        <v>83</v>
      </c>
      <c r="S25" s="130">
        <v>259017000</v>
      </c>
      <c r="T25" s="125">
        <v>0</v>
      </c>
      <c r="U25" s="125">
        <v>5.0000000000000001E-3</v>
      </c>
      <c r="V25" s="125">
        <v>0.03</v>
      </c>
      <c r="W25" s="125">
        <v>6.0000000000000001E-3</v>
      </c>
      <c r="X25" s="125">
        <v>4.8000000000000001E-2</v>
      </c>
      <c r="Y25" s="125">
        <v>0.25</v>
      </c>
      <c r="Z25" s="125">
        <v>0.05</v>
      </c>
      <c r="AA25" s="125">
        <v>0.12</v>
      </c>
      <c r="AB25" s="125">
        <v>0.186</v>
      </c>
      <c r="AC25" s="125">
        <v>7.0000000000000007E-2</v>
      </c>
      <c r="AD25" s="125">
        <v>0.06</v>
      </c>
      <c r="AE25" s="125">
        <v>0.17499999999999999</v>
      </c>
      <c r="AF25" s="127">
        <f t="shared" si="0"/>
        <v>1</v>
      </c>
    </row>
    <row r="26" spans="2:32" ht="114.75" customHeight="1" x14ac:dyDescent="0.3">
      <c r="B26" s="22" t="s">
        <v>117</v>
      </c>
      <c r="C26" s="12" t="s">
        <v>172</v>
      </c>
      <c r="D26" s="22" t="s">
        <v>68</v>
      </c>
      <c r="E26" s="22" t="s">
        <v>68</v>
      </c>
      <c r="F26" s="12" t="s">
        <v>68</v>
      </c>
      <c r="G26" s="22" t="s">
        <v>173</v>
      </c>
      <c r="H26" s="12" t="s">
        <v>174</v>
      </c>
      <c r="I26" s="12" t="s">
        <v>175</v>
      </c>
      <c r="J26" s="12" t="s">
        <v>176</v>
      </c>
      <c r="K26" s="22" t="s">
        <v>177</v>
      </c>
      <c r="L26" s="24" t="s">
        <v>100</v>
      </c>
      <c r="M26" s="22" t="s">
        <v>178</v>
      </c>
      <c r="N26" s="22" t="s">
        <v>178</v>
      </c>
      <c r="O26" s="12" t="s">
        <v>179</v>
      </c>
      <c r="P26" s="22" t="s">
        <v>180</v>
      </c>
      <c r="Q26" s="129" t="s">
        <v>63</v>
      </c>
      <c r="R26" s="129" t="s">
        <v>74</v>
      </c>
      <c r="S26" s="130" t="s">
        <v>68</v>
      </c>
      <c r="T26" s="125">
        <v>0</v>
      </c>
      <c r="U26" s="125">
        <v>0</v>
      </c>
      <c r="V26" s="125">
        <v>1</v>
      </c>
      <c r="W26" s="125">
        <v>1</v>
      </c>
      <c r="X26" s="125">
        <v>1</v>
      </c>
      <c r="Y26" s="125">
        <v>1</v>
      </c>
      <c r="Z26" s="125">
        <v>1</v>
      </c>
      <c r="AA26" s="125">
        <v>1</v>
      </c>
      <c r="AB26" s="125">
        <v>1</v>
      </c>
      <c r="AC26" s="125">
        <v>1</v>
      </c>
      <c r="AD26" s="125">
        <v>1</v>
      </c>
      <c r="AE26" s="125">
        <v>1</v>
      </c>
      <c r="AF26" s="127">
        <f t="shared" si="0"/>
        <v>10</v>
      </c>
    </row>
    <row r="27" spans="2:32" ht="183" customHeight="1" x14ac:dyDescent="0.3">
      <c r="B27" s="22" t="s">
        <v>117</v>
      </c>
      <c r="C27" s="12" t="s">
        <v>172</v>
      </c>
      <c r="D27" s="22" t="s">
        <v>68</v>
      </c>
      <c r="E27" s="22" t="s">
        <v>68</v>
      </c>
      <c r="F27" s="12" t="s">
        <v>68</v>
      </c>
      <c r="G27" s="22" t="s">
        <v>181</v>
      </c>
      <c r="H27" s="12" t="s">
        <v>182</v>
      </c>
      <c r="I27" s="12" t="s">
        <v>183</v>
      </c>
      <c r="J27" s="12" t="s">
        <v>184</v>
      </c>
      <c r="K27" s="22" t="s">
        <v>185</v>
      </c>
      <c r="L27" s="24" t="s">
        <v>100</v>
      </c>
      <c r="M27" s="22" t="s">
        <v>178</v>
      </c>
      <c r="N27" s="22" t="s">
        <v>178</v>
      </c>
      <c r="O27" s="12" t="s">
        <v>179</v>
      </c>
      <c r="P27" s="22" t="s">
        <v>180</v>
      </c>
      <c r="Q27" s="129" t="s">
        <v>63</v>
      </c>
      <c r="R27" s="129" t="s">
        <v>74</v>
      </c>
      <c r="S27" s="130" t="s">
        <v>68</v>
      </c>
      <c r="T27" s="125">
        <v>0</v>
      </c>
      <c r="U27" s="125">
        <v>0</v>
      </c>
      <c r="V27" s="125">
        <v>0.25</v>
      </c>
      <c r="W27" s="125">
        <v>0</v>
      </c>
      <c r="X27" s="125">
        <v>0</v>
      </c>
      <c r="Y27" s="125">
        <v>0.25</v>
      </c>
      <c r="Z27" s="125">
        <v>0</v>
      </c>
      <c r="AA27" s="125">
        <v>0</v>
      </c>
      <c r="AB27" s="125">
        <v>0.25</v>
      </c>
      <c r="AC27" s="125">
        <v>0</v>
      </c>
      <c r="AD27" s="125">
        <v>0</v>
      </c>
      <c r="AE27" s="125">
        <v>0.25</v>
      </c>
      <c r="AF27" s="127">
        <f t="shared" si="0"/>
        <v>1</v>
      </c>
    </row>
    <row r="28" spans="2:32" ht="98.25" customHeight="1" x14ac:dyDescent="0.3">
      <c r="B28" s="22" t="s">
        <v>117</v>
      </c>
      <c r="C28" s="12" t="s">
        <v>186</v>
      </c>
      <c r="D28" s="22" t="s">
        <v>68</v>
      </c>
      <c r="E28" s="22" t="s">
        <v>68</v>
      </c>
      <c r="F28" s="12" t="s">
        <v>68</v>
      </c>
      <c r="G28" s="22" t="s">
        <v>187</v>
      </c>
      <c r="H28" s="12" t="s">
        <v>188</v>
      </c>
      <c r="I28" s="12" t="s">
        <v>189</v>
      </c>
      <c r="J28" s="12" t="s">
        <v>190</v>
      </c>
      <c r="K28" s="22" t="s">
        <v>904</v>
      </c>
      <c r="L28" s="24" t="s">
        <v>142</v>
      </c>
      <c r="M28" s="22" t="s">
        <v>178</v>
      </c>
      <c r="N28" s="22" t="s">
        <v>178</v>
      </c>
      <c r="O28" s="12" t="s">
        <v>179</v>
      </c>
      <c r="P28" s="22" t="s">
        <v>180</v>
      </c>
      <c r="Q28" s="129" t="s">
        <v>63</v>
      </c>
      <c r="R28" s="129" t="s">
        <v>74</v>
      </c>
      <c r="S28" s="130" t="s">
        <v>68</v>
      </c>
      <c r="T28" s="125">
        <v>0</v>
      </c>
      <c r="U28" s="125">
        <v>0</v>
      </c>
      <c r="V28" s="125">
        <v>0</v>
      </c>
      <c r="W28" s="125">
        <v>0</v>
      </c>
      <c r="X28" s="125">
        <v>0</v>
      </c>
      <c r="Y28" s="125">
        <v>0.5</v>
      </c>
      <c r="Z28" s="125">
        <v>0</v>
      </c>
      <c r="AA28" s="125">
        <v>0</v>
      </c>
      <c r="AB28" s="125">
        <v>0</v>
      </c>
      <c r="AC28" s="125">
        <v>0</v>
      </c>
      <c r="AD28" s="125">
        <v>0</v>
      </c>
      <c r="AE28" s="125">
        <v>0.5</v>
      </c>
      <c r="AF28" s="127">
        <f t="shared" si="0"/>
        <v>1</v>
      </c>
    </row>
    <row r="29" spans="2:32" ht="233.25" customHeight="1" x14ac:dyDescent="0.3">
      <c r="B29" s="22" t="s">
        <v>84</v>
      </c>
      <c r="C29" s="12" t="s">
        <v>172</v>
      </c>
      <c r="D29" s="22" t="s">
        <v>93</v>
      </c>
      <c r="E29" s="22" t="s">
        <v>94</v>
      </c>
      <c r="F29" s="12" t="s">
        <v>68</v>
      </c>
      <c r="G29" s="22" t="s">
        <v>191</v>
      </c>
      <c r="H29" s="12" t="s">
        <v>192</v>
      </c>
      <c r="I29" s="12" t="s">
        <v>193</v>
      </c>
      <c r="J29" s="12" t="s">
        <v>194</v>
      </c>
      <c r="K29" s="22" t="s">
        <v>195</v>
      </c>
      <c r="L29" s="24" t="s">
        <v>100</v>
      </c>
      <c r="M29" s="22" t="s">
        <v>178</v>
      </c>
      <c r="N29" s="22" t="s">
        <v>178</v>
      </c>
      <c r="O29" s="12" t="s">
        <v>179</v>
      </c>
      <c r="P29" s="22" t="s">
        <v>180</v>
      </c>
      <c r="Q29" s="129" t="s">
        <v>63</v>
      </c>
      <c r="R29" s="129" t="s">
        <v>74</v>
      </c>
      <c r="S29" s="130" t="s">
        <v>68</v>
      </c>
      <c r="T29" s="125">
        <v>6.2E-2</v>
      </c>
      <c r="U29" s="125">
        <v>6.2E-2</v>
      </c>
      <c r="V29" s="125">
        <v>9.4E-2</v>
      </c>
      <c r="W29" s="125">
        <v>6.2E-2</v>
      </c>
      <c r="X29" s="125">
        <v>6.2E-2</v>
      </c>
      <c r="Y29" s="125">
        <v>0.125</v>
      </c>
      <c r="Z29" s="125">
        <v>6.2E-2</v>
      </c>
      <c r="AA29" s="125">
        <v>6.2E-2</v>
      </c>
      <c r="AB29" s="125">
        <v>9.4E-2</v>
      </c>
      <c r="AC29" s="125">
        <v>6.2E-2</v>
      </c>
      <c r="AD29" s="125">
        <v>6.2E-2</v>
      </c>
      <c r="AE29" s="125">
        <v>0.19</v>
      </c>
      <c r="AF29" s="127">
        <f t="shared" si="0"/>
        <v>0.99899999999999989</v>
      </c>
    </row>
    <row r="30" spans="2:32" ht="115.5" customHeight="1" x14ac:dyDescent="0.3">
      <c r="B30" s="22" t="s">
        <v>196</v>
      </c>
      <c r="C30" s="12" t="s">
        <v>50</v>
      </c>
      <c r="D30" s="22" t="s">
        <v>86</v>
      </c>
      <c r="E30" s="22" t="s">
        <v>68</v>
      </c>
      <c r="F30" s="12" t="s">
        <v>68</v>
      </c>
      <c r="G30" s="22" t="s">
        <v>197</v>
      </c>
      <c r="H30" s="12" t="s">
        <v>198</v>
      </c>
      <c r="I30" s="12" t="s">
        <v>901</v>
      </c>
      <c r="J30" s="12" t="s">
        <v>199</v>
      </c>
      <c r="K30" s="22" t="s">
        <v>902</v>
      </c>
      <c r="L30" s="24" t="s">
        <v>100</v>
      </c>
      <c r="M30" s="22" t="s">
        <v>200</v>
      </c>
      <c r="N30" s="22" t="s">
        <v>201</v>
      </c>
      <c r="O30" s="12" t="s">
        <v>202</v>
      </c>
      <c r="P30" s="22" t="s">
        <v>203</v>
      </c>
      <c r="Q30" s="129" t="s">
        <v>63</v>
      </c>
      <c r="R30" s="129" t="s">
        <v>74</v>
      </c>
      <c r="S30" s="130" t="s">
        <v>68</v>
      </c>
      <c r="T30" s="127">
        <v>0</v>
      </c>
      <c r="U30" s="127">
        <v>0</v>
      </c>
      <c r="V30" s="126">
        <v>0.33300000000000002</v>
      </c>
      <c r="W30" s="127">
        <v>0</v>
      </c>
      <c r="X30" s="127">
        <v>0</v>
      </c>
      <c r="Y30" s="126">
        <v>0.33300000000000002</v>
      </c>
      <c r="Z30" s="127">
        <v>0</v>
      </c>
      <c r="AA30" s="127">
        <v>0</v>
      </c>
      <c r="AB30" s="127">
        <v>0</v>
      </c>
      <c r="AC30" s="127">
        <v>0</v>
      </c>
      <c r="AD30" s="127">
        <v>0</v>
      </c>
      <c r="AE30" s="126">
        <v>0.33400000000000002</v>
      </c>
      <c r="AF30" s="127">
        <f t="shared" si="0"/>
        <v>1</v>
      </c>
    </row>
    <row r="31" spans="2:32" ht="110.25" customHeight="1" x14ac:dyDescent="0.3">
      <c r="B31" s="22" t="s">
        <v>204</v>
      </c>
      <c r="C31" s="12" t="s">
        <v>50</v>
      </c>
      <c r="D31" s="22" t="s">
        <v>68</v>
      </c>
      <c r="E31" s="22" t="s">
        <v>68</v>
      </c>
      <c r="F31" s="12" t="s">
        <v>68</v>
      </c>
      <c r="G31" s="22" t="s">
        <v>205</v>
      </c>
      <c r="H31" s="12" t="s">
        <v>206</v>
      </c>
      <c r="I31" s="12" t="s">
        <v>207</v>
      </c>
      <c r="J31" s="12" t="s">
        <v>208</v>
      </c>
      <c r="K31" s="22" t="s">
        <v>209</v>
      </c>
      <c r="L31" s="24" t="s">
        <v>100</v>
      </c>
      <c r="M31" s="22" t="s">
        <v>210</v>
      </c>
      <c r="N31" s="22" t="s">
        <v>210</v>
      </c>
      <c r="O31" s="12" t="s">
        <v>202</v>
      </c>
      <c r="P31" s="22" t="s">
        <v>203</v>
      </c>
      <c r="Q31" s="129" t="s">
        <v>63</v>
      </c>
      <c r="R31" s="129" t="s">
        <v>74</v>
      </c>
      <c r="S31" s="130" t="s">
        <v>68</v>
      </c>
      <c r="T31" s="127">
        <v>0</v>
      </c>
      <c r="U31" s="127">
        <v>0</v>
      </c>
      <c r="V31" s="127">
        <v>0.8</v>
      </c>
      <c r="W31" s="127">
        <v>0.8</v>
      </c>
      <c r="X31" s="127">
        <v>0.8</v>
      </c>
      <c r="Y31" s="127">
        <v>0.8</v>
      </c>
      <c r="Z31" s="127">
        <v>0.8</v>
      </c>
      <c r="AA31" s="127">
        <v>0.8</v>
      </c>
      <c r="AB31" s="127">
        <v>0.8</v>
      </c>
      <c r="AC31" s="127">
        <v>0.8</v>
      </c>
      <c r="AD31" s="127">
        <v>0.8</v>
      </c>
      <c r="AE31" s="127">
        <v>0.8</v>
      </c>
      <c r="AF31" s="127">
        <f>(+T31+U31+V31+W31+X31+Y31+Z31+AA31+AB31+AC31+AD31+AE31)/10</f>
        <v>0.79999999999999993</v>
      </c>
    </row>
    <row r="32" spans="2:32" ht="96.75" customHeight="1" x14ac:dyDescent="0.3">
      <c r="B32" s="22" t="s">
        <v>49</v>
      </c>
      <c r="C32" s="12" t="s">
        <v>50</v>
      </c>
      <c r="D32" s="22" t="s">
        <v>68</v>
      </c>
      <c r="E32" s="22" t="s">
        <v>68</v>
      </c>
      <c r="F32" s="12" t="s">
        <v>68</v>
      </c>
      <c r="G32" s="22" t="s">
        <v>211</v>
      </c>
      <c r="H32" s="12" t="s">
        <v>212</v>
      </c>
      <c r="I32" s="12" t="s">
        <v>213</v>
      </c>
      <c r="J32" s="12" t="s">
        <v>214</v>
      </c>
      <c r="K32" s="22" t="s">
        <v>215</v>
      </c>
      <c r="L32" s="24" t="s">
        <v>216</v>
      </c>
      <c r="M32" s="22" t="s">
        <v>217</v>
      </c>
      <c r="N32" s="22" t="s">
        <v>218</v>
      </c>
      <c r="O32" s="12" t="s">
        <v>202</v>
      </c>
      <c r="P32" s="22" t="s">
        <v>203</v>
      </c>
      <c r="Q32" s="129" t="s">
        <v>63</v>
      </c>
      <c r="R32" s="129" t="s">
        <v>74</v>
      </c>
      <c r="S32" s="130" t="s">
        <v>68</v>
      </c>
      <c r="T32" s="127">
        <v>0</v>
      </c>
      <c r="U32" s="127">
        <v>0</v>
      </c>
      <c r="V32" s="127">
        <v>0</v>
      </c>
      <c r="W32" s="127">
        <v>0</v>
      </c>
      <c r="X32" s="127">
        <v>0</v>
      </c>
      <c r="Y32" s="127">
        <v>0</v>
      </c>
      <c r="Z32" s="127">
        <v>0</v>
      </c>
      <c r="AA32" s="127">
        <v>0</v>
      </c>
      <c r="AB32" s="127">
        <v>0</v>
      </c>
      <c r="AC32" s="127">
        <v>0</v>
      </c>
      <c r="AD32" s="127">
        <v>0</v>
      </c>
      <c r="AE32" s="127">
        <v>0.05</v>
      </c>
      <c r="AF32" s="127">
        <f t="shared" ref="AF32:AF62" si="3">+T32+U32+V32+W32+X32+Y32+Z32+AA32+AB32+AC32+AD32+AE32</f>
        <v>0.05</v>
      </c>
    </row>
    <row r="33" spans="2:32" ht="100.5" customHeight="1" x14ac:dyDescent="0.3">
      <c r="B33" s="13" t="s">
        <v>154</v>
      </c>
      <c r="C33" s="11" t="s">
        <v>50</v>
      </c>
      <c r="D33" s="13" t="s">
        <v>155</v>
      </c>
      <c r="E33" s="13" t="s">
        <v>68</v>
      </c>
      <c r="F33" s="11" t="s">
        <v>68</v>
      </c>
      <c r="G33" s="13" t="s">
        <v>219</v>
      </c>
      <c r="H33" s="11" t="s">
        <v>220</v>
      </c>
      <c r="I33" s="11" t="s">
        <v>221</v>
      </c>
      <c r="J33" s="11" t="s">
        <v>222</v>
      </c>
      <c r="K33" s="13" t="s">
        <v>223</v>
      </c>
      <c r="L33" s="23" t="s">
        <v>216</v>
      </c>
      <c r="M33" s="13" t="s">
        <v>224</v>
      </c>
      <c r="N33" s="13" t="s">
        <v>225</v>
      </c>
      <c r="O33" s="11" t="s">
        <v>202</v>
      </c>
      <c r="P33" s="13" t="s">
        <v>203</v>
      </c>
      <c r="Q33" s="132" t="s">
        <v>63</v>
      </c>
      <c r="R33" s="132" t="s">
        <v>74</v>
      </c>
      <c r="S33" s="133" t="s">
        <v>68</v>
      </c>
      <c r="T33" s="134">
        <v>0</v>
      </c>
      <c r="U33" s="134">
        <v>0</v>
      </c>
      <c r="V33" s="139">
        <v>0.23069999999999999</v>
      </c>
      <c r="W33" s="134">
        <v>0</v>
      </c>
      <c r="X33" s="134">
        <v>0</v>
      </c>
      <c r="Y33" s="139">
        <v>0.23069999999999999</v>
      </c>
      <c r="Z33" s="134">
        <v>0</v>
      </c>
      <c r="AA33" s="134">
        <v>0</v>
      </c>
      <c r="AB33" s="139">
        <v>0.23069999999999999</v>
      </c>
      <c r="AC33" s="134">
        <v>0</v>
      </c>
      <c r="AD33" s="134">
        <v>0</v>
      </c>
      <c r="AE33" s="139">
        <v>0.30769999999999997</v>
      </c>
      <c r="AF33" s="134">
        <f t="shared" si="3"/>
        <v>0.99979999999999991</v>
      </c>
    </row>
    <row r="34" spans="2:32" ht="79.5" customHeight="1" x14ac:dyDescent="0.3">
      <c r="B34" s="19" t="s">
        <v>226</v>
      </c>
      <c r="C34" s="7" t="s">
        <v>50</v>
      </c>
      <c r="D34" s="19" t="s">
        <v>155</v>
      </c>
      <c r="E34" s="19" t="s">
        <v>68</v>
      </c>
      <c r="F34" s="21" t="s">
        <v>68</v>
      </c>
      <c r="G34" s="19" t="s">
        <v>227</v>
      </c>
      <c r="H34" s="19" t="s">
        <v>228</v>
      </c>
      <c r="I34" s="19" t="s">
        <v>229</v>
      </c>
      <c r="J34" s="201" t="s">
        <v>230</v>
      </c>
      <c r="K34" s="201" t="s">
        <v>231</v>
      </c>
      <c r="L34" s="201" t="s">
        <v>59</v>
      </c>
      <c r="M34" s="201" t="s">
        <v>232</v>
      </c>
      <c r="N34" s="201" t="s">
        <v>232</v>
      </c>
      <c r="O34" s="129" t="s">
        <v>233</v>
      </c>
      <c r="P34" s="201" t="s">
        <v>234</v>
      </c>
      <c r="Q34" s="129" t="s">
        <v>63</v>
      </c>
      <c r="R34" s="129" t="s">
        <v>74</v>
      </c>
      <c r="S34" s="130" t="s">
        <v>68</v>
      </c>
      <c r="T34" s="125">
        <v>0.1</v>
      </c>
      <c r="U34" s="125">
        <v>0.08</v>
      </c>
      <c r="V34" s="125">
        <v>7.0000000000000007E-2</v>
      </c>
      <c r="W34" s="125">
        <v>0.08</v>
      </c>
      <c r="X34" s="125">
        <v>0.09</v>
      </c>
      <c r="Y34" s="125">
        <v>0.09</v>
      </c>
      <c r="Z34" s="125">
        <v>0.08</v>
      </c>
      <c r="AA34" s="125">
        <v>7.0000000000000007E-2</v>
      </c>
      <c r="AB34" s="125">
        <v>0.08</v>
      </c>
      <c r="AC34" s="125">
        <v>0.1</v>
      </c>
      <c r="AD34" s="125">
        <v>0.08</v>
      </c>
      <c r="AE34" s="125">
        <v>0.08</v>
      </c>
      <c r="AF34" s="127">
        <f t="shared" si="3"/>
        <v>0.99999999999999978</v>
      </c>
    </row>
    <row r="35" spans="2:32" ht="115.2" x14ac:dyDescent="0.3">
      <c r="B35" s="135" t="s">
        <v>65</v>
      </c>
      <c r="C35" s="7" t="s">
        <v>50</v>
      </c>
      <c r="D35" s="135" t="s">
        <v>75</v>
      </c>
      <c r="E35" s="135" t="s">
        <v>68</v>
      </c>
      <c r="F35" s="135" t="s">
        <v>68</v>
      </c>
      <c r="G35" s="135" t="s">
        <v>235</v>
      </c>
      <c r="H35" s="19" t="s">
        <v>236</v>
      </c>
      <c r="I35" s="19" t="s">
        <v>237</v>
      </c>
      <c r="J35" s="201" t="s">
        <v>236</v>
      </c>
      <c r="K35" s="201" t="s">
        <v>238</v>
      </c>
      <c r="L35" s="201" t="s">
        <v>59</v>
      </c>
      <c r="M35" s="201" t="s">
        <v>239</v>
      </c>
      <c r="N35" s="201" t="s">
        <v>239</v>
      </c>
      <c r="O35" s="129" t="s">
        <v>240</v>
      </c>
      <c r="P35" s="201" t="s">
        <v>234</v>
      </c>
      <c r="Q35" s="129" t="s">
        <v>63</v>
      </c>
      <c r="R35" s="129" t="s">
        <v>74</v>
      </c>
      <c r="S35" s="130" t="s">
        <v>68</v>
      </c>
      <c r="T35" s="125">
        <v>0</v>
      </c>
      <c r="U35" s="125">
        <v>0.17</v>
      </c>
      <c r="V35" s="125">
        <v>0.33</v>
      </c>
      <c r="W35" s="125">
        <v>0.33</v>
      </c>
      <c r="X35" s="125">
        <v>0.17</v>
      </c>
      <c r="Y35" s="125">
        <v>0</v>
      </c>
      <c r="Z35" s="125">
        <v>0</v>
      </c>
      <c r="AA35" s="125">
        <v>0</v>
      </c>
      <c r="AB35" s="125">
        <v>0</v>
      </c>
      <c r="AC35" s="125">
        <v>0</v>
      </c>
      <c r="AD35" s="125">
        <v>0</v>
      </c>
      <c r="AE35" s="125">
        <v>0</v>
      </c>
      <c r="AF35" s="127">
        <f t="shared" si="3"/>
        <v>1</v>
      </c>
    </row>
    <row r="36" spans="2:32" ht="115.2" x14ac:dyDescent="0.3">
      <c r="B36" s="135" t="s">
        <v>65</v>
      </c>
      <c r="C36" s="7" t="s">
        <v>50</v>
      </c>
      <c r="D36" s="135" t="s">
        <v>75</v>
      </c>
      <c r="E36" s="135" t="s">
        <v>68</v>
      </c>
      <c r="F36" s="135" t="s">
        <v>68</v>
      </c>
      <c r="G36" s="135" t="s">
        <v>235</v>
      </c>
      <c r="H36" s="19" t="s">
        <v>241</v>
      </c>
      <c r="I36" s="19" t="s">
        <v>242</v>
      </c>
      <c r="J36" s="201" t="s">
        <v>241</v>
      </c>
      <c r="K36" s="201" t="s">
        <v>243</v>
      </c>
      <c r="L36" s="201" t="s">
        <v>59</v>
      </c>
      <c r="M36" s="201" t="s">
        <v>244</v>
      </c>
      <c r="N36" s="201" t="s">
        <v>244</v>
      </c>
      <c r="O36" s="129" t="s">
        <v>240</v>
      </c>
      <c r="P36" s="201" t="s">
        <v>234</v>
      </c>
      <c r="Q36" s="129" t="s">
        <v>63</v>
      </c>
      <c r="R36" s="129" t="s">
        <v>74</v>
      </c>
      <c r="S36" s="130" t="s">
        <v>68</v>
      </c>
      <c r="T36" s="125">
        <v>0</v>
      </c>
      <c r="U36" s="125">
        <v>0.05</v>
      </c>
      <c r="V36" s="125">
        <v>0.1</v>
      </c>
      <c r="W36" s="125">
        <v>0.1</v>
      </c>
      <c r="X36" s="125">
        <v>0.05</v>
      </c>
      <c r="Y36" s="125">
        <v>0.1</v>
      </c>
      <c r="Z36" s="125">
        <v>0.1</v>
      </c>
      <c r="AA36" s="125">
        <v>0.1</v>
      </c>
      <c r="AB36" s="125">
        <v>0.1</v>
      </c>
      <c r="AC36" s="125">
        <v>0.1</v>
      </c>
      <c r="AD36" s="125">
        <v>0.1</v>
      </c>
      <c r="AE36" s="125">
        <v>0.1</v>
      </c>
      <c r="AF36" s="127">
        <f t="shared" si="3"/>
        <v>0.99999999999999989</v>
      </c>
    </row>
    <row r="37" spans="2:32" ht="115.2" x14ac:dyDescent="0.3">
      <c r="B37" s="135" t="s">
        <v>65</v>
      </c>
      <c r="C37" s="7" t="s">
        <v>50</v>
      </c>
      <c r="D37" s="135" t="s">
        <v>75</v>
      </c>
      <c r="E37" s="135" t="s">
        <v>68</v>
      </c>
      <c r="F37" s="135" t="s">
        <v>68</v>
      </c>
      <c r="G37" s="135" t="s">
        <v>235</v>
      </c>
      <c r="H37" s="19" t="s">
        <v>245</v>
      </c>
      <c r="I37" s="19" t="s">
        <v>245</v>
      </c>
      <c r="J37" s="201" t="s">
        <v>245</v>
      </c>
      <c r="K37" s="201" t="s">
        <v>246</v>
      </c>
      <c r="L37" s="202" t="s">
        <v>59</v>
      </c>
      <c r="M37" s="201" t="s">
        <v>247</v>
      </c>
      <c r="N37" s="201" t="s">
        <v>247</v>
      </c>
      <c r="O37" s="129" t="s">
        <v>240</v>
      </c>
      <c r="P37" s="201" t="s">
        <v>234</v>
      </c>
      <c r="Q37" s="129" t="s">
        <v>63</v>
      </c>
      <c r="R37" s="129" t="s">
        <v>74</v>
      </c>
      <c r="S37" s="130" t="s">
        <v>68</v>
      </c>
      <c r="T37" s="125">
        <v>0</v>
      </c>
      <c r="U37" s="125">
        <v>0.1</v>
      </c>
      <c r="V37" s="125">
        <v>0.2</v>
      </c>
      <c r="W37" s="125">
        <v>0.2</v>
      </c>
      <c r="X37" s="125">
        <v>0.2</v>
      </c>
      <c r="Y37" s="125">
        <v>0.2</v>
      </c>
      <c r="Z37" s="125">
        <v>0.1</v>
      </c>
      <c r="AA37" s="125">
        <v>0</v>
      </c>
      <c r="AB37" s="125">
        <v>0</v>
      </c>
      <c r="AC37" s="125">
        <v>0</v>
      </c>
      <c r="AD37" s="125">
        <v>0</v>
      </c>
      <c r="AE37" s="125">
        <v>0</v>
      </c>
      <c r="AF37" s="127">
        <f t="shared" si="3"/>
        <v>0.99999999999999989</v>
      </c>
    </row>
    <row r="38" spans="2:32" ht="86.4" x14ac:dyDescent="0.3">
      <c r="B38" s="19" t="s">
        <v>204</v>
      </c>
      <c r="C38" s="7" t="s">
        <v>50</v>
      </c>
      <c r="D38" s="19" t="s">
        <v>248</v>
      </c>
      <c r="E38" s="19" t="s">
        <v>249</v>
      </c>
      <c r="F38" s="19" t="s">
        <v>68</v>
      </c>
      <c r="G38" s="135" t="s">
        <v>250</v>
      </c>
      <c r="H38" s="19" t="s">
        <v>251</v>
      </c>
      <c r="I38" s="19" t="s">
        <v>251</v>
      </c>
      <c r="J38" s="201" t="s">
        <v>252</v>
      </c>
      <c r="K38" s="201" t="s">
        <v>253</v>
      </c>
      <c r="L38" s="129" t="s">
        <v>59</v>
      </c>
      <c r="M38" s="201" t="s">
        <v>254</v>
      </c>
      <c r="N38" s="201" t="s">
        <v>254</v>
      </c>
      <c r="O38" s="129" t="s">
        <v>255</v>
      </c>
      <c r="P38" s="201" t="s">
        <v>234</v>
      </c>
      <c r="Q38" s="129" t="s">
        <v>63</v>
      </c>
      <c r="R38" s="129" t="s">
        <v>74</v>
      </c>
      <c r="S38" s="130" t="s">
        <v>68</v>
      </c>
      <c r="T38" s="136">
        <v>0</v>
      </c>
      <c r="U38" s="136">
        <v>0.11</v>
      </c>
      <c r="V38" s="136">
        <v>0.11</v>
      </c>
      <c r="W38" s="136">
        <v>0.12</v>
      </c>
      <c r="X38" s="136">
        <v>0.11</v>
      </c>
      <c r="Y38" s="136">
        <v>0.12</v>
      </c>
      <c r="Z38" s="136">
        <v>0.1</v>
      </c>
      <c r="AA38" s="136">
        <v>0.12</v>
      </c>
      <c r="AB38" s="136">
        <v>0.09</v>
      </c>
      <c r="AC38" s="136">
        <v>0.04</v>
      </c>
      <c r="AD38" s="136">
        <v>0.04</v>
      </c>
      <c r="AE38" s="136">
        <v>0.04</v>
      </c>
      <c r="AF38" s="137">
        <f t="shared" si="3"/>
        <v>1</v>
      </c>
    </row>
    <row r="39" spans="2:32" ht="57.6" x14ac:dyDescent="0.3">
      <c r="B39" s="19" t="s">
        <v>65</v>
      </c>
      <c r="C39" s="7" t="s">
        <v>50</v>
      </c>
      <c r="D39" s="19" t="s">
        <v>75</v>
      </c>
      <c r="E39" s="19" t="s">
        <v>68</v>
      </c>
      <c r="F39" s="21" t="s">
        <v>68</v>
      </c>
      <c r="G39" s="19" t="s">
        <v>256</v>
      </c>
      <c r="H39" s="19" t="s">
        <v>257</v>
      </c>
      <c r="I39" s="19" t="s">
        <v>258</v>
      </c>
      <c r="J39" s="201" t="s">
        <v>259</v>
      </c>
      <c r="K39" s="201" t="s">
        <v>260</v>
      </c>
      <c r="L39" s="129" t="s">
        <v>59</v>
      </c>
      <c r="M39" s="201" t="s">
        <v>261</v>
      </c>
      <c r="N39" s="201" t="s">
        <v>261</v>
      </c>
      <c r="O39" s="129" t="s">
        <v>233</v>
      </c>
      <c r="P39" s="201" t="s">
        <v>234</v>
      </c>
      <c r="Q39" s="129" t="s">
        <v>63</v>
      </c>
      <c r="R39" s="129" t="s">
        <v>74</v>
      </c>
      <c r="S39" s="130" t="s">
        <v>68</v>
      </c>
      <c r="T39" s="125">
        <v>0.01</v>
      </c>
      <c r="U39" s="125">
        <v>0.09</v>
      </c>
      <c r="V39" s="125">
        <v>0.09</v>
      </c>
      <c r="W39" s="125">
        <v>0.09</v>
      </c>
      <c r="X39" s="125">
        <v>0.09</v>
      </c>
      <c r="Y39" s="125">
        <v>0.09</v>
      </c>
      <c r="Z39" s="125">
        <v>0.09</v>
      </c>
      <c r="AA39" s="125">
        <v>0.09</v>
      </c>
      <c r="AB39" s="136">
        <v>0.09</v>
      </c>
      <c r="AC39" s="125">
        <v>0.09</v>
      </c>
      <c r="AD39" s="125">
        <v>0.09</v>
      </c>
      <c r="AE39" s="125">
        <v>0.09</v>
      </c>
      <c r="AF39" s="127">
        <f t="shared" si="3"/>
        <v>0.99999999999999978</v>
      </c>
    </row>
    <row r="40" spans="2:32" ht="72" x14ac:dyDescent="0.3">
      <c r="B40" s="19" t="s">
        <v>226</v>
      </c>
      <c r="C40" s="7" t="s">
        <v>50</v>
      </c>
      <c r="D40" s="19" t="s">
        <v>155</v>
      </c>
      <c r="E40" s="19" t="s">
        <v>68</v>
      </c>
      <c r="F40" s="21" t="s">
        <v>68</v>
      </c>
      <c r="G40" s="19" t="s">
        <v>262</v>
      </c>
      <c r="H40" s="19" t="s">
        <v>263</v>
      </c>
      <c r="I40" s="19" t="s">
        <v>264</v>
      </c>
      <c r="J40" s="201" t="s">
        <v>265</v>
      </c>
      <c r="K40" s="201" t="s">
        <v>266</v>
      </c>
      <c r="L40" s="129" t="s">
        <v>59</v>
      </c>
      <c r="M40" s="201" t="s">
        <v>267</v>
      </c>
      <c r="N40" s="201" t="s">
        <v>267</v>
      </c>
      <c r="O40" s="129" t="s">
        <v>233</v>
      </c>
      <c r="P40" s="201" t="s">
        <v>234</v>
      </c>
      <c r="Q40" s="129" t="s">
        <v>63</v>
      </c>
      <c r="R40" s="129" t="s">
        <v>74</v>
      </c>
      <c r="S40" s="130" t="s">
        <v>68</v>
      </c>
      <c r="T40" s="125">
        <v>0.06</v>
      </c>
      <c r="U40" s="125">
        <v>0.13</v>
      </c>
      <c r="V40" s="136">
        <v>0.13</v>
      </c>
      <c r="W40" s="136">
        <v>0.11</v>
      </c>
      <c r="X40" s="136">
        <v>0.1</v>
      </c>
      <c r="Y40" s="136">
        <v>0.1</v>
      </c>
      <c r="Z40" s="136">
        <v>0.15</v>
      </c>
      <c r="AA40" s="136">
        <v>0.06</v>
      </c>
      <c r="AB40" s="136">
        <v>0.03</v>
      </c>
      <c r="AC40" s="136">
        <v>0.05</v>
      </c>
      <c r="AD40" s="136">
        <v>0.05</v>
      </c>
      <c r="AE40" s="136">
        <v>0.03</v>
      </c>
      <c r="AF40" s="127">
        <f t="shared" si="3"/>
        <v>1.0000000000000002</v>
      </c>
    </row>
    <row r="41" spans="2:32" ht="78" x14ac:dyDescent="0.3">
      <c r="B41" s="10" t="s">
        <v>49</v>
      </c>
      <c r="C41" s="7" t="s">
        <v>50</v>
      </c>
      <c r="D41" s="10" t="s">
        <v>108</v>
      </c>
      <c r="E41" s="19" t="s">
        <v>68</v>
      </c>
      <c r="F41" s="10" t="s">
        <v>68</v>
      </c>
      <c r="G41" s="10" t="s">
        <v>268</v>
      </c>
      <c r="H41" s="10" t="s">
        <v>269</v>
      </c>
      <c r="I41" s="10" t="s">
        <v>270</v>
      </c>
      <c r="J41" s="22" t="s">
        <v>271</v>
      </c>
      <c r="K41" s="22" t="s">
        <v>272</v>
      </c>
      <c r="L41" s="129" t="s">
        <v>59</v>
      </c>
      <c r="M41" s="201" t="s">
        <v>261</v>
      </c>
      <c r="N41" s="201" t="s">
        <v>261</v>
      </c>
      <c r="O41" s="129" t="s">
        <v>233</v>
      </c>
      <c r="P41" s="201" t="s">
        <v>234</v>
      </c>
      <c r="Q41" s="129" t="s">
        <v>63</v>
      </c>
      <c r="R41" s="129" t="s">
        <v>74</v>
      </c>
      <c r="S41" s="130" t="s">
        <v>68</v>
      </c>
      <c r="T41" s="136">
        <v>0.11</v>
      </c>
      <c r="U41" s="136">
        <v>0.21</v>
      </c>
      <c r="V41" s="136">
        <v>0.16</v>
      </c>
      <c r="W41" s="136">
        <v>0</v>
      </c>
      <c r="X41" s="136">
        <v>0</v>
      </c>
      <c r="Y41" s="136">
        <v>0.11</v>
      </c>
      <c r="Z41" s="136">
        <v>0.21</v>
      </c>
      <c r="AA41" s="136">
        <v>0.05</v>
      </c>
      <c r="AB41" s="136">
        <v>0.11</v>
      </c>
      <c r="AC41" s="136">
        <v>0.04</v>
      </c>
      <c r="AD41" s="136">
        <v>0</v>
      </c>
      <c r="AE41" s="136">
        <v>0</v>
      </c>
      <c r="AF41" s="127">
        <f t="shared" si="3"/>
        <v>1</v>
      </c>
    </row>
    <row r="42" spans="2:32" ht="80.25" customHeight="1" x14ac:dyDescent="0.3">
      <c r="B42" s="10" t="s">
        <v>49</v>
      </c>
      <c r="C42" s="7" t="s">
        <v>273</v>
      </c>
      <c r="D42" s="10" t="s">
        <v>135</v>
      </c>
      <c r="E42" s="10" t="s">
        <v>274</v>
      </c>
      <c r="F42" s="7" t="s">
        <v>68</v>
      </c>
      <c r="G42" s="10" t="s">
        <v>275</v>
      </c>
      <c r="H42" s="7" t="s">
        <v>276</v>
      </c>
      <c r="I42" s="7" t="s">
        <v>277</v>
      </c>
      <c r="J42" s="12" t="s">
        <v>278</v>
      </c>
      <c r="K42" s="22" t="s">
        <v>279</v>
      </c>
      <c r="L42" s="24" t="s">
        <v>59</v>
      </c>
      <c r="M42" s="22" t="s">
        <v>280</v>
      </c>
      <c r="N42" s="22" t="s">
        <v>281</v>
      </c>
      <c r="O42" s="12" t="s">
        <v>282</v>
      </c>
      <c r="P42" s="22" t="s">
        <v>283</v>
      </c>
      <c r="Q42" s="129" t="s">
        <v>63</v>
      </c>
      <c r="R42" s="129" t="s">
        <v>74</v>
      </c>
      <c r="S42" s="130" t="s">
        <v>68</v>
      </c>
      <c r="T42" s="125">
        <v>0</v>
      </c>
      <c r="U42" s="125">
        <v>0</v>
      </c>
      <c r="V42" s="125">
        <v>0</v>
      </c>
      <c r="W42" s="125">
        <v>0</v>
      </c>
      <c r="X42" s="125">
        <v>0</v>
      </c>
      <c r="Y42" s="125">
        <v>0</v>
      </c>
      <c r="Z42" s="125">
        <v>0</v>
      </c>
      <c r="AA42" s="125">
        <v>0</v>
      </c>
      <c r="AB42" s="125">
        <v>0.5</v>
      </c>
      <c r="AC42" s="125">
        <v>0</v>
      </c>
      <c r="AD42" s="125">
        <v>0</v>
      </c>
      <c r="AE42" s="125">
        <v>0.5</v>
      </c>
      <c r="AF42" s="127">
        <f t="shared" si="3"/>
        <v>1</v>
      </c>
    </row>
    <row r="43" spans="2:32" ht="79.5" customHeight="1" x14ac:dyDescent="0.3">
      <c r="B43" s="13" t="s">
        <v>284</v>
      </c>
      <c r="C43" s="11" t="s">
        <v>285</v>
      </c>
      <c r="D43" s="13" t="s">
        <v>68</v>
      </c>
      <c r="E43" s="13" t="s">
        <v>68</v>
      </c>
      <c r="F43" s="11" t="s">
        <v>68</v>
      </c>
      <c r="G43" s="13" t="s">
        <v>286</v>
      </c>
      <c r="H43" s="11" t="s">
        <v>287</v>
      </c>
      <c r="I43" s="11" t="s">
        <v>288</v>
      </c>
      <c r="J43" s="11" t="s">
        <v>289</v>
      </c>
      <c r="K43" s="13" t="s">
        <v>290</v>
      </c>
      <c r="L43" s="23" t="s">
        <v>59</v>
      </c>
      <c r="M43" s="138" t="s">
        <v>280</v>
      </c>
      <c r="N43" s="13" t="s">
        <v>291</v>
      </c>
      <c r="O43" s="11" t="s">
        <v>282</v>
      </c>
      <c r="P43" s="13" t="s">
        <v>283</v>
      </c>
      <c r="Q43" s="132" t="s">
        <v>63</v>
      </c>
      <c r="R43" s="132" t="s">
        <v>74</v>
      </c>
      <c r="S43" s="133" t="s">
        <v>68</v>
      </c>
      <c r="T43" s="139">
        <v>0</v>
      </c>
      <c r="U43" s="139">
        <v>0</v>
      </c>
      <c r="V43" s="139">
        <v>0.16666666666666666</v>
      </c>
      <c r="W43" s="139">
        <v>0</v>
      </c>
      <c r="X43" s="139">
        <v>0</v>
      </c>
      <c r="Y43" s="139">
        <v>0.33333333333333331</v>
      </c>
      <c r="Z43" s="139">
        <v>0</v>
      </c>
      <c r="AA43" s="139">
        <v>0</v>
      </c>
      <c r="AB43" s="139">
        <v>0.16666666666666666</v>
      </c>
      <c r="AC43" s="139">
        <v>0</v>
      </c>
      <c r="AD43" s="139">
        <v>0</v>
      </c>
      <c r="AE43" s="139">
        <v>0.33333333333333331</v>
      </c>
      <c r="AF43" s="134">
        <f t="shared" si="3"/>
        <v>1</v>
      </c>
    </row>
    <row r="44" spans="2:32" ht="93" customHeight="1" x14ac:dyDescent="0.3">
      <c r="B44" s="10" t="s">
        <v>154</v>
      </c>
      <c r="C44" s="7" t="s">
        <v>292</v>
      </c>
      <c r="D44" s="10" t="s">
        <v>68</v>
      </c>
      <c r="E44" s="10" t="s">
        <v>68</v>
      </c>
      <c r="F44" s="7" t="s">
        <v>68</v>
      </c>
      <c r="G44" s="10" t="s">
        <v>293</v>
      </c>
      <c r="H44" s="7" t="s">
        <v>294</v>
      </c>
      <c r="I44" s="7" t="s">
        <v>295</v>
      </c>
      <c r="J44" s="7" t="s">
        <v>294</v>
      </c>
      <c r="K44" s="10" t="s">
        <v>296</v>
      </c>
      <c r="L44" s="123" t="s">
        <v>59</v>
      </c>
      <c r="M44" s="10" t="s">
        <v>280</v>
      </c>
      <c r="N44" s="10" t="s">
        <v>297</v>
      </c>
      <c r="O44" s="7" t="s">
        <v>282</v>
      </c>
      <c r="P44" s="10" t="s">
        <v>283</v>
      </c>
      <c r="Q44" s="21" t="s">
        <v>63</v>
      </c>
      <c r="R44" s="21" t="s">
        <v>74</v>
      </c>
      <c r="S44" s="124" t="s">
        <v>68</v>
      </c>
      <c r="T44" s="125">
        <v>0</v>
      </c>
      <c r="U44" s="125">
        <v>0</v>
      </c>
      <c r="V44" s="125">
        <v>0.1</v>
      </c>
      <c r="W44" s="125">
        <v>0.1</v>
      </c>
      <c r="X44" s="125">
        <v>0.1</v>
      </c>
      <c r="Y44" s="125">
        <v>0.1</v>
      </c>
      <c r="Z44" s="125">
        <v>0.1</v>
      </c>
      <c r="AA44" s="125">
        <v>0.1</v>
      </c>
      <c r="AB44" s="125">
        <v>0.1</v>
      </c>
      <c r="AC44" s="125">
        <v>0.1</v>
      </c>
      <c r="AD44" s="125">
        <v>0.2</v>
      </c>
      <c r="AE44" s="125">
        <v>0</v>
      </c>
      <c r="AF44" s="127">
        <f t="shared" si="3"/>
        <v>1</v>
      </c>
    </row>
    <row r="45" spans="2:32" ht="78" customHeight="1" x14ac:dyDescent="0.3">
      <c r="B45" s="10" t="s">
        <v>117</v>
      </c>
      <c r="C45" s="7" t="s">
        <v>50</v>
      </c>
      <c r="D45" s="10" t="s">
        <v>68</v>
      </c>
      <c r="E45" s="10" t="s">
        <v>68</v>
      </c>
      <c r="F45" s="7" t="s">
        <v>68</v>
      </c>
      <c r="G45" s="10" t="s">
        <v>298</v>
      </c>
      <c r="H45" s="7" t="s">
        <v>299</v>
      </c>
      <c r="I45" s="7" t="s">
        <v>300</v>
      </c>
      <c r="J45" s="7" t="s">
        <v>299</v>
      </c>
      <c r="K45" s="10" t="s">
        <v>301</v>
      </c>
      <c r="L45" s="123" t="s">
        <v>59</v>
      </c>
      <c r="M45" s="10" t="s">
        <v>280</v>
      </c>
      <c r="N45" s="10" t="s">
        <v>297</v>
      </c>
      <c r="O45" s="7" t="s">
        <v>282</v>
      </c>
      <c r="P45" s="10" t="s">
        <v>283</v>
      </c>
      <c r="Q45" s="21" t="s">
        <v>63</v>
      </c>
      <c r="R45" s="21" t="s">
        <v>74</v>
      </c>
      <c r="S45" s="124" t="s">
        <v>68</v>
      </c>
      <c r="T45" s="125">
        <v>0</v>
      </c>
      <c r="U45" s="125">
        <v>0</v>
      </c>
      <c r="V45" s="125">
        <v>0.1</v>
      </c>
      <c r="W45" s="125">
        <v>0.1</v>
      </c>
      <c r="X45" s="125">
        <v>0.1</v>
      </c>
      <c r="Y45" s="125">
        <v>0.1</v>
      </c>
      <c r="Z45" s="125">
        <v>0.1</v>
      </c>
      <c r="AA45" s="125">
        <v>0.1</v>
      </c>
      <c r="AB45" s="125">
        <v>0.1</v>
      </c>
      <c r="AC45" s="125">
        <v>0.1</v>
      </c>
      <c r="AD45" s="125">
        <v>0.2</v>
      </c>
      <c r="AE45" s="125">
        <v>0</v>
      </c>
      <c r="AF45" s="127">
        <f t="shared" si="3"/>
        <v>1</v>
      </c>
    </row>
    <row r="46" spans="2:32" ht="108.75" customHeight="1" x14ac:dyDescent="0.3">
      <c r="B46" s="10" t="s">
        <v>284</v>
      </c>
      <c r="C46" s="7" t="s">
        <v>302</v>
      </c>
      <c r="D46" s="10" t="s">
        <v>93</v>
      </c>
      <c r="E46" s="10" t="s">
        <v>68</v>
      </c>
      <c r="F46" s="7" t="s">
        <v>68</v>
      </c>
      <c r="G46" s="10" t="s">
        <v>303</v>
      </c>
      <c r="H46" s="7" t="s">
        <v>304</v>
      </c>
      <c r="I46" s="7" t="s">
        <v>305</v>
      </c>
      <c r="J46" s="7" t="s">
        <v>306</v>
      </c>
      <c r="K46" s="10" t="s">
        <v>307</v>
      </c>
      <c r="L46" s="123" t="s">
        <v>59</v>
      </c>
      <c r="M46" s="10" t="s">
        <v>280</v>
      </c>
      <c r="N46" s="10" t="s">
        <v>281</v>
      </c>
      <c r="O46" s="7" t="s">
        <v>282</v>
      </c>
      <c r="P46" s="10" t="s">
        <v>283</v>
      </c>
      <c r="Q46" s="21" t="s">
        <v>63</v>
      </c>
      <c r="R46" s="21" t="s">
        <v>74</v>
      </c>
      <c r="S46" s="124" t="s">
        <v>68</v>
      </c>
      <c r="T46" s="125">
        <v>0</v>
      </c>
      <c r="U46" s="125">
        <v>0.2</v>
      </c>
      <c r="V46" s="125">
        <v>0.2</v>
      </c>
      <c r="W46" s="125">
        <v>0.2</v>
      </c>
      <c r="X46" s="125">
        <v>0.2</v>
      </c>
      <c r="Y46" s="125">
        <v>0.2</v>
      </c>
      <c r="Z46" s="125">
        <v>0</v>
      </c>
      <c r="AA46" s="125">
        <v>0</v>
      </c>
      <c r="AB46" s="125">
        <v>0</v>
      </c>
      <c r="AC46" s="125">
        <v>0</v>
      </c>
      <c r="AD46" s="125">
        <v>0</v>
      </c>
      <c r="AE46" s="125">
        <v>0</v>
      </c>
      <c r="AF46" s="127">
        <f t="shared" si="3"/>
        <v>1</v>
      </c>
    </row>
    <row r="47" spans="2:32" ht="108.75" customHeight="1" x14ac:dyDescent="0.3">
      <c r="B47" s="10" t="s">
        <v>65</v>
      </c>
      <c r="C47" s="10" t="s">
        <v>308</v>
      </c>
      <c r="D47" s="10" t="s">
        <v>135</v>
      </c>
      <c r="E47" s="10" t="s">
        <v>52</v>
      </c>
      <c r="F47" s="7" t="s">
        <v>309</v>
      </c>
      <c r="G47" s="10" t="s">
        <v>310</v>
      </c>
      <c r="H47" s="10" t="s">
        <v>311</v>
      </c>
      <c r="I47" s="10" t="s">
        <v>312</v>
      </c>
      <c r="J47" s="10" t="s">
        <v>313</v>
      </c>
      <c r="K47" s="10" t="s">
        <v>914</v>
      </c>
      <c r="L47" s="123" t="s">
        <v>59</v>
      </c>
      <c r="M47" s="123" t="s">
        <v>314</v>
      </c>
      <c r="N47" s="7" t="s">
        <v>315</v>
      </c>
      <c r="O47" s="7" t="s">
        <v>316</v>
      </c>
      <c r="P47" s="10" t="s">
        <v>317</v>
      </c>
      <c r="Q47" s="7" t="s">
        <v>82</v>
      </c>
      <c r="R47" s="21" t="s">
        <v>64</v>
      </c>
      <c r="S47" s="131">
        <v>417983000</v>
      </c>
      <c r="T47" s="127">
        <v>0</v>
      </c>
      <c r="U47" s="127">
        <v>0</v>
      </c>
      <c r="V47" s="127">
        <v>0</v>
      </c>
      <c r="W47" s="127">
        <v>0</v>
      </c>
      <c r="X47" s="127">
        <v>0</v>
      </c>
      <c r="Y47" s="127">
        <v>0.09</v>
      </c>
      <c r="Z47" s="127">
        <v>0.23</v>
      </c>
      <c r="AA47" s="127">
        <v>0.17</v>
      </c>
      <c r="AB47" s="127">
        <v>0.28000000000000003</v>
      </c>
      <c r="AC47" s="127">
        <v>0.14000000000000001</v>
      </c>
      <c r="AD47" s="127">
        <v>0.08</v>
      </c>
      <c r="AE47" s="127">
        <v>0.01</v>
      </c>
      <c r="AF47" s="153">
        <f t="shared" si="3"/>
        <v>1</v>
      </c>
    </row>
    <row r="48" spans="2:32" ht="108.75" customHeight="1" x14ac:dyDescent="0.3">
      <c r="B48" s="10" t="s">
        <v>65</v>
      </c>
      <c r="C48" s="10" t="s">
        <v>308</v>
      </c>
      <c r="D48" s="10" t="s">
        <v>135</v>
      </c>
      <c r="E48" s="10" t="s">
        <v>52</v>
      </c>
      <c r="F48" s="7" t="s">
        <v>68</v>
      </c>
      <c r="G48" s="10" t="s">
        <v>318</v>
      </c>
      <c r="H48" s="10" t="s">
        <v>319</v>
      </c>
      <c r="I48" s="10" t="s">
        <v>312</v>
      </c>
      <c r="J48" s="10" t="s">
        <v>320</v>
      </c>
      <c r="K48" s="10" t="s">
        <v>915</v>
      </c>
      <c r="L48" s="123" t="s">
        <v>59</v>
      </c>
      <c r="M48" s="123" t="s">
        <v>314</v>
      </c>
      <c r="N48" s="7" t="s">
        <v>321</v>
      </c>
      <c r="O48" s="7" t="s">
        <v>316</v>
      </c>
      <c r="P48" s="10" t="s">
        <v>317</v>
      </c>
      <c r="Q48" s="21" t="s">
        <v>82</v>
      </c>
      <c r="R48" s="21" t="s">
        <v>83</v>
      </c>
      <c r="S48" s="131">
        <v>61636648.720499992</v>
      </c>
      <c r="T48" s="127">
        <v>0.15</v>
      </c>
      <c r="U48" s="127">
        <v>0.6</v>
      </c>
      <c r="V48" s="127">
        <v>0.25</v>
      </c>
      <c r="W48" s="127">
        <v>0</v>
      </c>
      <c r="X48" s="127">
        <v>0</v>
      </c>
      <c r="Y48" s="127">
        <v>0</v>
      </c>
      <c r="Z48" s="127">
        <v>0</v>
      </c>
      <c r="AA48" s="127">
        <v>0</v>
      </c>
      <c r="AB48" s="127">
        <v>0</v>
      </c>
      <c r="AC48" s="127">
        <v>0</v>
      </c>
      <c r="AD48" s="127">
        <v>0</v>
      </c>
      <c r="AE48" s="127">
        <v>0</v>
      </c>
      <c r="AF48" s="153">
        <f t="shared" si="3"/>
        <v>1</v>
      </c>
    </row>
    <row r="49" spans="2:32" ht="108.75" customHeight="1" x14ac:dyDescent="0.3">
      <c r="B49" s="10" t="s">
        <v>65</v>
      </c>
      <c r="C49" s="7" t="s">
        <v>50</v>
      </c>
      <c r="D49" s="10" t="s">
        <v>68</v>
      </c>
      <c r="E49" s="10" t="s">
        <v>68</v>
      </c>
      <c r="F49" s="7" t="s">
        <v>309</v>
      </c>
      <c r="G49" s="10" t="s">
        <v>322</v>
      </c>
      <c r="H49" s="10" t="s">
        <v>323</v>
      </c>
      <c r="I49" s="10" t="s">
        <v>324</v>
      </c>
      <c r="J49" s="10" t="s">
        <v>325</v>
      </c>
      <c r="K49" s="10" t="s">
        <v>916</v>
      </c>
      <c r="L49" s="123" t="s">
        <v>59</v>
      </c>
      <c r="M49" s="7" t="s">
        <v>326</v>
      </c>
      <c r="N49" s="7" t="s">
        <v>327</v>
      </c>
      <c r="O49" s="7" t="s">
        <v>316</v>
      </c>
      <c r="P49" s="10" t="s">
        <v>317</v>
      </c>
      <c r="Q49" s="7" t="s">
        <v>82</v>
      </c>
      <c r="R49" s="21" t="s">
        <v>64</v>
      </c>
      <c r="S49" s="131">
        <v>762983000</v>
      </c>
      <c r="T49" s="127">
        <v>0</v>
      </c>
      <c r="U49" s="127">
        <v>0</v>
      </c>
      <c r="V49" s="127">
        <v>0</v>
      </c>
      <c r="W49" s="127">
        <v>0.05</v>
      </c>
      <c r="X49" s="127">
        <v>0.05</v>
      </c>
      <c r="Y49" s="127">
        <v>0.05</v>
      </c>
      <c r="Z49" s="127">
        <v>0.25</v>
      </c>
      <c r="AA49" s="127">
        <v>0.1</v>
      </c>
      <c r="AB49" s="127">
        <v>0.1</v>
      </c>
      <c r="AC49" s="127">
        <v>0.1</v>
      </c>
      <c r="AD49" s="127">
        <v>0.1</v>
      </c>
      <c r="AE49" s="127">
        <v>0.2</v>
      </c>
      <c r="AF49" s="153">
        <f t="shared" si="3"/>
        <v>1</v>
      </c>
    </row>
    <row r="50" spans="2:32" ht="108.75" customHeight="1" x14ac:dyDescent="0.3">
      <c r="B50" s="20" t="s">
        <v>65</v>
      </c>
      <c r="C50" s="7" t="s">
        <v>50</v>
      </c>
      <c r="D50" s="20" t="s">
        <v>155</v>
      </c>
      <c r="E50" s="10" t="s">
        <v>328</v>
      </c>
      <c r="F50" s="8" t="s">
        <v>68</v>
      </c>
      <c r="G50" s="20" t="s">
        <v>329</v>
      </c>
      <c r="H50" s="20" t="s">
        <v>330</v>
      </c>
      <c r="I50" s="20" t="s">
        <v>331</v>
      </c>
      <c r="J50" s="20" t="s">
        <v>332</v>
      </c>
      <c r="K50" s="20" t="s">
        <v>333</v>
      </c>
      <c r="L50" s="140" t="s">
        <v>142</v>
      </c>
      <c r="M50" s="8" t="s">
        <v>326</v>
      </c>
      <c r="N50" s="8" t="s">
        <v>334</v>
      </c>
      <c r="O50" s="8" t="s">
        <v>335</v>
      </c>
      <c r="P50" s="20" t="s">
        <v>317</v>
      </c>
      <c r="Q50" s="9" t="s">
        <v>63</v>
      </c>
      <c r="R50" s="9" t="s">
        <v>74</v>
      </c>
      <c r="S50" s="124" t="s">
        <v>68</v>
      </c>
      <c r="T50" s="141">
        <v>0</v>
      </c>
      <c r="U50" s="141">
        <v>0</v>
      </c>
      <c r="V50" s="141">
        <v>0</v>
      </c>
      <c r="W50" s="141">
        <v>0.5</v>
      </c>
      <c r="X50" s="141">
        <v>0</v>
      </c>
      <c r="Y50" s="141">
        <v>0</v>
      </c>
      <c r="Z50" s="141">
        <v>0</v>
      </c>
      <c r="AA50" s="141">
        <v>0</v>
      </c>
      <c r="AB50" s="141">
        <v>0</v>
      </c>
      <c r="AC50" s="141">
        <v>0</v>
      </c>
      <c r="AD50" s="141">
        <v>0</v>
      </c>
      <c r="AE50" s="141">
        <v>0.5</v>
      </c>
      <c r="AF50" s="147">
        <f t="shared" si="3"/>
        <v>1</v>
      </c>
    </row>
    <row r="51" spans="2:32" ht="108.75" customHeight="1" x14ac:dyDescent="0.3">
      <c r="B51" s="20" t="s">
        <v>65</v>
      </c>
      <c r="C51" s="7" t="s">
        <v>50</v>
      </c>
      <c r="D51" s="20" t="s">
        <v>155</v>
      </c>
      <c r="E51" s="10" t="s">
        <v>328</v>
      </c>
      <c r="F51" s="8" t="s">
        <v>68</v>
      </c>
      <c r="G51" s="20" t="s">
        <v>336</v>
      </c>
      <c r="H51" s="20" t="s">
        <v>337</v>
      </c>
      <c r="I51" s="20" t="s">
        <v>338</v>
      </c>
      <c r="J51" s="20" t="s">
        <v>339</v>
      </c>
      <c r="K51" s="20" t="s">
        <v>340</v>
      </c>
      <c r="L51" s="140" t="s">
        <v>100</v>
      </c>
      <c r="M51" s="8" t="s">
        <v>326</v>
      </c>
      <c r="N51" s="8" t="s">
        <v>334</v>
      </c>
      <c r="O51" s="8" t="s">
        <v>335</v>
      </c>
      <c r="P51" s="20" t="s">
        <v>317</v>
      </c>
      <c r="Q51" s="9" t="s">
        <v>63</v>
      </c>
      <c r="R51" s="9" t="s">
        <v>74</v>
      </c>
      <c r="S51" s="124" t="s">
        <v>68</v>
      </c>
      <c r="T51" s="141">
        <v>0</v>
      </c>
      <c r="U51" s="141">
        <v>0</v>
      </c>
      <c r="V51" s="141">
        <v>0.25</v>
      </c>
      <c r="W51" s="141">
        <v>0</v>
      </c>
      <c r="X51" s="141">
        <v>0</v>
      </c>
      <c r="Y51" s="141">
        <v>0.25</v>
      </c>
      <c r="Z51" s="141">
        <v>0</v>
      </c>
      <c r="AA51" s="141">
        <v>0</v>
      </c>
      <c r="AB51" s="141">
        <v>0.25</v>
      </c>
      <c r="AC51" s="141">
        <v>0</v>
      </c>
      <c r="AD51" s="141">
        <v>0</v>
      </c>
      <c r="AE51" s="141">
        <v>0.25</v>
      </c>
      <c r="AF51" s="147">
        <f t="shared" si="3"/>
        <v>1</v>
      </c>
    </row>
    <row r="52" spans="2:32" ht="108.75" customHeight="1" x14ac:dyDescent="0.3">
      <c r="B52" s="10" t="s">
        <v>65</v>
      </c>
      <c r="C52" s="7" t="s">
        <v>50</v>
      </c>
      <c r="D52" s="10" t="s">
        <v>155</v>
      </c>
      <c r="E52" s="10" t="s">
        <v>52</v>
      </c>
      <c r="F52" s="7" t="s">
        <v>68</v>
      </c>
      <c r="G52" s="10" t="s">
        <v>341</v>
      </c>
      <c r="H52" s="10" t="s">
        <v>342</v>
      </c>
      <c r="I52" s="10" t="s">
        <v>343</v>
      </c>
      <c r="J52" s="10" t="s">
        <v>344</v>
      </c>
      <c r="K52" s="10" t="s">
        <v>345</v>
      </c>
      <c r="L52" s="123" t="s">
        <v>59</v>
      </c>
      <c r="M52" s="7" t="s">
        <v>326</v>
      </c>
      <c r="N52" s="7" t="s">
        <v>326</v>
      </c>
      <c r="O52" s="7" t="s">
        <v>335</v>
      </c>
      <c r="P52" s="10" t="s">
        <v>317</v>
      </c>
      <c r="Q52" s="21" t="s">
        <v>63</v>
      </c>
      <c r="R52" s="21" t="s">
        <v>74</v>
      </c>
      <c r="S52" s="124" t="s">
        <v>68</v>
      </c>
      <c r="T52" s="127">
        <v>0</v>
      </c>
      <c r="U52" s="127">
        <v>0</v>
      </c>
      <c r="V52" s="127">
        <v>0.2</v>
      </c>
      <c r="W52" s="127">
        <v>0</v>
      </c>
      <c r="X52" s="127">
        <v>0.2</v>
      </c>
      <c r="Y52" s="127">
        <v>0</v>
      </c>
      <c r="Z52" s="127">
        <v>0.2</v>
      </c>
      <c r="AA52" s="127">
        <v>0</v>
      </c>
      <c r="AB52" s="127">
        <v>0.2</v>
      </c>
      <c r="AC52" s="127">
        <v>0</v>
      </c>
      <c r="AD52" s="127">
        <v>0.2</v>
      </c>
      <c r="AE52" s="127">
        <v>0</v>
      </c>
      <c r="AF52" s="153">
        <f t="shared" si="3"/>
        <v>1</v>
      </c>
    </row>
    <row r="53" spans="2:32" ht="108.75" customHeight="1" x14ac:dyDescent="0.3">
      <c r="B53" s="10" t="s">
        <v>65</v>
      </c>
      <c r="C53" s="7" t="s">
        <v>50</v>
      </c>
      <c r="D53" s="10" t="s">
        <v>155</v>
      </c>
      <c r="E53" s="10" t="s">
        <v>52</v>
      </c>
      <c r="F53" s="7" t="s">
        <v>68</v>
      </c>
      <c r="G53" s="10" t="s">
        <v>346</v>
      </c>
      <c r="H53" s="10" t="s">
        <v>347</v>
      </c>
      <c r="I53" s="10" t="s">
        <v>348</v>
      </c>
      <c r="J53" s="10" t="s">
        <v>349</v>
      </c>
      <c r="K53" s="10" t="s">
        <v>350</v>
      </c>
      <c r="L53" s="123" t="s">
        <v>100</v>
      </c>
      <c r="M53" s="7" t="s">
        <v>326</v>
      </c>
      <c r="N53" s="7" t="s">
        <v>326</v>
      </c>
      <c r="O53" s="7" t="s">
        <v>335</v>
      </c>
      <c r="P53" s="10" t="s">
        <v>317</v>
      </c>
      <c r="Q53" s="21" t="s">
        <v>63</v>
      </c>
      <c r="R53" s="21" t="s">
        <v>74</v>
      </c>
      <c r="S53" s="124" t="s">
        <v>68</v>
      </c>
      <c r="T53" s="127">
        <v>0</v>
      </c>
      <c r="U53" s="127">
        <v>0</v>
      </c>
      <c r="V53" s="127">
        <v>1</v>
      </c>
      <c r="W53" s="127">
        <v>0</v>
      </c>
      <c r="X53" s="127">
        <v>0</v>
      </c>
      <c r="Y53" s="127">
        <v>0</v>
      </c>
      <c r="Z53" s="127">
        <v>0</v>
      </c>
      <c r="AA53" s="127">
        <v>0</v>
      </c>
      <c r="AB53" s="127">
        <v>0</v>
      </c>
      <c r="AC53" s="127">
        <v>0</v>
      </c>
      <c r="AD53" s="127">
        <v>0</v>
      </c>
      <c r="AE53" s="127">
        <v>0</v>
      </c>
      <c r="AF53" s="153">
        <f t="shared" si="3"/>
        <v>1</v>
      </c>
    </row>
    <row r="54" spans="2:32" ht="108.75" customHeight="1" x14ac:dyDescent="0.3">
      <c r="B54" s="20" t="s">
        <v>65</v>
      </c>
      <c r="C54" s="20" t="s">
        <v>351</v>
      </c>
      <c r="D54" s="20" t="s">
        <v>352</v>
      </c>
      <c r="E54" s="10" t="s">
        <v>353</v>
      </c>
      <c r="F54" s="8" t="s">
        <v>68</v>
      </c>
      <c r="G54" s="20" t="s">
        <v>354</v>
      </c>
      <c r="H54" s="20" t="s">
        <v>355</v>
      </c>
      <c r="I54" s="20" t="s">
        <v>356</v>
      </c>
      <c r="J54" s="20" t="s">
        <v>357</v>
      </c>
      <c r="K54" s="20" t="s">
        <v>358</v>
      </c>
      <c r="L54" s="140" t="s">
        <v>59</v>
      </c>
      <c r="M54" s="8" t="s">
        <v>326</v>
      </c>
      <c r="N54" s="8" t="s">
        <v>359</v>
      </c>
      <c r="O54" s="8" t="s">
        <v>360</v>
      </c>
      <c r="P54" s="20" t="s">
        <v>317</v>
      </c>
      <c r="Q54" s="9" t="s">
        <v>63</v>
      </c>
      <c r="R54" s="9" t="s">
        <v>74</v>
      </c>
      <c r="S54" s="124" t="s">
        <v>68</v>
      </c>
      <c r="T54" s="141">
        <v>0</v>
      </c>
      <c r="U54" s="141">
        <v>0.05</v>
      </c>
      <c r="V54" s="141">
        <v>0</v>
      </c>
      <c r="W54" s="141">
        <v>0.12</v>
      </c>
      <c r="X54" s="141">
        <v>0.05</v>
      </c>
      <c r="Y54" s="141">
        <v>0.12</v>
      </c>
      <c r="Z54" s="141">
        <v>0.1</v>
      </c>
      <c r="AA54" s="141">
        <v>0.1</v>
      </c>
      <c r="AB54" s="141">
        <v>0.22</v>
      </c>
      <c r="AC54" s="141">
        <v>0.02</v>
      </c>
      <c r="AD54" s="141">
        <v>0.1</v>
      </c>
      <c r="AE54" s="141">
        <v>0.12</v>
      </c>
      <c r="AF54" s="147">
        <f t="shared" si="3"/>
        <v>0.99999999999999989</v>
      </c>
    </row>
    <row r="55" spans="2:32" ht="108.75" customHeight="1" x14ac:dyDescent="0.3">
      <c r="B55" s="20" t="s">
        <v>65</v>
      </c>
      <c r="C55" s="20" t="s">
        <v>351</v>
      </c>
      <c r="D55" s="20" t="s">
        <v>352</v>
      </c>
      <c r="E55" s="10" t="s">
        <v>353</v>
      </c>
      <c r="F55" s="8" t="s">
        <v>68</v>
      </c>
      <c r="G55" s="20" t="s">
        <v>361</v>
      </c>
      <c r="H55" s="20" t="s">
        <v>362</v>
      </c>
      <c r="I55" s="20" t="s">
        <v>363</v>
      </c>
      <c r="J55" s="20" t="s">
        <v>364</v>
      </c>
      <c r="K55" s="20" t="s">
        <v>917</v>
      </c>
      <c r="L55" s="140" t="s">
        <v>59</v>
      </c>
      <c r="M55" s="8" t="s">
        <v>326</v>
      </c>
      <c r="N55" s="8" t="s">
        <v>315</v>
      </c>
      <c r="O55" s="8" t="s">
        <v>316</v>
      </c>
      <c r="P55" s="20" t="s">
        <v>317</v>
      </c>
      <c r="Q55" s="9" t="s">
        <v>82</v>
      </c>
      <c r="R55" s="9" t="s">
        <v>83</v>
      </c>
      <c r="S55" s="142">
        <v>416484000</v>
      </c>
      <c r="T55" s="141">
        <v>0.52</v>
      </c>
      <c r="U55" s="141">
        <v>0.16</v>
      </c>
      <c r="V55" s="141">
        <v>0.15</v>
      </c>
      <c r="W55" s="141">
        <v>0.16</v>
      </c>
      <c r="X55" s="141">
        <v>0.01</v>
      </c>
      <c r="Y55" s="141">
        <v>0</v>
      </c>
      <c r="Z55" s="141">
        <v>0</v>
      </c>
      <c r="AA55" s="141">
        <v>0</v>
      </c>
      <c r="AB55" s="141">
        <v>0</v>
      </c>
      <c r="AC55" s="141">
        <v>0</v>
      </c>
      <c r="AD55" s="141">
        <v>0</v>
      </c>
      <c r="AE55" s="141">
        <v>0</v>
      </c>
      <c r="AF55" s="147">
        <f t="shared" si="3"/>
        <v>1</v>
      </c>
    </row>
    <row r="56" spans="2:32" ht="108.75" customHeight="1" x14ac:dyDescent="0.3">
      <c r="B56" s="20" t="s">
        <v>65</v>
      </c>
      <c r="C56" s="20" t="s">
        <v>351</v>
      </c>
      <c r="D56" s="20" t="s">
        <v>352</v>
      </c>
      <c r="E56" s="10" t="s">
        <v>353</v>
      </c>
      <c r="F56" s="8" t="s">
        <v>68</v>
      </c>
      <c r="G56" s="20" t="s">
        <v>365</v>
      </c>
      <c r="H56" s="20" t="s">
        <v>366</v>
      </c>
      <c r="I56" s="20" t="s">
        <v>363</v>
      </c>
      <c r="J56" s="20" t="s">
        <v>367</v>
      </c>
      <c r="K56" s="20" t="s">
        <v>918</v>
      </c>
      <c r="L56" s="140" t="s">
        <v>59</v>
      </c>
      <c r="M56" s="8" t="s">
        <v>326</v>
      </c>
      <c r="N56" s="8" t="s">
        <v>315</v>
      </c>
      <c r="O56" s="8" t="s">
        <v>316</v>
      </c>
      <c r="P56" s="20" t="s">
        <v>317</v>
      </c>
      <c r="Q56" s="9" t="s">
        <v>82</v>
      </c>
      <c r="R56" s="9" t="s">
        <v>83</v>
      </c>
      <c r="S56" s="142">
        <v>416484000</v>
      </c>
      <c r="T56" s="141">
        <v>0.52</v>
      </c>
      <c r="U56" s="141">
        <v>0.16</v>
      </c>
      <c r="V56" s="141">
        <v>0.15</v>
      </c>
      <c r="W56" s="141">
        <v>0.16</v>
      </c>
      <c r="X56" s="141">
        <v>0.01</v>
      </c>
      <c r="Y56" s="141">
        <v>0</v>
      </c>
      <c r="Z56" s="141">
        <v>0</v>
      </c>
      <c r="AA56" s="141">
        <v>0</v>
      </c>
      <c r="AB56" s="141">
        <v>0</v>
      </c>
      <c r="AC56" s="141">
        <v>0</v>
      </c>
      <c r="AD56" s="141">
        <v>0</v>
      </c>
      <c r="AE56" s="141">
        <v>0</v>
      </c>
      <c r="AF56" s="147">
        <f t="shared" si="3"/>
        <v>1</v>
      </c>
    </row>
    <row r="57" spans="2:32" ht="108.75" customHeight="1" x14ac:dyDescent="0.3">
      <c r="B57" s="20" t="s">
        <v>65</v>
      </c>
      <c r="C57" s="20" t="s">
        <v>368</v>
      </c>
      <c r="D57" s="20" t="s">
        <v>352</v>
      </c>
      <c r="E57" s="10" t="s">
        <v>353</v>
      </c>
      <c r="F57" s="8" t="s">
        <v>68</v>
      </c>
      <c r="G57" s="20" t="s">
        <v>369</v>
      </c>
      <c r="H57" s="20" t="s">
        <v>370</v>
      </c>
      <c r="I57" s="143" t="s">
        <v>371</v>
      </c>
      <c r="J57" s="20" t="s">
        <v>372</v>
      </c>
      <c r="K57" s="20" t="s">
        <v>373</v>
      </c>
      <c r="L57" s="140" t="s">
        <v>142</v>
      </c>
      <c r="M57" s="8" t="s">
        <v>326</v>
      </c>
      <c r="N57" s="8" t="s">
        <v>359</v>
      </c>
      <c r="O57" s="8" t="s">
        <v>360</v>
      </c>
      <c r="P57" s="20" t="s">
        <v>317</v>
      </c>
      <c r="Q57" s="9" t="s">
        <v>63</v>
      </c>
      <c r="R57" s="9" t="s">
        <v>74</v>
      </c>
      <c r="S57" s="124" t="s">
        <v>68</v>
      </c>
      <c r="T57" s="141">
        <v>0</v>
      </c>
      <c r="U57" s="141">
        <v>0</v>
      </c>
      <c r="V57" s="141">
        <v>0</v>
      </c>
      <c r="W57" s="141">
        <v>0</v>
      </c>
      <c r="X57" s="141">
        <v>0</v>
      </c>
      <c r="Y57" s="141">
        <v>1</v>
      </c>
      <c r="Z57" s="141">
        <v>0</v>
      </c>
      <c r="AA57" s="141">
        <v>0</v>
      </c>
      <c r="AB57" s="141">
        <v>0</v>
      </c>
      <c r="AC57" s="141">
        <v>0</v>
      </c>
      <c r="AD57" s="141">
        <v>0</v>
      </c>
      <c r="AE57" s="141">
        <v>0</v>
      </c>
      <c r="AF57" s="147">
        <f t="shared" si="3"/>
        <v>1</v>
      </c>
    </row>
    <row r="58" spans="2:32" ht="108.75" customHeight="1" x14ac:dyDescent="0.3">
      <c r="B58" s="10" t="s">
        <v>65</v>
      </c>
      <c r="C58" s="10" t="s">
        <v>374</v>
      </c>
      <c r="D58" s="10" t="s">
        <v>155</v>
      </c>
      <c r="E58" s="10" t="s">
        <v>375</v>
      </c>
      <c r="F58" s="7" t="s">
        <v>68</v>
      </c>
      <c r="G58" s="10" t="s">
        <v>376</v>
      </c>
      <c r="H58" s="10" t="s">
        <v>377</v>
      </c>
      <c r="I58" s="10" t="s">
        <v>378</v>
      </c>
      <c r="J58" s="10" t="s">
        <v>379</v>
      </c>
      <c r="K58" s="10" t="s">
        <v>380</v>
      </c>
      <c r="L58" s="123" t="s">
        <v>100</v>
      </c>
      <c r="M58" s="7" t="s">
        <v>326</v>
      </c>
      <c r="N58" s="7" t="s">
        <v>326</v>
      </c>
      <c r="O58" s="7" t="s">
        <v>335</v>
      </c>
      <c r="P58" s="10" t="s">
        <v>317</v>
      </c>
      <c r="Q58" s="21" t="s">
        <v>63</v>
      </c>
      <c r="R58" s="21" t="s">
        <v>74</v>
      </c>
      <c r="S58" s="124" t="s">
        <v>68</v>
      </c>
      <c r="T58" s="127">
        <v>0</v>
      </c>
      <c r="U58" s="127">
        <v>0</v>
      </c>
      <c r="V58" s="127">
        <v>0.25</v>
      </c>
      <c r="W58" s="127">
        <v>0</v>
      </c>
      <c r="X58" s="127">
        <v>0</v>
      </c>
      <c r="Y58" s="127">
        <v>0.25</v>
      </c>
      <c r="Z58" s="127">
        <v>0</v>
      </c>
      <c r="AA58" s="127">
        <v>0</v>
      </c>
      <c r="AB58" s="127">
        <v>0.25</v>
      </c>
      <c r="AC58" s="127">
        <v>0</v>
      </c>
      <c r="AD58" s="127">
        <v>0</v>
      </c>
      <c r="AE58" s="127">
        <v>0.25</v>
      </c>
      <c r="AF58" s="153">
        <f t="shared" si="3"/>
        <v>1</v>
      </c>
    </row>
    <row r="59" spans="2:32" ht="108.75" customHeight="1" x14ac:dyDescent="0.3">
      <c r="B59" s="10" t="s">
        <v>381</v>
      </c>
      <c r="C59" s="10" t="s">
        <v>382</v>
      </c>
      <c r="D59" s="10" t="s">
        <v>383</v>
      </c>
      <c r="E59" s="10" t="s">
        <v>384</v>
      </c>
      <c r="F59" s="7" t="s">
        <v>68</v>
      </c>
      <c r="G59" s="21" t="s">
        <v>385</v>
      </c>
      <c r="H59" s="21" t="s">
        <v>386</v>
      </c>
      <c r="I59" s="21" t="s">
        <v>386</v>
      </c>
      <c r="J59" s="10" t="s">
        <v>387</v>
      </c>
      <c r="K59" s="7" t="s">
        <v>388</v>
      </c>
      <c r="L59" s="123" t="s">
        <v>100</v>
      </c>
      <c r="M59" s="7" t="s">
        <v>389</v>
      </c>
      <c r="N59" s="7" t="s">
        <v>389</v>
      </c>
      <c r="O59" s="7" t="s">
        <v>390</v>
      </c>
      <c r="P59" s="10" t="s">
        <v>317</v>
      </c>
      <c r="Q59" s="21" t="s">
        <v>63</v>
      </c>
      <c r="R59" s="21" t="s">
        <v>74</v>
      </c>
      <c r="S59" s="124" t="s">
        <v>68</v>
      </c>
      <c r="T59" s="127">
        <v>0</v>
      </c>
      <c r="U59" s="127">
        <v>0</v>
      </c>
      <c r="V59" s="125">
        <v>0.18640000000000001</v>
      </c>
      <c r="W59" s="127">
        <v>0</v>
      </c>
      <c r="X59" s="127">
        <v>0</v>
      </c>
      <c r="Y59" s="125">
        <v>0.1186</v>
      </c>
      <c r="Z59" s="127">
        <v>0</v>
      </c>
      <c r="AA59" s="127">
        <v>0</v>
      </c>
      <c r="AB59" s="125">
        <v>0.18640000000000001</v>
      </c>
      <c r="AC59" s="127">
        <v>0</v>
      </c>
      <c r="AD59" s="127">
        <v>0</v>
      </c>
      <c r="AE59" s="125">
        <v>0.50839999999999996</v>
      </c>
      <c r="AF59" s="153">
        <f t="shared" si="3"/>
        <v>0.99980000000000002</v>
      </c>
    </row>
    <row r="60" spans="2:32" ht="108.75" customHeight="1" x14ac:dyDescent="0.3">
      <c r="B60" s="10" t="s">
        <v>381</v>
      </c>
      <c r="C60" s="10" t="s">
        <v>391</v>
      </c>
      <c r="D60" s="10" t="s">
        <v>383</v>
      </c>
      <c r="E60" s="10" t="s">
        <v>392</v>
      </c>
      <c r="F60" s="7" t="s">
        <v>68</v>
      </c>
      <c r="G60" s="21" t="s">
        <v>393</v>
      </c>
      <c r="H60" s="21" t="s">
        <v>394</v>
      </c>
      <c r="I60" s="21" t="s">
        <v>394</v>
      </c>
      <c r="J60" s="10" t="s">
        <v>395</v>
      </c>
      <c r="K60" s="7" t="s">
        <v>396</v>
      </c>
      <c r="L60" s="123" t="s">
        <v>59</v>
      </c>
      <c r="M60" s="7" t="s">
        <v>389</v>
      </c>
      <c r="N60" s="7" t="s">
        <v>389</v>
      </c>
      <c r="O60" s="7" t="s">
        <v>390</v>
      </c>
      <c r="P60" s="10" t="s">
        <v>317</v>
      </c>
      <c r="Q60" s="21" t="s">
        <v>82</v>
      </c>
      <c r="R60" s="21" t="s">
        <v>83</v>
      </c>
      <c r="S60" s="131">
        <v>38832000</v>
      </c>
      <c r="T60" s="127">
        <v>0</v>
      </c>
      <c r="U60" s="127">
        <v>6.25E-2</v>
      </c>
      <c r="V60" s="127">
        <v>0.125</v>
      </c>
      <c r="W60" s="127">
        <v>0.125</v>
      </c>
      <c r="X60" s="127">
        <v>0.125</v>
      </c>
      <c r="Y60" s="127">
        <v>0.125</v>
      </c>
      <c r="Z60" s="127">
        <v>0.125</v>
      </c>
      <c r="AA60" s="127">
        <v>0.125</v>
      </c>
      <c r="AB60" s="127">
        <v>0.125</v>
      </c>
      <c r="AC60" s="127">
        <v>6.25E-2</v>
      </c>
      <c r="AD60" s="127">
        <v>0</v>
      </c>
      <c r="AE60" s="127">
        <v>0</v>
      </c>
      <c r="AF60" s="153">
        <f t="shared" si="3"/>
        <v>1</v>
      </c>
    </row>
    <row r="61" spans="2:32" ht="108.75" customHeight="1" x14ac:dyDescent="0.3">
      <c r="B61" s="10" t="s">
        <v>204</v>
      </c>
      <c r="C61" s="10" t="s">
        <v>391</v>
      </c>
      <c r="D61" s="10" t="s">
        <v>383</v>
      </c>
      <c r="E61" s="10" t="s">
        <v>397</v>
      </c>
      <c r="F61" s="7" t="s">
        <v>68</v>
      </c>
      <c r="G61" s="21" t="s">
        <v>398</v>
      </c>
      <c r="H61" s="21" t="s">
        <v>399</v>
      </c>
      <c r="I61" s="21" t="s">
        <v>399</v>
      </c>
      <c r="J61" s="10" t="s">
        <v>400</v>
      </c>
      <c r="K61" s="7" t="s">
        <v>401</v>
      </c>
      <c r="L61" s="123" t="s">
        <v>59</v>
      </c>
      <c r="M61" s="7" t="s">
        <v>389</v>
      </c>
      <c r="N61" s="7" t="s">
        <v>389</v>
      </c>
      <c r="O61" s="7" t="s">
        <v>390</v>
      </c>
      <c r="P61" s="10" t="s">
        <v>317</v>
      </c>
      <c r="Q61" s="21" t="s">
        <v>82</v>
      </c>
      <c r="R61" s="21" t="s">
        <v>83</v>
      </c>
      <c r="S61" s="131">
        <v>38832000</v>
      </c>
      <c r="T61" s="127">
        <v>0</v>
      </c>
      <c r="U61" s="127">
        <v>6.25E-2</v>
      </c>
      <c r="V61" s="127">
        <v>0.125</v>
      </c>
      <c r="W61" s="127">
        <v>0.125</v>
      </c>
      <c r="X61" s="127">
        <v>0.125</v>
      </c>
      <c r="Y61" s="127">
        <v>0.125</v>
      </c>
      <c r="Z61" s="127">
        <v>0.125</v>
      </c>
      <c r="AA61" s="127">
        <v>0.125</v>
      </c>
      <c r="AB61" s="127">
        <v>0.125</v>
      </c>
      <c r="AC61" s="127">
        <v>6.25E-2</v>
      </c>
      <c r="AD61" s="127">
        <v>0</v>
      </c>
      <c r="AE61" s="127">
        <v>0</v>
      </c>
      <c r="AF61" s="153">
        <f t="shared" si="3"/>
        <v>1</v>
      </c>
    </row>
    <row r="62" spans="2:32" ht="108.75" customHeight="1" x14ac:dyDescent="0.3">
      <c r="B62" s="10" t="s">
        <v>49</v>
      </c>
      <c r="C62" s="10" t="s">
        <v>382</v>
      </c>
      <c r="D62" s="10" t="s">
        <v>383</v>
      </c>
      <c r="E62" s="10" t="s">
        <v>384</v>
      </c>
      <c r="F62" s="7" t="s">
        <v>68</v>
      </c>
      <c r="G62" s="10" t="s">
        <v>402</v>
      </c>
      <c r="H62" s="7" t="s">
        <v>403</v>
      </c>
      <c r="I62" s="7" t="s">
        <v>404</v>
      </c>
      <c r="J62" s="7" t="s">
        <v>403</v>
      </c>
      <c r="K62" s="7" t="s">
        <v>405</v>
      </c>
      <c r="L62" s="123" t="s">
        <v>100</v>
      </c>
      <c r="M62" s="7" t="s">
        <v>389</v>
      </c>
      <c r="N62" s="7" t="s">
        <v>389</v>
      </c>
      <c r="O62" s="7" t="s">
        <v>390</v>
      </c>
      <c r="P62" s="10" t="s">
        <v>317</v>
      </c>
      <c r="Q62" s="21" t="s">
        <v>63</v>
      </c>
      <c r="R62" s="21" t="s">
        <v>74</v>
      </c>
      <c r="S62" s="124" t="s">
        <v>68</v>
      </c>
      <c r="T62" s="127">
        <v>0</v>
      </c>
      <c r="U62" s="127">
        <v>0</v>
      </c>
      <c r="V62" s="127">
        <v>0.25</v>
      </c>
      <c r="W62" s="127">
        <v>0</v>
      </c>
      <c r="X62" s="127">
        <v>0</v>
      </c>
      <c r="Y62" s="127">
        <v>0.25</v>
      </c>
      <c r="Z62" s="127">
        <v>0</v>
      </c>
      <c r="AA62" s="127">
        <v>0</v>
      </c>
      <c r="AB62" s="127">
        <v>0.25</v>
      </c>
      <c r="AC62" s="127">
        <v>0</v>
      </c>
      <c r="AD62" s="127">
        <v>0</v>
      </c>
      <c r="AE62" s="127">
        <v>0.25</v>
      </c>
      <c r="AF62" s="153">
        <f t="shared" si="3"/>
        <v>1</v>
      </c>
    </row>
    <row r="63" spans="2:32" ht="108.75" customHeight="1" x14ac:dyDescent="0.3">
      <c r="B63" s="144" t="s">
        <v>49</v>
      </c>
      <c r="C63" s="144" t="s">
        <v>406</v>
      </c>
      <c r="D63" s="144" t="s">
        <v>407</v>
      </c>
      <c r="E63" s="144" t="s">
        <v>408</v>
      </c>
      <c r="F63" s="144" t="s">
        <v>68</v>
      </c>
      <c r="G63" s="144" t="s">
        <v>409</v>
      </c>
      <c r="H63" s="144" t="s">
        <v>410</v>
      </c>
      <c r="I63" s="144" t="s">
        <v>411</v>
      </c>
      <c r="J63" s="144" t="s">
        <v>412</v>
      </c>
      <c r="K63" s="145" t="s">
        <v>413</v>
      </c>
      <c r="L63" s="145" t="s">
        <v>59</v>
      </c>
      <c r="M63" s="145" t="s">
        <v>414</v>
      </c>
      <c r="N63" s="145" t="s">
        <v>414</v>
      </c>
      <c r="O63" s="145" t="s">
        <v>415</v>
      </c>
      <c r="P63" s="144" t="s">
        <v>317</v>
      </c>
      <c r="Q63" s="145" t="s">
        <v>63</v>
      </c>
      <c r="R63" s="145" t="s">
        <v>83</v>
      </c>
      <c r="S63" s="146"/>
      <c r="T63" s="147">
        <v>1</v>
      </c>
      <c r="U63" s="147">
        <v>1</v>
      </c>
      <c r="V63" s="147">
        <v>1</v>
      </c>
      <c r="W63" s="147">
        <v>1</v>
      </c>
      <c r="X63" s="147">
        <v>1</v>
      </c>
      <c r="Y63" s="147">
        <v>1</v>
      </c>
      <c r="Z63" s="147">
        <v>1</v>
      </c>
      <c r="AA63" s="147">
        <v>1</v>
      </c>
      <c r="AB63" s="147">
        <v>1</v>
      </c>
      <c r="AC63" s="147">
        <v>1</v>
      </c>
      <c r="AD63" s="147">
        <v>1</v>
      </c>
      <c r="AE63" s="147">
        <v>1</v>
      </c>
      <c r="AF63" s="153">
        <f t="shared" ref="AF63:AF72" si="4">AVERAGE(T63,U63,V63,W63,X63,Y63,Z63,AA63,AB63,AC63,AD63,AE63)</f>
        <v>1</v>
      </c>
    </row>
    <row r="64" spans="2:32" ht="127.5" customHeight="1" x14ac:dyDescent="0.3">
      <c r="B64" s="10" t="s">
        <v>381</v>
      </c>
      <c r="C64" s="7" t="s">
        <v>406</v>
      </c>
      <c r="D64" s="10" t="s">
        <v>108</v>
      </c>
      <c r="E64" s="10" t="s">
        <v>408</v>
      </c>
      <c r="F64" s="7" t="s">
        <v>68</v>
      </c>
      <c r="G64" s="22" t="s">
        <v>416</v>
      </c>
      <c r="H64" s="22" t="s">
        <v>417</v>
      </c>
      <c r="I64" s="22" t="s">
        <v>411</v>
      </c>
      <c r="J64" s="22" t="s">
        <v>913</v>
      </c>
      <c r="K64" s="12" t="s">
        <v>418</v>
      </c>
      <c r="L64" s="24" t="s">
        <v>59</v>
      </c>
      <c r="M64" s="123" t="s">
        <v>419</v>
      </c>
      <c r="N64" s="123" t="s">
        <v>419</v>
      </c>
      <c r="O64" s="7" t="s">
        <v>415</v>
      </c>
      <c r="P64" s="10" t="s">
        <v>317</v>
      </c>
      <c r="Q64" s="21" t="s">
        <v>63</v>
      </c>
      <c r="R64" s="21" t="s">
        <v>83</v>
      </c>
      <c r="S64" s="131"/>
      <c r="T64" s="147">
        <v>1</v>
      </c>
      <c r="U64" s="147">
        <v>1</v>
      </c>
      <c r="V64" s="147">
        <v>1</v>
      </c>
      <c r="W64" s="147">
        <v>1</v>
      </c>
      <c r="X64" s="147">
        <v>1</v>
      </c>
      <c r="Y64" s="147">
        <v>1</v>
      </c>
      <c r="Z64" s="147">
        <v>1</v>
      </c>
      <c r="AA64" s="147">
        <v>1</v>
      </c>
      <c r="AB64" s="147">
        <v>1</v>
      </c>
      <c r="AC64" s="147">
        <v>1</v>
      </c>
      <c r="AD64" s="147">
        <v>1</v>
      </c>
      <c r="AE64" s="147">
        <v>1</v>
      </c>
      <c r="AF64" s="153">
        <f t="shared" si="4"/>
        <v>1</v>
      </c>
    </row>
    <row r="65" spans="2:32" ht="108.75" customHeight="1" x14ac:dyDescent="0.3">
      <c r="B65" s="10" t="s">
        <v>381</v>
      </c>
      <c r="C65" s="7" t="s">
        <v>406</v>
      </c>
      <c r="D65" s="10" t="s">
        <v>108</v>
      </c>
      <c r="E65" s="10" t="s">
        <v>420</v>
      </c>
      <c r="F65" s="7" t="s">
        <v>68</v>
      </c>
      <c r="G65" s="10" t="s">
        <v>421</v>
      </c>
      <c r="H65" s="10" t="s">
        <v>422</v>
      </c>
      <c r="I65" s="10" t="s">
        <v>423</v>
      </c>
      <c r="J65" s="10" t="s">
        <v>424</v>
      </c>
      <c r="K65" s="10" t="s">
        <v>425</v>
      </c>
      <c r="L65" s="123" t="s">
        <v>59</v>
      </c>
      <c r="M65" s="123" t="s">
        <v>426</v>
      </c>
      <c r="N65" s="123" t="s">
        <v>426</v>
      </c>
      <c r="O65" s="7" t="s">
        <v>415</v>
      </c>
      <c r="P65" s="10" t="s">
        <v>317</v>
      </c>
      <c r="Q65" s="21" t="s">
        <v>63</v>
      </c>
      <c r="R65" s="21" t="s">
        <v>83</v>
      </c>
      <c r="S65" s="131"/>
      <c r="T65" s="147">
        <v>0.85</v>
      </c>
      <c r="U65" s="147">
        <v>0.85</v>
      </c>
      <c r="V65" s="147">
        <v>0.85</v>
      </c>
      <c r="W65" s="147">
        <v>0.85</v>
      </c>
      <c r="X65" s="147">
        <v>0.85</v>
      </c>
      <c r="Y65" s="147">
        <v>0.85</v>
      </c>
      <c r="Z65" s="147">
        <v>0.85</v>
      </c>
      <c r="AA65" s="147">
        <v>0.85</v>
      </c>
      <c r="AB65" s="147">
        <v>0.85</v>
      </c>
      <c r="AC65" s="147">
        <v>0.85</v>
      </c>
      <c r="AD65" s="147">
        <v>0.85</v>
      </c>
      <c r="AE65" s="147">
        <v>0.85</v>
      </c>
      <c r="AF65" s="153">
        <f t="shared" si="4"/>
        <v>0.84999999999999976</v>
      </c>
    </row>
    <row r="66" spans="2:32" ht="108.75" customHeight="1" x14ac:dyDescent="0.3">
      <c r="B66" s="10" t="s">
        <v>381</v>
      </c>
      <c r="C66" s="7" t="s">
        <v>427</v>
      </c>
      <c r="D66" s="10" t="s">
        <v>108</v>
      </c>
      <c r="E66" s="10" t="s">
        <v>420</v>
      </c>
      <c r="F66" s="7" t="s">
        <v>68</v>
      </c>
      <c r="G66" s="10" t="s">
        <v>428</v>
      </c>
      <c r="H66" s="10" t="s">
        <v>429</v>
      </c>
      <c r="I66" s="10" t="s">
        <v>430</v>
      </c>
      <c r="J66" s="10" t="s">
        <v>431</v>
      </c>
      <c r="K66" s="10" t="s">
        <v>432</v>
      </c>
      <c r="L66" s="123" t="s">
        <v>59</v>
      </c>
      <c r="M66" s="123" t="s">
        <v>426</v>
      </c>
      <c r="N66" s="123" t="s">
        <v>426</v>
      </c>
      <c r="O66" s="7" t="s">
        <v>433</v>
      </c>
      <c r="P66" s="10" t="s">
        <v>317</v>
      </c>
      <c r="Q66" s="21" t="s">
        <v>63</v>
      </c>
      <c r="R66" s="21" t="s">
        <v>83</v>
      </c>
      <c r="S66" s="131"/>
      <c r="T66" s="147">
        <v>1</v>
      </c>
      <c r="U66" s="147">
        <v>1</v>
      </c>
      <c r="V66" s="147">
        <v>1</v>
      </c>
      <c r="W66" s="147">
        <v>1</v>
      </c>
      <c r="X66" s="147">
        <v>1</v>
      </c>
      <c r="Y66" s="147">
        <v>1</v>
      </c>
      <c r="Z66" s="147">
        <v>1</v>
      </c>
      <c r="AA66" s="147">
        <v>1</v>
      </c>
      <c r="AB66" s="147">
        <v>1</v>
      </c>
      <c r="AC66" s="147">
        <v>1</v>
      </c>
      <c r="AD66" s="147">
        <v>1</v>
      </c>
      <c r="AE66" s="147">
        <v>1</v>
      </c>
      <c r="AF66" s="153">
        <f t="shared" si="4"/>
        <v>1</v>
      </c>
    </row>
    <row r="67" spans="2:32" ht="108.75" customHeight="1" x14ac:dyDescent="0.3">
      <c r="B67" s="10" t="s">
        <v>381</v>
      </c>
      <c r="C67" s="7" t="s">
        <v>406</v>
      </c>
      <c r="D67" s="10" t="s">
        <v>108</v>
      </c>
      <c r="E67" s="10" t="s">
        <v>434</v>
      </c>
      <c r="F67" s="7" t="s">
        <v>68</v>
      </c>
      <c r="G67" s="10" t="s">
        <v>435</v>
      </c>
      <c r="H67" s="10" t="s">
        <v>436</v>
      </c>
      <c r="I67" s="10" t="s">
        <v>437</v>
      </c>
      <c r="J67" s="10" t="s">
        <v>438</v>
      </c>
      <c r="K67" s="10" t="s">
        <v>439</v>
      </c>
      <c r="L67" s="123" t="s">
        <v>59</v>
      </c>
      <c r="M67" s="123" t="s">
        <v>426</v>
      </c>
      <c r="N67" s="123" t="s">
        <v>426</v>
      </c>
      <c r="O67" s="7" t="s">
        <v>415</v>
      </c>
      <c r="P67" s="10" t="s">
        <v>317</v>
      </c>
      <c r="Q67" s="21" t="s">
        <v>63</v>
      </c>
      <c r="R67" s="21" t="s">
        <v>83</v>
      </c>
      <c r="S67" s="131"/>
      <c r="T67" s="147">
        <v>1</v>
      </c>
      <c r="U67" s="147">
        <v>1</v>
      </c>
      <c r="V67" s="147">
        <v>1</v>
      </c>
      <c r="W67" s="147">
        <v>1</v>
      </c>
      <c r="X67" s="147">
        <v>1</v>
      </c>
      <c r="Y67" s="147">
        <v>1</v>
      </c>
      <c r="Z67" s="147">
        <v>1</v>
      </c>
      <c r="AA67" s="147">
        <v>1</v>
      </c>
      <c r="AB67" s="147">
        <v>1</v>
      </c>
      <c r="AC67" s="147">
        <v>1</v>
      </c>
      <c r="AD67" s="147">
        <v>1</v>
      </c>
      <c r="AE67" s="147">
        <v>1</v>
      </c>
      <c r="AF67" s="153">
        <f t="shared" si="4"/>
        <v>1</v>
      </c>
    </row>
    <row r="68" spans="2:32" ht="108.75" customHeight="1" x14ac:dyDescent="0.3">
      <c r="B68" s="10" t="s">
        <v>381</v>
      </c>
      <c r="C68" s="7" t="s">
        <v>406</v>
      </c>
      <c r="D68" s="10" t="s">
        <v>108</v>
      </c>
      <c r="E68" s="10" t="s">
        <v>434</v>
      </c>
      <c r="F68" s="7" t="s">
        <v>68</v>
      </c>
      <c r="G68" s="10" t="s">
        <v>440</v>
      </c>
      <c r="H68" s="10" t="s">
        <v>441</v>
      </c>
      <c r="I68" s="148" t="s">
        <v>442</v>
      </c>
      <c r="J68" s="10" t="s">
        <v>443</v>
      </c>
      <c r="K68" s="10" t="s">
        <v>444</v>
      </c>
      <c r="L68" s="123" t="s">
        <v>59</v>
      </c>
      <c r="M68" s="123" t="s">
        <v>426</v>
      </c>
      <c r="N68" s="123" t="s">
        <v>426</v>
      </c>
      <c r="O68" s="7" t="s">
        <v>415</v>
      </c>
      <c r="P68" s="10" t="s">
        <v>317</v>
      </c>
      <c r="Q68" s="21" t="s">
        <v>63</v>
      </c>
      <c r="R68" s="21" t="s">
        <v>83</v>
      </c>
      <c r="S68" s="131"/>
      <c r="T68" s="147">
        <v>1</v>
      </c>
      <c r="U68" s="147">
        <v>1</v>
      </c>
      <c r="V68" s="147">
        <v>1</v>
      </c>
      <c r="W68" s="147">
        <v>1</v>
      </c>
      <c r="X68" s="147">
        <v>1</v>
      </c>
      <c r="Y68" s="147">
        <v>1</v>
      </c>
      <c r="Z68" s="147">
        <v>1</v>
      </c>
      <c r="AA68" s="147">
        <v>1</v>
      </c>
      <c r="AB68" s="147">
        <v>1</v>
      </c>
      <c r="AC68" s="147">
        <v>1</v>
      </c>
      <c r="AD68" s="147">
        <v>1</v>
      </c>
      <c r="AE68" s="147">
        <v>1</v>
      </c>
      <c r="AF68" s="153">
        <f t="shared" si="4"/>
        <v>1</v>
      </c>
    </row>
    <row r="69" spans="2:32" ht="108.75" customHeight="1" x14ac:dyDescent="0.3">
      <c r="B69" s="10" t="s">
        <v>49</v>
      </c>
      <c r="C69" s="7" t="s">
        <v>406</v>
      </c>
      <c r="D69" s="10" t="s">
        <v>108</v>
      </c>
      <c r="E69" s="10" t="s">
        <v>445</v>
      </c>
      <c r="F69" s="7" t="s">
        <v>68</v>
      </c>
      <c r="G69" s="10" t="s">
        <v>446</v>
      </c>
      <c r="H69" s="10" t="s">
        <v>447</v>
      </c>
      <c r="I69" s="10" t="s">
        <v>411</v>
      </c>
      <c r="J69" s="10" t="s">
        <v>448</v>
      </c>
      <c r="K69" s="10" t="s">
        <v>449</v>
      </c>
      <c r="L69" s="123" t="s">
        <v>59</v>
      </c>
      <c r="M69" s="7" t="s">
        <v>414</v>
      </c>
      <c r="N69" s="7" t="s">
        <v>414</v>
      </c>
      <c r="O69" s="7" t="s">
        <v>415</v>
      </c>
      <c r="P69" s="10" t="s">
        <v>317</v>
      </c>
      <c r="Q69" s="21" t="s">
        <v>63</v>
      </c>
      <c r="R69" s="21" t="s">
        <v>83</v>
      </c>
      <c r="S69" s="131"/>
      <c r="T69" s="147">
        <v>1</v>
      </c>
      <c r="U69" s="147">
        <v>1</v>
      </c>
      <c r="V69" s="147">
        <v>1</v>
      </c>
      <c r="W69" s="147">
        <v>1</v>
      </c>
      <c r="X69" s="147">
        <v>1</v>
      </c>
      <c r="Y69" s="147">
        <v>1</v>
      </c>
      <c r="Z69" s="147">
        <v>1</v>
      </c>
      <c r="AA69" s="147">
        <v>1</v>
      </c>
      <c r="AB69" s="147">
        <v>1</v>
      </c>
      <c r="AC69" s="147">
        <v>1</v>
      </c>
      <c r="AD69" s="147">
        <v>1</v>
      </c>
      <c r="AE69" s="147">
        <v>1</v>
      </c>
      <c r="AF69" s="153">
        <f t="shared" si="4"/>
        <v>1</v>
      </c>
    </row>
    <row r="70" spans="2:32" ht="108.75" customHeight="1" x14ac:dyDescent="0.3">
      <c r="B70" s="10" t="s">
        <v>49</v>
      </c>
      <c r="C70" s="7" t="s">
        <v>406</v>
      </c>
      <c r="D70" s="10" t="s">
        <v>108</v>
      </c>
      <c r="E70" s="10" t="s">
        <v>445</v>
      </c>
      <c r="F70" s="7" t="s">
        <v>68</v>
      </c>
      <c r="G70" s="10" t="s">
        <v>450</v>
      </c>
      <c r="H70" s="10" t="s">
        <v>451</v>
      </c>
      <c r="I70" s="148" t="s">
        <v>452</v>
      </c>
      <c r="J70" s="10" t="s">
        <v>453</v>
      </c>
      <c r="K70" s="10" t="s">
        <v>454</v>
      </c>
      <c r="L70" s="123" t="s">
        <v>59</v>
      </c>
      <c r="M70" s="7" t="s">
        <v>414</v>
      </c>
      <c r="N70" s="7" t="s">
        <v>414</v>
      </c>
      <c r="O70" s="7" t="s">
        <v>415</v>
      </c>
      <c r="P70" s="10" t="s">
        <v>317</v>
      </c>
      <c r="Q70" s="21" t="s">
        <v>63</v>
      </c>
      <c r="R70" s="21" t="s">
        <v>83</v>
      </c>
      <c r="S70" s="131"/>
      <c r="T70" s="147">
        <v>0.97</v>
      </c>
      <c r="U70" s="147">
        <v>0.97</v>
      </c>
      <c r="V70" s="147">
        <v>0.97</v>
      </c>
      <c r="W70" s="147">
        <v>0.97</v>
      </c>
      <c r="X70" s="147">
        <v>0.97</v>
      </c>
      <c r="Y70" s="147">
        <v>0.97</v>
      </c>
      <c r="Z70" s="147">
        <v>0.97</v>
      </c>
      <c r="AA70" s="147">
        <v>0.97</v>
      </c>
      <c r="AB70" s="147">
        <v>0.97</v>
      </c>
      <c r="AC70" s="147">
        <v>0.97</v>
      </c>
      <c r="AD70" s="147">
        <v>0.97</v>
      </c>
      <c r="AE70" s="147">
        <v>0.97</v>
      </c>
      <c r="AF70" s="153">
        <f t="shared" si="4"/>
        <v>0.97000000000000008</v>
      </c>
    </row>
    <row r="71" spans="2:32" ht="108.75" customHeight="1" x14ac:dyDescent="0.3">
      <c r="B71" s="10" t="s">
        <v>49</v>
      </c>
      <c r="C71" s="7" t="s">
        <v>406</v>
      </c>
      <c r="D71" s="10" t="s">
        <v>108</v>
      </c>
      <c r="E71" s="10" t="s">
        <v>274</v>
      </c>
      <c r="F71" s="7" t="s">
        <v>68</v>
      </c>
      <c r="G71" s="10" t="s">
        <v>455</v>
      </c>
      <c r="H71" s="10" t="s">
        <v>456</v>
      </c>
      <c r="I71" s="148" t="s">
        <v>411</v>
      </c>
      <c r="J71" s="10" t="s">
        <v>457</v>
      </c>
      <c r="K71" s="10" t="s">
        <v>458</v>
      </c>
      <c r="L71" s="123" t="s">
        <v>59</v>
      </c>
      <c r="M71" s="123" t="s">
        <v>419</v>
      </c>
      <c r="N71" s="123" t="s">
        <v>459</v>
      </c>
      <c r="O71" s="7" t="s">
        <v>415</v>
      </c>
      <c r="P71" s="10" t="s">
        <v>317</v>
      </c>
      <c r="Q71" s="21" t="s">
        <v>63</v>
      </c>
      <c r="R71" s="21" t="s">
        <v>83</v>
      </c>
      <c r="S71" s="131"/>
      <c r="T71" s="147">
        <v>1</v>
      </c>
      <c r="U71" s="147">
        <v>1</v>
      </c>
      <c r="V71" s="147">
        <v>1</v>
      </c>
      <c r="W71" s="147">
        <v>1</v>
      </c>
      <c r="X71" s="147">
        <v>1</v>
      </c>
      <c r="Y71" s="147">
        <v>1</v>
      </c>
      <c r="Z71" s="147">
        <v>1</v>
      </c>
      <c r="AA71" s="147">
        <v>1</v>
      </c>
      <c r="AB71" s="147">
        <v>1</v>
      </c>
      <c r="AC71" s="147">
        <v>1</v>
      </c>
      <c r="AD71" s="147">
        <v>1</v>
      </c>
      <c r="AE71" s="147">
        <v>1</v>
      </c>
      <c r="AF71" s="153">
        <f t="shared" si="4"/>
        <v>1</v>
      </c>
    </row>
    <row r="72" spans="2:32" ht="108.75" customHeight="1" x14ac:dyDescent="0.3">
      <c r="B72" s="10" t="s">
        <v>49</v>
      </c>
      <c r="C72" s="7" t="s">
        <v>460</v>
      </c>
      <c r="D72" s="10" t="s">
        <v>108</v>
      </c>
      <c r="E72" s="10" t="s">
        <v>461</v>
      </c>
      <c r="F72" s="7" t="s">
        <v>68</v>
      </c>
      <c r="G72" s="10" t="s">
        <v>462</v>
      </c>
      <c r="H72" s="10" t="s">
        <v>463</v>
      </c>
      <c r="I72" s="10" t="s">
        <v>411</v>
      </c>
      <c r="J72" s="10" t="s">
        <v>464</v>
      </c>
      <c r="K72" s="10" t="s">
        <v>465</v>
      </c>
      <c r="L72" s="123" t="s">
        <v>59</v>
      </c>
      <c r="M72" s="7" t="s">
        <v>466</v>
      </c>
      <c r="N72" s="7" t="s">
        <v>466</v>
      </c>
      <c r="O72" s="7" t="s">
        <v>415</v>
      </c>
      <c r="P72" s="10" t="s">
        <v>317</v>
      </c>
      <c r="Q72" s="21" t="s">
        <v>63</v>
      </c>
      <c r="R72" s="21" t="s">
        <v>83</v>
      </c>
      <c r="S72" s="131"/>
      <c r="T72" s="147">
        <v>1</v>
      </c>
      <c r="U72" s="147">
        <v>1</v>
      </c>
      <c r="V72" s="147">
        <v>1</v>
      </c>
      <c r="W72" s="147">
        <v>1</v>
      </c>
      <c r="X72" s="147">
        <v>1</v>
      </c>
      <c r="Y72" s="147">
        <v>1</v>
      </c>
      <c r="Z72" s="147">
        <v>1</v>
      </c>
      <c r="AA72" s="147">
        <v>1</v>
      </c>
      <c r="AB72" s="147">
        <v>1</v>
      </c>
      <c r="AC72" s="147">
        <v>1</v>
      </c>
      <c r="AD72" s="147">
        <v>1</v>
      </c>
      <c r="AE72" s="147">
        <v>1</v>
      </c>
      <c r="AF72" s="153">
        <f t="shared" si="4"/>
        <v>1</v>
      </c>
    </row>
    <row r="73" spans="2:32" ht="108.75" customHeight="1" x14ac:dyDescent="0.3">
      <c r="B73" s="13" t="s">
        <v>467</v>
      </c>
      <c r="C73" s="13" t="s">
        <v>406</v>
      </c>
      <c r="D73" s="13" t="s">
        <v>108</v>
      </c>
      <c r="E73" s="13" t="s">
        <v>274</v>
      </c>
      <c r="F73" s="11" t="s">
        <v>68</v>
      </c>
      <c r="G73" s="13" t="s">
        <v>468</v>
      </c>
      <c r="H73" s="13" t="s">
        <v>469</v>
      </c>
      <c r="I73" s="13" t="s">
        <v>470</v>
      </c>
      <c r="J73" s="13" t="s">
        <v>471</v>
      </c>
      <c r="K73" s="13" t="s">
        <v>471</v>
      </c>
      <c r="L73" s="23" t="s">
        <v>142</v>
      </c>
      <c r="M73" s="138" t="s">
        <v>419</v>
      </c>
      <c r="N73" s="11" t="s">
        <v>419</v>
      </c>
      <c r="O73" s="11" t="s">
        <v>415</v>
      </c>
      <c r="P73" s="13" t="s">
        <v>317</v>
      </c>
      <c r="Q73" s="132" t="s">
        <v>63</v>
      </c>
      <c r="R73" s="132" t="s">
        <v>83</v>
      </c>
      <c r="S73" s="133"/>
      <c r="T73" s="139"/>
      <c r="U73" s="139"/>
      <c r="V73" s="139"/>
      <c r="W73" s="139"/>
      <c r="X73" s="139"/>
      <c r="Y73" s="139"/>
      <c r="Z73" s="139"/>
      <c r="AA73" s="139"/>
      <c r="AB73" s="139"/>
      <c r="AC73" s="139"/>
      <c r="AD73" s="139"/>
      <c r="AE73" s="139"/>
      <c r="AF73" s="134">
        <f>+T73+U73+V73+W73+X73+Y73+Z73+AA73+AB73+AC73+AD73+AE73</f>
        <v>0</v>
      </c>
    </row>
    <row r="74" spans="2:32" ht="108.75" customHeight="1" x14ac:dyDescent="0.3">
      <c r="B74" s="13" t="s">
        <v>467</v>
      </c>
      <c r="C74" s="13" t="s">
        <v>406</v>
      </c>
      <c r="D74" s="13" t="s">
        <v>108</v>
      </c>
      <c r="E74" s="13" t="s">
        <v>274</v>
      </c>
      <c r="F74" s="11" t="s">
        <v>68</v>
      </c>
      <c r="G74" s="13" t="s">
        <v>472</v>
      </c>
      <c r="H74" s="13" t="s">
        <v>473</v>
      </c>
      <c r="I74" s="13" t="s">
        <v>474</v>
      </c>
      <c r="J74" s="13" t="s">
        <v>473</v>
      </c>
      <c r="K74" s="13" t="s">
        <v>919</v>
      </c>
      <c r="L74" s="23" t="s">
        <v>142</v>
      </c>
      <c r="M74" s="138" t="s">
        <v>419</v>
      </c>
      <c r="N74" s="11" t="s">
        <v>419</v>
      </c>
      <c r="O74" s="11" t="s">
        <v>415</v>
      </c>
      <c r="P74" s="13" t="s">
        <v>317</v>
      </c>
      <c r="Q74" s="132" t="s">
        <v>63</v>
      </c>
      <c r="R74" s="132" t="s">
        <v>83</v>
      </c>
      <c r="S74" s="133"/>
      <c r="T74" s="139"/>
      <c r="U74" s="139"/>
      <c r="V74" s="139"/>
      <c r="W74" s="139"/>
      <c r="X74" s="139"/>
      <c r="Y74" s="139"/>
      <c r="Z74" s="139"/>
      <c r="AA74" s="139"/>
      <c r="AB74" s="139"/>
      <c r="AC74" s="139"/>
      <c r="AD74" s="139"/>
      <c r="AE74" s="139"/>
      <c r="AF74" s="134">
        <f>+T74+U74+V74+W74+X74+Y74+Z74+AA74+AB74+AC74+AD74+AE74</f>
        <v>0</v>
      </c>
    </row>
    <row r="75" spans="2:32" ht="108.75" customHeight="1" x14ac:dyDescent="0.3">
      <c r="B75" s="13" t="s">
        <v>467</v>
      </c>
      <c r="C75" s="13" t="s">
        <v>406</v>
      </c>
      <c r="D75" s="13" t="s">
        <v>108</v>
      </c>
      <c r="E75" s="13" t="s">
        <v>445</v>
      </c>
      <c r="F75" s="11" t="s">
        <v>68</v>
      </c>
      <c r="G75" s="13" t="s">
        <v>475</v>
      </c>
      <c r="H75" s="13" t="s">
        <v>476</v>
      </c>
      <c r="I75" s="11" t="s">
        <v>477</v>
      </c>
      <c r="J75" s="13" t="s">
        <v>476</v>
      </c>
      <c r="K75" s="13" t="s">
        <v>478</v>
      </c>
      <c r="L75" s="23" t="s">
        <v>479</v>
      </c>
      <c r="M75" s="138" t="s">
        <v>414</v>
      </c>
      <c r="N75" s="11" t="s">
        <v>414</v>
      </c>
      <c r="O75" s="11" t="s">
        <v>415</v>
      </c>
      <c r="P75" s="13" t="s">
        <v>317</v>
      </c>
      <c r="Q75" s="132" t="s">
        <v>63</v>
      </c>
      <c r="R75" s="132" t="s">
        <v>83</v>
      </c>
      <c r="S75" s="149"/>
      <c r="T75" s="150"/>
      <c r="U75" s="150"/>
      <c r="V75" s="150"/>
      <c r="W75" s="150"/>
      <c r="X75" s="150"/>
      <c r="Y75" s="150"/>
      <c r="Z75" s="150"/>
      <c r="AA75" s="150"/>
      <c r="AB75" s="150"/>
      <c r="AC75" s="150"/>
      <c r="AD75" s="150"/>
      <c r="AE75" s="150"/>
      <c r="AF75" s="151">
        <f>+T75+U75+V75+W75+X75+Y75+Z75+AA75+AB75+AC75+AD75+AE75</f>
        <v>0</v>
      </c>
    </row>
    <row r="76" spans="2:32" ht="108.75" customHeight="1" x14ac:dyDescent="0.3">
      <c r="B76" s="22" t="s">
        <v>467</v>
      </c>
      <c r="C76" s="22" t="s">
        <v>406</v>
      </c>
      <c r="D76" s="22" t="s">
        <v>108</v>
      </c>
      <c r="E76" s="22" t="s">
        <v>445</v>
      </c>
      <c r="F76" s="12" t="s">
        <v>68</v>
      </c>
      <c r="G76" s="22" t="s">
        <v>480</v>
      </c>
      <c r="H76" s="22" t="s">
        <v>481</v>
      </c>
      <c r="I76" s="22" t="s">
        <v>906</v>
      </c>
      <c r="J76" s="22" t="s">
        <v>482</v>
      </c>
      <c r="K76" s="22" t="s">
        <v>483</v>
      </c>
      <c r="L76" s="24" t="s">
        <v>59</v>
      </c>
      <c r="M76" s="12" t="s">
        <v>414</v>
      </c>
      <c r="N76" s="12" t="s">
        <v>414</v>
      </c>
      <c r="O76" s="12" t="s">
        <v>415</v>
      </c>
      <c r="P76" s="22" t="s">
        <v>317</v>
      </c>
      <c r="Q76" s="129" t="s">
        <v>63</v>
      </c>
      <c r="R76" s="152" t="s">
        <v>83</v>
      </c>
      <c r="S76" s="130"/>
      <c r="T76" s="153"/>
      <c r="U76" s="153"/>
      <c r="V76" s="153"/>
      <c r="W76" s="153"/>
      <c r="X76" s="153"/>
      <c r="Y76" s="153"/>
      <c r="Z76" s="153">
        <v>1</v>
      </c>
      <c r="AA76" s="153">
        <v>1</v>
      </c>
      <c r="AB76" s="153">
        <v>1</v>
      </c>
      <c r="AC76" s="153">
        <v>1</v>
      </c>
      <c r="AD76" s="153">
        <v>1</v>
      </c>
      <c r="AE76" s="153">
        <v>1</v>
      </c>
      <c r="AF76" s="153">
        <f>AVERAGE(Z76,AA76,AB76,AC76,AD76,AE76)</f>
        <v>1</v>
      </c>
    </row>
    <row r="77" spans="2:32" ht="62.4" x14ac:dyDescent="0.3">
      <c r="B77" s="10" t="s">
        <v>484</v>
      </c>
      <c r="C77" s="7" t="s">
        <v>118</v>
      </c>
      <c r="D77" s="10" t="s">
        <v>68</v>
      </c>
      <c r="E77" s="10" t="s">
        <v>68</v>
      </c>
      <c r="F77" s="7" t="s">
        <v>68</v>
      </c>
      <c r="G77" s="20" t="s">
        <v>485</v>
      </c>
      <c r="H77" s="7" t="s">
        <v>486</v>
      </c>
      <c r="I77" s="128">
        <v>0.16</v>
      </c>
      <c r="J77" s="51" t="s">
        <v>487</v>
      </c>
      <c r="K77" s="51" t="s">
        <v>488</v>
      </c>
      <c r="L77" s="123" t="s">
        <v>216</v>
      </c>
      <c r="M77" s="154" t="s">
        <v>489</v>
      </c>
      <c r="N77" s="154" t="s">
        <v>489</v>
      </c>
      <c r="O77" s="7" t="s">
        <v>490</v>
      </c>
      <c r="P77" s="10" t="s">
        <v>491</v>
      </c>
      <c r="Q77" s="21" t="s">
        <v>63</v>
      </c>
      <c r="R77" s="21" t="s">
        <v>74</v>
      </c>
      <c r="S77" s="155" t="s">
        <v>492</v>
      </c>
      <c r="T77" s="156">
        <v>0.99270000000000003</v>
      </c>
      <c r="U77" s="156">
        <v>0.96460000000000001</v>
      </c>
      <c r="V77" s="156">
        <v>0.71560000000000001</v>
      </c>
      <c r="W77" s="156">
        <v>0.22750000000000001</v>
      </c>
      <c r="X77" s="156">
        <v>0.2145</v>
      </c>
      <c r="Y77" s="156">
        <v>0.17460000000000001</v>
      </c>
      <c r="Z77" s="156">
        <v>0.17460000000000001</v>
      </c>
      <c r="AA77" s="156">
        <v>0.1734</v>
      </c>
      <c r="AB77" s="156">
        <v>0.17019999999999999</v>
      </c>
      <c r="AC77" s="156">
        <v>0.16400000000000001</v>
      </c>
      <c r="AD77" s="156">
        <v>0.16120000000000001</v>
      </c>
      <c r="AE77" s="156">
        <v>0.16</v>
      </c>
      <c r="AF77" s="157">
        <f>+AE77</f>
        <v>0.16</v>
      </c>
    </row>
    <row r="78" spans="2:32" ht="62.4" x14ac:dyDescent="0.3">
      <c r="B78" s="10" t="s">
        <v>484</v>
      </c>
      <c r="C78" s="7" t="s">
        <v>118</v>
      </c>
      <c r="D78" s="10" t="s">
        <v>68</v>
      </c>
      <c r="E78" s="10" t="s">
        <v>68</v>
      </c>
      <c r="F78" s="7" t="s">
        <v>68</v>
      </c>
      <c r="G78" s="20" t="s">
        <v>485</v>
      </c>
      <c r="H78" s="7" t="s">
        <v>493</v>
      </c>
      <c r="I78" s="128">
        <v>0.17</v>
      </c>
      <c r="J78" s="51" t="s">
        <v>494</v>
      </c>
      <c r="K78" s="51" t="s">
        <v>495</v>
      </c>
      <c r="L78" s="123" t="s">
        <v>216</v>
      </c>
      <c r="M78" s="154" t="s">
        <v>489</v>
      </c>
      <c r="N78" s="154" t="s">
        <v>489</v>
      </c>
      <c r="O78" s="7" t="s">
        <v>490</v>
      </c>
      <c r="P78" s="10" t="s">
        <v>491</v>
      </c>
      <c r="Q78" s="21" t="s">
        <v>63</v>
      </c>
      <c r="R78" s="21" t="s">
        <v>74</v>
      </c>
      <c r="S78" s="158" t="s">
        <v>492</v>
      </c>
      <c r="T78" s="125">
        <v>0.97499999999999998</v>
      </c>
      <c r="U78" s="125">
        <v>0.93910000000000005</v>
      </c>
      <c r="V78" s="125">
        <v>0.86519999999999997</v>
      </c>
      <c r="W78" s="125">
        <v>0.49830000000000002</v>
      </c>
      <c r="X78" s="125">
        <v>0.34110000000000001</v>
      </c>
      <c r="Y78" s="125">
        <v>0.26690000000000003</v>
      </c>
      <c r="Z78" s="125">
        <v>0.19259999999999999</v>
      </c>
      <c r="AA78" s="125">
        <v>0.19020000000000001</v>
      </c>
      <c r="AB78" s="125">
        <v>0.1847</v>
      </c>
      <c r="AC78" s="125">
        <v>0.18049999999999999</v>
      </c>
      <c r="AD78" s="125">
        <v>0.17730000000000001</v>
      </c>
      <c r="AE78" s="125">
        <v>0.17</v>
      </c>
      <c r="AF78" s="159">
        <f>+AE78</f>
        <v>0.17</v>
      </c>
    </row>
    <row r="79" spans="2:32" ht="58.5" customHeight="1" x14ac:dyDescent="0.3">
      <c r="B79" s="13" t="s">
        <v>484</v>
      </c>
      <c r="C79" s="11" t="s">
        <v>118</v>
      </c>
      <c r="D79" s="13" t="s">
        <v>135</v>
      </c>
      <c r="E79" s="13" t="s">
        <v>68</v>
      </c>
      <c r="F79" s="11" t="s">
        <v>136</v>
      </c>
      <c r="G79" s="13" t="s">
        <v>496</v>
      </c>
      <c r="H79" s="53" t="s">
        <v>497</v>
      </c>
      <c r="I79" s="160">
        <v>1</v>
      </c>
      <c r="J79" s="53" t="s">
        <v>498</v>
      </c>
      <c r="K79" s="13" t="s">
        <v>499</v>
      </c>
      <c r="L79" s="23" t="s">
        <v>59</v>
      </c>
      <c r="M79" s="161" t="s">
        <v>500</v>
      </c>
      <c r="N79" s="161" t="s">
        <v>500</v>
      </c>
      <c r="O79" s="11" t="s">
        <v>501</v>
      </c>
      <c r="P79" s="13" t="s">
        <v>491</v>
      </c>
      <c r="Q79" s="132" t="s">
        <v>82</v>
      </c>
      <c r="R79" s="132" t="s">
        <v>64</v>
      </c>
      <c r="S79" s="162" t="s">
        <v>502</v>
      </c>
      <c r="T79" s="139">
        <v>5.9758782304873734E-2</v>
      </c>
      <c r="U79" s="139">
        <v>8.6488172699675556E-2</v>
      </c>
      <c r="V79" s="139">
        <v>4.1077116450901875E-2</v>
      </c>
      <c r="W79" s="139">
        <v>0.16488480476120396</v>
      </c>
      <c r="X79" s="139">
        <v>0.23407886463260655</v>
      </c>
      <c r="Y79" s="139">
        <v>9.3584419304050828E-2</v>
      </c>
      <c r="Z79" s="139">
        <v>6.3666060451526646E-2</v>
      </c>
      <c r="AA79" s="139">
        <v>6.5872220068187104E-2</v>
      </c>
      <c r="AB79" s="139">
        <v>2.9422559595299717E-2</v>
      </c>
      <c r="AC79" s="139">
        <v>6.5872220068187104E-2</v>
      </c>
      <c r="AD79" s="139">
        <v>2.9422559595299717E-2</v>
      </c>
      <c r="AE79" s="139">
        <v>6.5872220068187104E-2</v>
      </c>
      <c r="AF79" s="163">
        <f t="shared" ref="AF79:AF87" si="5">+T79+U79+V79+W79+X79+Y79+Z79+AA79+AB79+AC79+AD79+AE79</f>
        <v>1</v>
      </c>
    </row>
    <row r="80" spans="2:32" ht="63.75" customHeight="1" x14ac:dyDescent="0.3">
      <c r="B80" s="10" t="s">
        <v>484</v>
      </c>
      <c r="C80" s="7" t="s">
        <v>118</v>
      </c>
      <c r="D80" s="10" t="s">
        <v>68</v>
      </c>
      <c r="E80" s="10" t="s">
        <v>68</v>
      </c>
      <c r="F80" s="7" t="s">
        <v>136</v>
      </c>
      <c r="G80" s="10" t="s">
        <v>503</v>
      </c>
      <c r="H80" s="51" t="s">
        <v>504</v>
      </c>
      <c r="I80" s="164">
        <v>1</v>
      </c>
      <c r="J80" s="51" t="s">
        <v>505</v>
      </c>
      <c r="K80" s="10" t="s">
        <v>506</v>
      </c>
      <c r="L80" s="123" t="s">
        <v>507</v>
      </c>
      <c r="M80" s="154" t="s">
        <v>489</v>
      </c>
      <c r="N80" s="154" t="s">
        <v>489</v>
      </c>
      <c r="O80" s="7" t="s">
        <v>490</v>
      </c>
      <c r="P80" s="10" t="s">
        <v>491</v>
      </c>
      <c r="Q80" s="21" t="s">
        <v>82</v>
      </c>
      <c r="R80" s="21" t="s">
        <v>64</v>
      </c>
      <c r="S80" s="165" t="s">
        <v>502</v>
      </c>
      <c r="T80" s="125">
        <v>4.9699851706444871E-2</v>
      </c>
      <c r="U80" s="125">
        <v>7.2459158058666831E-2</v>
      </c>
      <c r="V80" s="125">
        <v>7.0411099273128261E-2</v>
      </c>
      <c r="W80" s="125">
        <v>7.0051339709139127E-2</v>
      </c>
      <c r="X80" s="125">
        <v>7.0615070983880548E-2</v>
      </c>
      <c r="Y80" s="125">
        <v>7.4160302880771634E-2</v>
      </c>
      <c r="Z80" s="125">
        <v>9.3334516429462527E-2</v>
      </c>
      <c r="AA80" s="125">
        <v>0.1025673954843645</v>
      </c>
      <c r="AB80" s="125">
        <v>9.5991483042922154E-2</v>
      </c>
      <c r="AC80" s="125">
        <v>9.4442313947470241E-2</v>
      </c>
      <c r="AD80" s="125">
        <v>9.1176353667485707E-2</v>
      </c>
      <c r="AE80" s="125">
        <v>0.11509111481626356</v>
      </c>
      <c r="AF80" s="159">
        <f t="shared" si="5"/>
        <v>0.99999999999999989</v>
      </c>
    </row>
    <row r="81" spans="2:32" ht="84.75" customHeight="1" x14ac:dyDescent="0.3">
      <c r="B81" s="13" t="s">
        <v>508</v>
      </c>
      <c r="C81" s="11" t="s">
        <v>509</v>
      </c>
      <c r="D81" s="13" t="s">
        <v>135</v>
      </c>
      <c r="E81" s="13" t="s">
        <v>68</v>
      </c>
      <c r="F81" s="11" t="s">
        <v>136</v>
      </c>
      <c r="G81" s="13" t="s">
        <v>510</v>
      </c>
      <c r="H81" s="53" t="s">
        <v>511</v>
      </c>
      <c r="I81" s="160">
        <v>1</v>
      </c>
      <c r="J81" s="53" t="s">
        <v>512</v>
      </c>
      <c r="K81" s="13" t="s">
        <v>513</v>
      </c>
      <c r="L81" s="23" t="s">
        <v>59</v>
      </c>
      <c r="M81" s="161" t="s">
        <v>514</v>
      </c>
      <c r="N81" s="161" t="s">
        <v>514</v>
      </c>
      <c r="O81" s="11" t="s">
        <v>490</v>
      </c>
      <c r="P81" s="13" t="s">
        <v>491</v>
      </c>
      <c r="Q81" s="132" t="s">
        <v>82</v>
      </c>
      <c r="R81" s="132" t="s">
        <v>64</v>
      </c>
      <c r="S81" s="162" t="s">
        <v>502</v>
      </c>
      <c r="T81" s="139">
        <v>9.0880293234086598E-2</v>
      </c>
      <c r="U81" s="139">
        <v>0.13774513940331365</v>
      </c>
      <c r="V81" s="139">
        <v>4.1275657517282738E-2</v>
      </c>
      <c r="W81" s="139">
        <v>0.11242937613436488</v>
      </c>
      <c r="X81" s="139">
        <v>4.1275657517282738E-2</v>
      </c>
      <c r="Y81" s="139">
        <v>0.11242937613436488</v>
      </c>
      <c r="Z81" s="139">
        <v>4.1275657517282738E-2</v>
      </c>
      <c r="AA81" s="139">
        <v>0.11242937613436488</v>
      </c>
      <c r="AB81" s="139">
        <v>4.1275657517282738E-2</v>
      </c>
      <c r="AC81" s="139">
        <v>0.11242937613436488</v>
      </c>
      <c r="AD81" s="139">
        <v>4.1275657517282738E-2</v>
      </c>
      <c r="AE81" s="139">
        <v>0.11527877523873573</v>
      </c>
      <c r="AF81" s="163">
        <f t="shared" si="5"/>
        <v>1.0000000000000093</v>
      </c>
    </row>
    <row r="82" spans="2:32" ht="102.75" customHeight="1" x14ac:dyDescent="0.3">
      <c r="B82" s="13" t="s">
        <v>515</v>
      </c>
      <c r="C82" s="11" t="s">
        <v>516</v>
      </c>
      <c r="D82" s="13" t="s">
        <v>68</v>
      </c>
      <c r="E82" s="13" t="s">
        <v>68</v>
      </c>
      <c r="F82" s="11" t="s">
        <v>517</v>
      </c>
      <c r="G82" s="13" t="s">
        <v>518</v>
      </c>
      <c r="H82" s="53" t="s">
        <v>519</v>
      </c>
      <c r="I82" s="160">
        <v>1</v>
      </c>
      <c r="J82" s="53" t="s">
        <v>520</v>
      </c>
      <c r="K82" s="13" t="s">
        <v>521</v>
      </c>
      <c r="L82" s="23" t="s">
        <v>59</v>
      </c>
      <c r="M82" s="161" t="s">
        <v>522</v>
      </c>
      <c r="N82" s="161" t="s">
        <v>522</v>
      </c>
      <c r="O82" s="11" t="s">
        <v>490</v>
      </c>
      <c r="P82" s="13" t="s">
        <v>491</v>
      </c>
      <c r="Q82" s="132" t="s">
        <v>82</v>
      </c>
      <c r="R82" s="132" t="s">
        <v>64</v>
      </c>
      <c r="S82" s="162" t="s">
        <v>523</v>
      </c>
      <c r="T82" s="139">
        <v>0</v>
      </c>
      <c r="U82" s="139">
        <v>2.86E-2</v>
      </c>
      <c r="V82" s="139">
        <v>5.7099999999999998E-2</v>
      </c>
      <c r="W82" s="139">
        <v>8.5699999999999998E-2</v>
      </c>
      <c r="X82" s="139">
        <v>0.10290000000000001</v>
      </c>
      <c r="Y82" s="139">
        <v>0.10290000000000001</v>
      </c>
      <c r="Z82" s="139">
        <v>0.10290000000000001</v>
      </c>
      <c r="AA82" s="139">
        <v>0.10290000000000001</v>
      </c>
      <c r="AB82" s="139">
        <v>0.10290000000000001</v>
      </c>
      <c r="AC82" s="139">
        <v>0.1143</v>
      </c>
      <c r="AD82" s="139">
        <v>0.1143</v>
      </c>
      <c r="AE82" s="139">
        <v>8.5699999999999998E-2</v>
      </c>
      <c r="AF82" s="163">
        <f t="shared" si="5"/>
        <v>1.0002</v>
      </c>
    </row>
    <row r="83" spans="2:32" ht="109.2" x14ac:dyDescent="0.3">
      <c r="B83" s="22" t="s">
        <v>49</v>
      </c>
      <c r="C83" s="12" t="s">
        <v>118</v>
      </c>
      <c r="D83" s="22" t="s">
        <v>135</v>
      </c>
      <c r="E83" s="22" t="s">
        <v>94</v>
      </c>
      <c r="F83" s="12" t="s">
        <v>136</v>
      </c>
      <c r="G83" s="144" t="s">
        <v>524</v>
      </c>
      <c r="H83" s="51" t="s">
        <v>525</v>
      </c>
      <c r="I83" s="164" t="s">
        <v>526</v>
      </c>
      <c r="J83" s="51" t="s">
        <v>527</v>
      </c>
      <c r="K83" s="10" t="s">
        <v>528</v>
      </c>
      <c r="L83" s="123" t="s">
        <v>100</v>
      </c>
      <c r="M83" s="154" t="s">
        <v>500</v>
      </c>
      <c r="N83" s="154" t="s">
        <v>500</v>
      </c>
      <c r="O83" s="7" t="s">
        <v>490</v>
      </c>
      <c r="P83" s="10" t="s">
        <v>491</v>
      </c>
      <c r="Q83" s="21" t="s">
        <v>82</v>
      </c>
      <c r="R83" s="21" t="s">
        <v>64</v>
      </c>
      <c r="S83" s="165" t="s">
        <v>502</v>
      </c>
      <c r="T83" s="125">
        <v>0</v>
      </c>
      <c r="U83" s="125">
        <v>0</v>
      </c>
      <c r="V83" s="125">
        <v>0.3</v>
      </c>
      <c r="W83" s="125">
        <v>0</v>
      </c>
      <c r="X83" s="125">
        <v>0</v>
      </c>
      <c r="Y83" s="125">
        <v>0.56200000000000006</v>
      </c>
      <c r="Z83" s="125">
        <v>0</v>
      </c>
      <c r="AA83" s="125">
        <v>0</v>
      </c>
      <c r="AB83" s="125">
        <v>1.7999999999999999E-2</v>
      </c>
      <c r="AC83" s="125">
        <v>0</v>
      </c>
      <c r="AD83" s="125">
        <v>0</v>
      </c>
      <c r="AE83" s="125">
        <v>0</v>
      </c>
      <c r="AF83" s="159">
        <f t="shared" si="5"/>
        <v>0.88000000000000012</v>
      </c>
    </row>
    <row r="84" spans="2:32" ht="93.6" x14ac:dyDescent="0.3">
      <c r="B84" s="22" t="s">
        <v>49</v>
      </c>
      <c r="C84" s="12" t="s">
        <v>118</v>
      </c>
      <c r="D84" s="22" t="s">
        <v>135</v>
      </c>
      <c r="E84" s="22" t="s">
        <v>94</v>
      </c>
      <c r="F84" s="12" t="s">
        <v>136</v>
      </c>
      <c r="G84" s="144" t="s">
        <v>524</v>
      </c>
      <c r="H84" s="51" t="s">
        <v>529</v>
      </c>
      <c r="I84" s="164">
        <v>0.7</v>
      </c>
      <c r="J84" s="51" t="s">
        <v>530</v>
      </c>
      <c r="K84" s="10" t="s">
        <v>531</v>
      </c>
      <c r="L84" s="123" t="s">
        <v>100</v>
      </c>
      <c r="M84" s="154" t="s">
        <v>500</v>
      </c>
      <c r="N84" s="154" t="s">
        <v>500</v>
      </c>
      <c r="O84" s="7" t="s">
        <v>490</v>
      </c>
      <c r="P84" s="10" t="s">
        <v>491</v>
      </c>
      <c r="Q84" s="21" t="s">
        <v>82</v>
      </c>
      <c r="R84" s="21" t="s">
        <v>64</v>
      </c>
      <c r="S84" s="165" t="s">
        <v>502</v>
      </c>
      <c r="T84" s="125">
        <v>0</v>
      </c>
      <c r="U84" s="125">
        <v>0</v>
      </c>
      <c r="V84" s="125">
        <v>0.12</v>
      </c>
      <c r="W84" s="125">
        <v>0</v>
      </c>
      <c r="X84" s="125">
        <v>0</v>
      </c>
      <c r="Y84" s="125">
        <v>0.55900000000000005</v>
      </c>
      <c r="Z84" s="125">
        <v>0</v>
      </c>
      <c r="AA84" s="125">
        <v>0</v>
      </c>
      <c r="AB84" s="125">
        <v>2.1000000000000001E-2</v>
      </c>
      <c r="AC84" s="125">
        <v>0</v>
      </c>
      <c r="AD84" s="125">
        <v>0</v>
      </c>
      <c r="AE84" s="125">
        <v>0</v>
      </c>
      <c r="AF84" s="159">
        <f t="shared" si="5"/>
        <v>0.70000000000000007</v>
      </c>
    </row>
    <row r="85" spans="2:32" ht="187.2" x14ac:dyDescent="0.3">
      <c r="B85" s="22" t="s">
        <v>49</v>
      </c>
      <c r="C85" s="12" t="s">
        <v>118</v>
      </c>
      <c r="D85" s="22" t="s">
        <v>135</v>
      </c>
      <c r="E85" s="22" t="s">
        <v>94</v>
      </c>
      <c r="F85" s="12" t="s">
        <v>136</v>
      </c>
      <c r="G85" s="144" t="s">
        <v>524</v>
      </c>
      <c r="H85" s="51" t="s">
        <v>532</v>
      </c>
      <c r="I85" s="52">
        <v>0.90500000000000003</v>
      </c>
      <c r="J85" s="51" t="s">
        <v>533</v>
      </c>
      <c r="K85" s="10" t="s">
        <v>534</v>
      </c>
      <c r="L85" s="123" t="s">
        <v>100</v>
      </c>
      <c r="M85" s="154" t="s">
        <v>500</v>
      </c>
      <c r="N85" s="154" t="s">
        <v>500</v>
      </c>
      <c r="O85" s="7" t="s">
        <v>490</v>
      </c>
      <c r="P85" s="10" t="s">
        <v>491</v>
      </c>
      <c r="Q85" s="21" t="s">
        <v>82</v>
      </c>
      <c r="R85" s="21" t="s">
        <v>64</v>
      </c>
      <c r="S85" s="165" t="s">
        <v>502</v>
      </c>
      <c r="T85" s="125">
        <v>0</v>
      </c>
      <c r="U85" s="125">
        <v>0</v>
      </c>
      <c r="V85" s="125">
        <v>0.83</v>
      </c>
      <c r="W85" s="125">
        <v>0</v>
      </c>
      <c r="X85" s="125">
        <v>0</v>
      </c>
      <c r="Y85" s="125">
        <v>0.03</v>
      </c>
      <c r="Z85" s="125">
        <v>0</v>
      </c>
      <c r="AA85" s="125">
        <v>0</v>
      </c>
      <c r="AB85" s="125">
        <v>1.4999999999999999E-2</v>
      </c>
      <c r="AC85" s="125">
        <v>0</v>
      </c>
      <c r="AD85" s="125">
        <v>0</v>
      </c>
      <c r="AE85" s="125">
        <v>0.03</v>
      </c>
      <c r="AF85" s="166">
        <f t="shared" si="5"/>
        <v>0.90500000000000003</v>
      </c>
    </row>
    <row r="86" spans="2:32" ht="78" x14ac:dyDescent="0.3">
      <c r="B86" s="10" t="s">
        <v>49</v>
      </c>
      <c r="C86" s="7" t="s">
        <v>118</v>
      </c>
      <c r="D86" s="10" t="s">
        <v>135</v>
      </c>
      <c r="E86" s="10" t="s">
        <v>94</v>
      </c>
      <c r="F86" s="7" t="s">
        <v>136</v>
      </c>
      <c r="G86" s="20" t="s">
        <v>524</v>
      </c>
      <c r="H86" s="51" t="s">
        <v>535</v>
      </c>
      <c r="I86" s="164">
        <v>0.9</v>
      </c>
      <c r="J86" s="51" t="s">
        <v>536</v>
      </c>
      <c r="K86" s="10" t="s">
        <v>537</v>
      </c>
      <c r="L86" s="123" t="s">
        <v>100</v>
      </c>
      <c r="M86" s="154" t="s">
        <v>500</v>
      </c>
      <c r="N86" s="154" t="s">
        <v>500</v>
      </c>
      <c r="O86" s="7" t="s">
        <v>490</v>
      </c>
      <c r="P86" s="10" t="s">
        <v>491</v>
      </c>
      <c r="Q86" s="21" t="s">
        <v>82</v>
      </c>
      <c r="R86" s="21" t="s">
        <v>64</v>
      </c>
      <c r="S86" s="165" t="s">
        <v>502</v>
      </c>
      <c r="T86" s="125">
        <v>0</v>
      </c>
      <c r="U86" s="125">
        <v>0</v>
      </c>
      <c r="V86" s="125">
        <v>0.3</v>
      </c>
      <c r="W86" s="125">
        <v>0</v>
      </c>
      <c r="X86" s="125">
        <v>0</v>
      </c>
      <c r="Y86" s="125">
        <v>0.56200000000000006</v>
      </c>
      <c r="Z86" s="125">
        <v>0</v>
      </c>
      <c r="AA86" s="125">
        <v>0</v>
      </c>
      <c r="AB86" s="125">
        <v>2.3E-2</v>
      </c>
      <c r="AC86" s="125">
        <v>0</v>
      </c>
      <c r="AD86" s="125">
        <v>0</v>
      </c>
      <c r="AE86" s="125">
        <v>1.4999999999999999E-2</v>
      </c>
      <c r="AF86" s="159">
        <f t="shared" si="5"/>
        <v>0.90000000000000013</v>
      </c>
    </row>
    <row r="87" spans="2:32" ht="78" x14ac:dyDescent="0.3">
      <c r="B87" s="10" t="s">
        <v>49</v>
      </c>
      <c r="C87" s="7" t="s">
        <v>118</v>
      </c>
      <c r="D87" s="10" t="s">
        <v>135</v>
      </c>
      <c r="E87" s="10" t="s">
        <v>94</v>
      </c>
      <c r="F87" s="7" t="s">
        <v>136</v>
      </c>
      <c r="G87" s="20" t="s">
        <v>524</v>
      </c>
      <c r="H87" s="51" t="s">
        <v>538</v>
      </c>
      <c r="I87" s="7">
        <v>80</v>
      </c>
      <c r="J87" s="51" t="s">
        <v>539</v>
      </c>
      <c r="K87" s="10" t="s">
        <v>540</v>
      </c>
      <c r="L87" s="123" t="s">
        <v>100</v>
      </c>
      <c r="M87" s="154" t="s">
        <v>500</v>
      </c>
      <c r="N87" s="154" t="s">
        <v>500</v>
      </c>
      <c r="O87" s="7" t="s">
        <v>490</v>
      </c>
      <c r="P87" s="10" t="s">
        <v>491</v>
      </c>
      <c r="Q87" s="21" t="s">
        <v>82</v>
      </c>
      <c r="R87" s="21" t="s">
        <v>64</v>
      </c>
      <c r="S87" s="165" t="s">
        <v>502</v>
      </c>
      <c r="T87" s="125">
        <v>0</v>
      </c>
      <c r="U87" s="125">
        <v>0</v>
      </c>
      <c r="V87" s="125">
        <v>0.12</v>
      </c>
      <c r="W87" s="125">
        <v>0</v>
      </c>
      <c r="X87" s="125">
        <v>0</v>
      </c>
      <c r="Y87" s="125">
        <v>0.55900000000000005</v>
      </c>
      <c r="Z87" s="125">
        <v>0</v>
      </c>
      <c r="AA87" s="125">
        <v>0</v>
      </c>
      <c r="AB87" s="125">
        <v>5.0999999999999997E-2</v>
      </c>
      <c r="AC87" s="125">
        <v>0</v>
      </c>
      <c r="AD87" s="125">
        <v>0</v>
      </c>
      <c r="AE87" s="125">
        <v>7.0000000000000007E-2</v>
      </c>
      <c r="AF87" s="159">
        <f t="shared" si="5"/>
        <v>0.8</v>
      </c>
    </row>
    <row r="88" spans="2:32" ht="93.6" x14ac:dyDescent="0.3">
      <c r="B88" s="10" t="s">
        <v>49</v>
      </c>
      <c r="C88" s="7" t="s">
        <v>118</v>
      </c>
      <c r="D88" s="10" t="s">
        <v>135</v>
      </c>
      <c r="E88" s="10" t="s">
        <v>94</v>
      </c>
      <c r="F88" s="7" t="s">
        <v>136</v>
      </c>
      <c r="G88" s="10" t="s">
        <v>541</v>
      </c>
      <c r="H88" s="51" t="s">
        <v>542</v>
      </c>
      <c r="I88" s="128">
        <v>0.75</v>
      </c>
      <c r="J88" s="51" t="s">
        <v>543</v>
      </c>
      <c r="K88" s="10" t="s">
        <v>544</v>
      </c>
      <c r="L88" s="123" t="s">
        <v>545</v>
      </c>
      <c r="M88" s="154" t="s">
        <v>546</v>
      </c>
      <c r="N88" s="154" t="s">
        <v>546</v>
      </c>
      <c r="O88" s="7" t="s">
        <v>547</v>
      </c>
      <c r="P88" s="10" t="s">
        <v>491</v>
      </c>
      <c r="Q88" s="21" t="s">
        <v>82</v>
      </c>
      <c r="R88" s="21" t="s">
        <v>64</v>
      </c>
      <c r="S88" s="165" t="s">
        <v>502</v>
      </c>
      <c r="T88" s="125">
        <v>0.75</v>
      </c>
      <c r="U88" s="125">
        <v>0.75</v>
      </c>
      <c r="V88" s="125">
        <v>0.75</v>
      </c>
      <c r="W88" s="125">
        <v>0.75</v>
      </c>
      <c r="X88" s="125">
        <v>0.75</v>
      </c>
      <c r="Y88" s="125">
        <v>0.75</v>
      </c>
      <c r="Z88" s="125">
        <v>0.75</v>
      </c>
      <c r="AA88" s="125">
        <v>0.75</v>
      </c>
      <c r="AB88" s="125">
        <v>0.75</v>
      </c>
      <c r="AC88" s="125">
        <v>0.75</v>
      </c>
      <c r="AD88" s="125">
        <v>0.75</v>
      </c>
      <c r="AE88" s="125">
        <v>0.75</v>
      </c>
      <c r="AF88" s="159">
        <f>+(T88+U88+V88+W88+X88+Y88+Z88+AA88+AB88+AC88+AD88+AE88)/12</f>
        <v>0.75</v>
      </c>
    </row>
    <row r="89" spans="2:32" ht="93.6" x14ac:dyDescent="0.3">
      <c r="B89" s="10" t="s">
        <v>548</v>
      </c>
      <c r="C89" s="7" t="s">
        <v>549</v>
      </c>
      <c r="D89" s="10" t="s">
        <v>93</v>
      </c>
      <c r="E89" s="10" t="s">
        <v>50</v>
      </c>
      <c r="F89" s="7" t="s">
        <v>68</v>
      </c>
      <c r="G89" s="10" t="s">
        <v>550</v>
      </c>
      <c r="H89" s="7" t="s">
        <v>551</v>
      </c>
      <c r="I89" s="7" t="s">
        <v>552</v>
      </c>
      <c r="J89" s="7" t="s">
        <v>553</v>
      </c>
      <c r="K89" s="12" t="s">
        <v>554</v>
      </c>
      <c r="L89" s="24" t="s">
        <v>555</v>
      </c>
      <c r="M89" s="10" t="s">
        <v>556</v>
      </c>
      <c r="N89" s="10" t="s">
        <v>556</v>
      </c>
      <c r="O89" s="7" t="s">
        <v>557</v>
      </c>
      <c r="P89" s="10" t="s">
        <v>558</v>
      </c>
      <c r="Q89" s="21" t="s">
        <v>63</v>
      </c>
      <c r="R89" s="21" t="s">
        <v>83</v>
      </c>
      <c r="S89" s="124" t="s">
        <v>68</v>
      </c>
      <c r="T89" s="125"/>
      <c r="U89" s="125"/>
      <c r="V89" s="125">
        <v>0.7</v>
      </c>
      <c r="W89" s="125">
        <v>0.7</v>
      </c>
      <c r="X89" s="125">
        <v>0.7</v>
      </c>
      <c r="Y89" s="125">
        <v>0.7</v>
      </c>
      <c r="Z89" s="125">
        <v>0.7</v>
      </c>
      <c r="AA89" s="125">
        <v>0.7</v>
      </c>
      <c r="AB89" s="125">
        <v>0.7</v>
      </c>
      <c r="AC89" s="125">
        <v>0.7</v>
      </c>
      <c r="AD89" s="125">
        <v>0.7</v>
      </c>
      <c r="AE89" s="125">
        <v>0.7</v>
      </c>
      <c r="AF89" s="127">
        <f>AVERAGE(V89:AE89)</f>
        <v>0.70000000000000007</v>
      </c>
    </row>
    <row r="90" spans="2:32" s="167" customFormat="1" ht="109.2" x14ac:dyDescent="0.3">
      <c r="B90" s="13" t="s">
        <v>548</v>
      </c>
      <c r="C90" s="11" t="s">
        <v>549</v>
      </c>
      <c r="D90" s="13" t="s">
        <v>93</v>
      </c>
      <c r="E90" s="13" t="s">
        <v>50</v>
      </c>
      <c r="F90" s="11" t="s">
        <v>68</v>
      </c>
      <c r="G90" s="13" t="s">
        <v>559</v>
      </c>
      <c r="H90" s="11" t="s">
        <v>560</v>
      </c>
      <c r="I90" s="11" t="s">
        <v>561</v>
      </c>
      <c r="J90" s="11" t="s">
        <v>562</v>
      </c>
      <c r="K90" s="13" t="s">
        <v>563</v>
      </c>
      <c r="L90" s="23" t="s">
        <v>216</v>
      </c>
      <c r="M90" s="138" t="s">
        <v>556</v>
      </c>
      <c r="N90" s="13" t="s">
        <v>556</v>
      </c>
      <c r="O90" s="11" t="s">
        <v>557</v>
      </c>
      <c r="P90" s="13" t="s">
        <v>558</v>
      </c>
      <c r="Q90" s="132" t="s">
        <v>63</v>
      </c>
      <c r="R90" s="132" t="s">
        <v>83</v>
      </c>
      <c r="S90" s="133" t="s">
        <v>68</v>
      </c>
      <c r="T90" s="139">
        <v>0.52</v>
      </c>
      <c r="U90" s="139">
        <v>0.52</v>
      </c>
      <c r="V90" s="139">
        <v>0.52</v>
      </c>
      <c r="W90" s="139">
        <v>0.52</v>
      </c>
      <c r="X90" s="139">
        <v>0.52</v>
      </c>
      <c r="Y90" s="139">
        <v>0.52</v>
      </c>
      <c r="Z90" s="139">
        <v>0.48499999999999999</v>
      </c>
      <c r="AA90" s="139">
        <v>0.48499999999999999</v>
      </c>
      <c r="AB90" s="139">
        <v>0.48499999999999999</v>
      </c>
      <c r="AC90" s="139">
        <v>0.48499999999999999</v>
      </c>
      <c r="AD90" s="139">
        <v>0.48499999999999999</v>
      </c>
      <c r="AE90" s="139">
        <v>0.48499999999999999</v>
      </c>
      <c r="AF90" s="134">
        <f>+AE90</f>
        <v>0.48499999999999999</v>
      </c>
    </row>
    <row r="91" spans="2:32" ht="78" customHeight="1" x14ac:dyDescent="0.3">
      <c r="B91" s="10" t="s">
        <v>65</v>
      </c>
      <c r="C91" s="7" t="s">
        <v>564</v>
      </c>
      <c r="D91" s="10" t="s">
        <v>101</v>
      </c>
      <c r="E91" s="10" t="s">
        <v>68</v>
      </c>
      <c r="F91" s="7" t="s">
        <v>68</v>
      </c>
      <c r="G91" s="10" t="s">
        <v>565</v>
      </c>
      <c r="H91" s="7" t="s">
        <v>566</v>
      </c>
      <c r="I91" s="7" t="s">
        <v>567</v>
      </c>
      <c r="J91" s="7" t="s">
        <v>568</v>
      </c>
      <c r="K91" s="10" t="s">
        <v>569</v>
      </c>
      <c r="L91" s="123" t="s">
        <v>100</v>
      </c>
      <c r="M91" s="10" t="s">
        <v>570</v>
      </c>
      <c r="N91" s="10" t="s">
        <v>571</v>
      </c>
      <c r="O91" s="7" t="s">
        <v>572</v>
      </c>
      <c r="P91" s="10" t="s">
        <v>573</v>
      </c>
      <c r="Q91" s="21" t="s">
        <v>63</v>
      </c>
      <c r="R91" s="21" t="s">
        <v>74</v>
      </c>
      <c r="S91" s="124" t="s">
        <v>68</v>
      </c>
      <c r="T91" s="125">
        <v>0</v>
      </c>
      <c r="U91" s="125">
        <v>0</v>
      </c>
      <c r="V91" s="125">
        <v>0</v>
      </c>
      <c r="W91" s="125">
        <v>0</v>
      </c>
      <c r="X91" s="125">
        <v>0.31</v>
      </c>
      <c r="Y91" s="125">
        <v>7.6999999999999999E-2</v>
      </c>
      <c r="Z91" s="125">
        <v>0</v>
      </c>
      <c r="AA91" s="125">
        <v>0.23100000000000001</v>
      </c>
      <c r="AB91" s="125">
        <v>0.154</v>
      </c>
      <c r="AC91" s="125">
        <v>7.6999999999999999E-2</v>
      </c>
      <c r="AD91" s="125">
        <v>0.154</v>
      </c>
      <c r="AE91" s="125">
        <v>0</v>
      </c>
      <c r="AF91" s="127">
        <f>+T91+U91+V91+W91+X91+Y91+Z91+AA91+AB91+AC91+AD91+AE91</f>
        <v>1.0029999999999999</v>
      </c>
    </row>
    <row r="92" spans="2:32" ht="78" customHeight="1" x14ac:dyDescent="0.3">
      <c r="B92" s="10" t="s">
        <v>65</v>
      </c>
      <c r="C92" s="7" t="s">
        <v>564</v>
      </c>
      <c r="D92" s="10" t="s">
        <v>101</v>
      </c>
      <c r="E92" s="10" t="s">
        <v>68</v>
      </c>
      <c r="F92" s="7" t="s">
        <v>68</v>
      </c>
      <c r="G92" s="10" t="s">
        <v>574</v>
      </c>
      <c r="H92" s="7" t="s">
        <v>575</v>
      </c>
      <c r="I92" s="7" t="s">
        <v>576</v>
      </c>
      <c r="J92" s="7" t="s">
        <v>577</v>
      </c>
      <c r="K92" s="10" t="s">
        <v>578</v>
      </c>
      <c r="L92" s="123" t="s">
        <v>100</v>
      </c>
      <c r="M92" s="10" t="s">
        <v>570</v>
      </c>
      <c r="N92" s="10" t="s">
        <v>571</v>
      </c>
      <c r="O92" s="7" t="s">
        <v>572</v>
      </c>
      <c r="P92" s="10" t="s">
        <v>573</v>
      </c>
      <c r="Q92" s="21" t="s">
        <v>63</v>
      </c>
      <c r="R92" s="21" t="s">
        <v>74</v>
      </c>
      <c r="S92" s="124" t="s">
        <v>68</v>
      </c>
      <c r="T92" s="125">
        <v>0.1</v>
      </c>
      <c r="U92" s="125">
        <v>0.3</v>
      </c>
      <c r="V92" s="125">
        <v>0.1</v>
      </c>
      <c r="W92" s="125">
        <v>0</v>
      </c>
      <c r="X92" s="125">
        <v>0.1</v>
      </c>
      <c r="Y92" s="125">
        <v>0.1</v>
      </c>
      <c r="Z92" s="125">
        <v>0.2</v>
      </c>
      <c r="AA92" s="125">
        <v>0</v>
      </c>
      <c r="AB92" s="125">
        <v>0</v>
      </c>
      <c r="AC92" s="125">
        <v>0</v>
      </c>
      <c r="AD92" s="125">
        <v>0.1</v>
      </c>
      <c r="AE92" s="125">
        <v>0</v>
      </c>
      <c r="AF92" s="127">
        <f>+T92+U92+V92+W92+X92+Y92+Z92+AA92+AB92+AC92+AD92+AE92</f>
        <v>0.99999999999999989</v>
      </c>
    </row>
    <row r="93" spans="2:32" ht="78" customHeight="1" x14ac:dyDescent="0.3">
      <c r="B93" s="10" t="s">
        <v>65</v>
      </c>
      <c r="C93" s="7" t="s">
        <v>564</v>
      </c>
      <c r="D93" s="10" t="s">
        <v>101</v>
      </c>
      <c r="E93" s="10" t="s">
        <v>68</v>
      </c>
      <c r="F93" s="7" t="s">
        <v>68</v>
      </c>
      <c r="G93" s="10" t="s">
        <v>579</v>
      </c>
      <c r="H93" s="7" t="s">
        <v>580</v>
      </c>
      <c r="I93" s="7" t="s">
        <v>581</v>
      </c>
      <c r="J93" s="7" t="s">
        <v>582</v>
      </c>
      <c r="K93" s="10" t="s">
        <v>583</v>
      </c>
      <c r="L93" s="123" t="s">
        <v>100</v>
      </c>
      <c r="M93" s="10" t="s">
        <v>570</v>
      </c>
      <c r="N93" s="10" t="s">
        <v>571</v>
      </c>
      <c r="O93" s="7" t="s">
        <v>572</v>
      </c>
      <c r="P93" s="10" t="s">
        <v>573</v>
      </c>
      <c r="Q93" s="21" t="s">
        <v>63</v>
      </c>
      <c r="R93" s="21" t="s">
        <v>74</v>
      </c>
      <c r="S93" s="124" t="s">
        <v>68</v>
      </c>
      <c r="T93" s="125">
        <v>8.1000000000000003E-2</v>
      </c>
      <c r="U93" s="125">
        <v>0.13500000000000001</v>
      </c>
      <c r="V93" s="125">
        <v>5.3999999999999999E-2</v>
      </c>
      <c r="W93" s="125">
        <v>0.08</v>
      </c>
      <c r="X93" s="125">
        <v>0.19</v>
      </c>
      <c r="Y93" s="125">
        <v>2.7E-2</v>
      </c>
      <c r="Z93" s="125">
        <v>8.1000000000000003E-2</v>
      </c>
      <c r="AA93" s="125">
        <v>5.3999999999999999E-2</v>
      </c>
      <c r="AB93" s="125">
        <v>0.108</v>
      </c>
      <c r="AC93" s="125">
        <v>0.108</v>
      </c>
      <c r="AD93" s="125">
        <v>5.3999999999999999E-2</v>
      </c>
      <c r="AE93" s="125">
        <v>2.5000000000000001E-2</v>
      </c>
      <c r="AF93" s="127">
        <f>+T93+U93+V93+W93+X93+Y93+Z93+AA93+AB93+AC93+AD93+AE93</f>
        <v>0.99700000000000011</v>
      </c>
    </row>
    <row r="94" spans="2:32" ht="78" customHeight="1" x14ac:dyDescent="0.3">
      <c r="B94" s="10" t="s">
        <v>65</v>
      </c>
      <c r="C94" s="7" t="s">
        <v>564</v>
      </c>
      <c r="D94" s="10" t="s">
        <v>101</v>
      </c>
      <c r="E94" s="10" t="s">
        <v>68</v>
      </c>
      <c r="F94" s="7" t="s">
        <v>68</v>
      </c>
      <c r="G94" s="10" t="s">
        <v>584</v>
      </c>
      <c r="H94" s="7" t="s">
        <v>585</v>
      </c>
      <c r="I94" s="7" t="s">
        <v>581</v>
      </c>
      <c r="J94" s="7" t="s">
        <v>582</v>
      </c>
      <c r="K94" s="10" t="s">
        <v>586</v>
      </c>
      <c r="L94" s="123" t="s">
        <v>100</v>
      </c>
      <c r="M94" s="10" t="s">
        <v>570</v>
      </c>
      <c r="N94" s="10" t="s">
        <v>571</v>
      </c>
      <c r="O94" s="7" t="s">
        <v>572</v>
      </c>
      <c r="P94" s="10" t="s">
        <v>573</v>
      </c>
      <c r="Q94" s="21" t="s">
        <v>63</v>
      </c>
      <c r="R94" s="21" t="s">
        <v>74</v>
      </c>
      <c r="S94" s="124" t="s">
        <v>68</v>
      </c>
      <c r="T94" s="125">
        <v>0.25</v>
      </c>
      <c r="U94" s="125">
        <v>0</v>
      </c>
      <c r="V94" s="125">
        <v>0</v>
      </c>
      <c r="W94" s="125">
        <v>0.25</v>
      </c>
      <c r="X94" s="125">
        <v>0</v>
      </c>
      <c r="Y94" s="125">
        <v>0</v>
      </c>
      <c r="Z94" s="125">
        <v>0.25</v>
      </c>
      <c r="AA94" s="125">
        <v>0</v>
      </c>
      <c r="AB94" s="125">
        <v>0</v>
      </c>
      <c r="AC94" s="125">
        <v>0.25</v>
      </c>
      <c r="AD94" s="125">
        <v>0</v>
      </c>
      <c r="AE94" s="125">
        <v>0</v>
      </c>
      <c r="AF94" s="127">
        <f>+T94+U94+V94+W94+X94+Y94+Z94+AA94+AB94+AC94+AD94+AE94</f>
        <v>1</v>
      </c>
    </row>
    <row r="95" spans="2:32" s="167" customFormat="1" ht="78" x14ac:dyDescent="0.3">
      <c r="B95" s="22" t="s">
        <v>49</v>
      </c>
      <c r="C95" s="12" t="s">
        <v>587</v>
      </c>
      <c r="D95" s="22" t="s">
        <v>135</v>
      </c>
      <c r="E95" s="22" t="s">
        <v>94</v>
      </c>
      <c r="F95" s="12" t="s">
        <v>68</v>
      </c>
      <c r="G95" s="22" t="s">
        <v>588</v>
      </c>
      <c r="H95" s="12" t="s">
        <v>589</v>
      </c>
      <c r="I95" s="12" t="s">
        <v>590</v>
      </c>
      <c r="J95" s="12" t="s">
        <v>591</v>
      </c>
      <c r="K95" s="22" t="s">
        <v>592</v>
      </c>
      <c r="L95" s="24" t="s">
        <v>59</v>
      </c>
      <c r="M95" s="22" t="s">
        <v>593</v>
      </c>
      <c r="N95" s="22" t="s">
        <v>594</v>
      </c>
      <c r="O95" s="12" t="s">
        <v>587</v>
      </c>
      <c r="P95" s="22" t="s">
        <v>595</v>
      </c>
      <c r="Q95" s="129" t="s">
        <v>63</v>
      </c>
      <c r="R95" s="129" t="s">
        <v>74</v>
      </c>
      <c r="S95" s="124" t="s">
        <v>68</v>
      </c>
      <c r="T95" s="125">
        <v>0.7</v>
      </c>
      <c r="U95" s="125">
        <v>0.7</v>
      </c>
      <c r="V95" s="125">
        <v>0.7</v>
      </c>
      <c r="W95" s="125">
        <v>0.7</v>
      </c>
      <c r="X95" s="125">
        <v>0.7</v>
      </c>
      <c r="Y95" s="125">
        <v>0.7</v>
      </c>
      <c r="Z95" s="125">
        <v>0.7</v>
      </c>
      <c r="AA95" s="125">
        <v>0.7</v>
      </c>
      <c r="AB95" s="125">
        <v>0.7</v>
      </c>
      <c r="AC95" s="125">
        <v>0.7</v>
      </c>
      <c r="AD95" s="125">
        <v>0.7</v>
      </c>
      <c r="AE95" s="125">
        <v>0.7</v>
      </c>
      <c r="AF95" s="127">
        <f>+AVERAGE(T95:AE95)</f>
        <v>0.70000000000000007</v>
      </c>
    </row>
    <row r="96" spans="2:32" ht="70.5" customHeight="1" x14ac:dyDescent="0.3">
      <c r="B96" s="10" t="s">
        <v>84</v>
      </c>
      <c r="C96" s="7" t="s">
        <v>587</v>
      </c>
      <c r="D96" s="10" t="s">
        <v>135</v>
      </c>
      <c r="E96" s="10" t="s">
        <v>94</v>
      </c>
      <c r="F96" s="7" t="s">
        <v>68</v>
      </c>
      <c r="G96" s="10" t="s">
        <v>596</v>
      </c>
      <c r="H96" s="7" t="s">
        <v>597</v>
      </c>
      <c r="I96" s="7" t="s">
        <v>598</v>
      </c>
      <c r="J96" s="7" t="s">
        <v>597</v>
      </c>
      <c r="K96" s="10" t="s">
        <v>599</v>
      </c>
      <c r="L96" s="123" t="s">
        <v>59</v>
      </c>
      <c r="M96" s="10" t="s">
        <v>593</v>
      </c>
      <c r="N96" s="10" t="s">
        <v>594</v>
      </c>
      <c r="O96" s="7" t="s">
        <v>587</v>
      </c>
      <c r="P96" s="10" t="s">
        <v>595</v>
      </c>
      <c r="Q96" s="21" t="s">
        <v>63</v>
      </c>
      <c r="R96" s="21" t="s">
        <v>74</v>
      </c>
      <c r="S96" s="124" t="s">
        <v>68</v>
      </c>
      <c r="T96" s="125">
        <v>0.08</v>
      </c>
      <c r="U96" s="125">
        <v>0.08</v>
      </c>
      <c r="V96" s="125">
        <v>0.08</v>
      </c>
      <c r="W96" s="125">
        <v>0.08</v>
      </c>
      <c r="X96" s="125">
        <v>0.08</v>
      </c>
      <c r="Y96" s="125">
        <v>0.08</v>
      </c>
      <c r="Z96" s="125">
        <v>0.08</v>
      </c>
      <c r="AA96" s="125">
        <v>0.08</v>
      </c>
      <c r="AB96" s="125">
        <v>0.08</v>
      </c>
      <c r="AC96" s="125">
        <v>0.08</v>
      </c>
      <c r="AD96" s="125">
        <v>0.08</v>
      </c>
      <c r="AE96" s="125">
        <v>0.12</v>
      </c>
      <c r="AF96" s="127">
        <f>+T96+U96+V96+W96+X96+Y96+Z96+AA96+AB96+AC96+AD96+AE96</f>
        <v>0.99999999999999989</v>
      </c>
    </row>
    <row r="97" spans="2:32" ht="121.5" customHeight="1" x14ac:dyDescent="0.3">
      <c r="B97" s="168" t="s">
        <v>204</v>
      </c>
      <c r="C97" s="7" t="s">
        <v>600</v>
      </c>
      <c r="D97" s="10" t="s">
        <v>93</v>
      </c>
      <c r="E97" s="10" t="s">
        <v>249</v>
      </c>
      <c r="F97" s="7" t="s">
        <v>601</v>
      </c>
      <c r="G97" s="10" t="s">
        <v>602</v>
      </c>
      <c r="H97" s="7" t="s">
        <v>603</v>
      </c>
      <c r="I97" s="7" t="s">
        <v>604</v>
      </c>
      <c r="J97" s="7" t="s">
        <v>605</v>
      </c>
      <c r="K97" s="10" t="s">
        <v>606</v>
      </c>
      <c r="L97" s="123" t="s">
        <v>607</v>
      </c>
      <c r="M97" s="10" t="s">
        <v>608</v>
      </c>
      <c r="N97" s="10" t="s">
        <v>609</v>
      </c>
      <c r="O97" s="7" t="s">
        <v>610</v>
      </c>
      <c r="P97" s="10" t="s">
        <v>611</v>
      </c>
      <c r="Q97" s="21" t="s">
        <v>82</v>
      </c>
      <c r="R97" s="21" t="s">
        <v>64</v>
      </c>
      <c r="S97" s="124">
        <v>6074810000</v>
      </c>
      <c r="T97" s="125">
        <v>0</v>
      </c>
      <c r="U97" s="125">
        <v>0</v>
      </c>
      <c r="V97" s="125">
        <v>0.25</v>
      </c>
      <c r="W97" s="125">
        <v>0</v>
      </c>
      <c r="X97" s="125">
        <v>0</v>
      </c>
      <c r="Y97" s="125">
        <v>0.25</v>
      </c>
      <c r="Z97" s="125">
        <v>0</v>
      </c>
      <c r="AA97" s="125">
        <v>0</v>
      </c>
      <c r="AB97" s="125">
        <v>0.25</v>
      </c>
      <c r="AC97" s="125">
        <v>0</v>
      </c>
      <c r="AD97" s="125">
        <v>0</v>
      </c>
      <c r="AE97" s="125">
        <v>0.25</v>
      </c>
      <c r="AF97" s="127">
        <f>+T97+U97+V97+W97+X97+Y97+Z97+AA97+AB97+AC97+AD97+AE97</f>
        <v>1</v>
      </c>
    </row>
    <row r="98" spans="2:32" ht="124.5" customHeight="1" x14ac:dyDescent="0.3">
      <c r="B98" s="168" t="s">
        <v>204</v>
      </c>
      <c r="C98" s="7" t="s">
        <v>600</v>
      </c>
      <c r="D98" s="10" t="s">
        <v>93</v>
      </c>
      <c r="E98" s="10" t="s">
        <v>249</v>
      </c>
      <c r="F98" s="7" t="s">
        <v>601</v>
      </c>
      <c r="G98" s="10" t="s">
        <v>602</v>
      </c>
      <c r="H98" s="7" t="s">
        <v>612</v>
      </c>
      <c r="I98" s="7" t="s">
        <v>613</v>
      </c>
      <c r="J98" s="7" t="s">
        <v>614</v>
      </c>
      <c r="K98" s="10" t="s">
        <v>615</v>
      </c>
      <c r="L98" s="123" t="s">
        <v>607</v>
      </c>
      <c r="M98" s="10" t="s">
        <v>608</v>
      </c>
      <c r="N98" s="10" t="s">
        <v>609</v>
      </c>
      <c r="O98" s="7" t="s">
        <v>610</v>
      </c>
      <c r="P98" s="10" t="s">
        <v>611</v>
      </c>
      <c r="Q98" s="21" t="s">
        <v>82</v>
      </c>
      <c r="R98" s="21" t="s">
        <v>64</v>
      </c>
      <c r="S98" s="124">
        <v>6074810000</v>
      </c>
      <c r="T98" s="125">
        <v>0</v>
      </c>
      <c r="U98" s="125">
        <v>0</v>
      </c>
      <c r="V98" s="125">
        <v>0.2</v>
      </c>
      <c r="W98" s="125">
        <v>0</v>
      </c>
      <c r="X98" s="125">
        <v>0</v>
      </c>
      <c r="Y98" s="125">
        <v>0.2</v>
      </c>
      <c r="Z98" s="125">
        <v>0</v>
      </c>
      <c r="AA98" s="125">
        <v>0</v>
      </c>
      <c r="AB98" s="125">
        <v>0.3</v>
      </c>
      <c r="AC98" s="125">
        <v>0</v>
      </c>
      <c r="AD98" s="125">
        <v>0</v>
      </c>
      <c r="AE98" s="125">
        <v>0.3</v>
      </c>
      <c r="AF98" s="127">
        <f>+T98+U98+V98+W98+X98+Y98+Z98+AA98+AB98+AC98+AD98+AE98</f>
        <v>1</v>
      </c>
    </row>
    <row r="99" spans="2:32" ht="120" customHeight="1" x14ac:dyDescent="0.3">
      <c r="B99" s="168" t="s">
        <v>204</v>
      </c>
      <c r="C99" s="7" t="s">
        <v>600</v>
      </c>
      <c r="D99" s="10" t="s">
        <v>93</v>
      </c>
      <c r="E99" s="10" t="s">
        <v>249</v>
      </c>
      <c r="F99" s="7" t="s">
        <v>601</v>
      </c>
      <c r="G99" s="122" t="s">
        <v>602</v>
      </c>
      <c r="H99" s="7" t="s">
        <v>616</v>
      </c>
      <c r="I99" s="7" t="s">
        <v>617</v>
      </c>
      <c r="J99" s="7" t="s">
        <v>618</v>
      </c>
      <c r="K99" s="7" t="s">
        <v>619</v>
      </c>
      <c r="L99" s="123" t="s">
        <v>607</v>
      </c>
      <c r="M99" s="10" t="s">
        <v>608</v>
      </c>
      <c r="N99" s="10" t="s">
        <v>609</v>
      </c>
      <c r="O99" s="7" t="s">
        <v>610</v>
      </c>
      <c r="P99" s="10" t="s">
        <v>611</v>
      </c>
      <c r="Q99" s="21" t="s">
        <v>82</v>
      </c>
      <c r="R99" s="21" t="s">
        <v>64</v>
      </c>
      <c r="S99" s="124">
        <v>6074810000</v>
      </c>
      <c r="T99" s="125">
        <v>0.85</v>
      </c>
      <c r="U99" s="125">
        <v>0.85</v>
      </c>
      <c r="V99" s="125">
        <v>0.85</v>
      </c>
      <c r="W99" s="125">
        <v>0.85</v>
      </c>
      <c r="X99" s="125">
        <v>0.85</v>
      </c>
      <c r="Y99" s="125">
        <v>0.85</v>
      </c>
      <c r="Z99" s="125">
        <v>0.85</v>
      </c>
      <c r="AA99" s="125">
        <v>0.85</v>
      </c>
      <c r="AB99" s="125">
        <v>0.85</v>
      </c>
      <c r="AC99" s="125">
        <v>0.85</v>
      </c>
      <c r="AD99" s="125">
        <v>0.85</v>
      </c>
      <c r="AE99" s="125">
        <v>0.85</v>
      </c>
      <c r="AF99" s="127">
        <f>+AVERAGE(T99:AE99)</f>
        <v>0.84999999999999976</v>
      </c>
    </row>
    <row r="100" spans="2:32" ht="111" customHeight="1" x14ac:dyDescent="0.3">
      <c r="B100" s="168" t="s">
        <v>204</v>
      </c>
      <c r="C100" s="7" t="s">
        <v>600</v>
      </c>
      <c r="D100" s="10" t="s">
        <v>93</v>
      </c>
      <c r="E100" s="10" t="s">
        <v>249</v>
      </c>
      <c r="F100" s="7" t="s">
        <v>601</v>
      </c>
      <c r="G100" s="10" t="s">
        <v>620</v>
      </c>
      <c r="H100" s="7" t="s">
        <v>621</v>
      </c>
      <c r="I100" s="7" t="s">
        <v>617</v>
      </c>
      <c r="J100" s="7" t="s">
        <v>622</v>
      </c>
      <c r="K100" s="10" t="s">
        <v>623</v>
      </c>
      <c r="L100" s="123" t="s">
        <v>607</v>
      </c>
      <c r="M100" s="10" t="s">
        <v>608</v>
      </c>
      <c r="N100" s="10" t="s">
        <v>609</v>
      </c>
      <c r="O100" s="7" t="s">
        <v>610</v>
      </c>
      <c r="P100" s="10" t="s">
        <v>611</v>
      </c>
      <c r="Q100" s="21" t="s">
        <v>82</v>
      </c>
      <c r="R100" s="21" t="s">
        <v>64</v>
      </c>
      <c r="S100" s="124">
        <v>6074810000</v>
      </c>
      <c r="T100" s="125">
        <v>0.85</v>
      </c>
      <c r="U100" s="125">
        <v>0.85</v>
      </c>
      <c r="V100" s="125">
        <v>0.85</v>
      </c>
      <c r="W100" s="125">
        <v>0.85</v>
      </c>
      <c r="X100" s="125">
        <v>0.85</v>
      </c>
      <c r="Y100" s="125">
        <v>0.85</v>
      </c>
      <c r="Z100" s="125">
        <v>0.85</v>
      </c>
      <c r="AA100" s="125">
        <v>0.85</v>
      </c>
      <c r="AB100" s="125">
        <v>0.85</v>
      </c>
      <c r="AC100" s="125">
        <v>0.85</v>
      </c>
      <c r="AD100" s="125">
        <v>0.85</v>
      </c>
      <c r="AE100" s="125">
        <v>0.85</v>
      </c>
      <c r="AF100" s="127">
        <f>+AVERAGE(T100:AE100)</f>
        <v>0.84999999999999976</v>
      </c>
    </row>
    <row r="101" spans="2:32" ht="124.8" x14ac:dyDescent="0.3">
      <c r="B101" s="168" t="s">
        <v>204</v>
      </c>
      <c r="C101" s="7" t="s">
        <v>600</v>
      </c>
      <c r="D101" s="10" t="s">
        <v>93</v>
      </c>
      <c r="E101" s="10" t="s">
        <v>249</v>
      </c>
      <c r="F101" s="7" t="s">
        <v>624</v>
      </c>
      <c r="G101" s="10" t="s">
        <v>625</v>
      </c>
      <c r="H101" s="20" t="s">
        <v>626</v>
      </c>
      <c r="I101" s="7" t="s">
        <v>627</v>
      </c>
      <c r="J101" s="7" t="s">
        <v>628</v>
      </c>
      <c r="K101" s="10" t="s">
        <v>629</v>
      </c>
      <c r="L101" s="123" t="s">
        <v>607</v>
      </c>
      <c r="M101" s="10" t="s">
        <v>608</v>
      </c>
      <c r="N101" s="10" t="s">
        <v>609</v>
      </c>
      <c r="O101" s="7" t="s">
        <v>610</v>
      </c>
      <c r="P101" s="10" t="s">
        <v>611</v>
      </c>
      <c r="Q101" s="21" t="s">
        <v>630</v>
      </c>
      <c r="R101" s="21" t="s">
        <v>64</v>
      </c>
      <c r="S101" s="124">
        <v>8272880000</v>
      </c>
      <c r="T101" s="125">
        <v>0</v>
      </c>
      <c r="U101" s="125">
        <v>0</v>
      </c>
      <c r="V101" s="125">
        <v>0</v>
      </c>
      <c r="W101" s="125">
        <v>0</v>
      </c>
      <c r="X101" s="125">
        <v>0</v>
      </c>
      <c r="Y101" s="125">
        <v>0.5</v>
      </c>
      <c r="Z101" s="125">
        <v>0</v>
      </c>
      <c r="AA101" s="125">
        <v>0</v>
      </c>
      <c r="AB101" s="125">
        <v>0.2</v>
      </c>
      <c r="AC101" s="125">
        <v>0</v>
      </c>
      <c r="AD101" s="125">
        <v>0</v>
      </c>
      <c r="AE101" s="125">
        <v>0.3</v>
      </c>
      <c r="AF101" s="127">
        <f>+T101+U101+V101+W101+X101+Y101+Z101+AA101+AB101+AC101+AD101+AE101</f>
        <v>1</v>
      </c>
    </row>
    <row r="102" spans="2:32" ht="94.5" customHeight="1" x14ac:dyDescent="0.3">
      <c r="B102" s="168" t="s">
        <v>204</v>
      </c>
      <c r="C102" s="7" t="s">
        <v>600</v>
      </c>
      <c r="D102" s="10" t="s">
        <v>631</v>
      </c>
      <c r="E102" s="7" t="s">
        <v>249</v>
      </c>
      <c r="F102" s="7" t="s">
        <v>632</v>
      </c>
      <c r="G102" s="7" t="s">
        <v>633</v>
      </c>
      <c r="H102" s="7" t="s">
        <v>634</v>
      </c>
      <c r="I102" s="25" t="s">
        <v>635</v>
      </c>
      <c r="J102" s="25" t="s">
        <v>636</v>
      </c>
      <c r="K102" s="25" t="s">
        <v>623</v>
      </c>
      <c r="L102" s="169" t="s">
        <v>607</v>
      </c>
      <c r="M102" s="10" t="s">
        <v>608</v>
      </c>
      <c r="N102" s="10" t="s">
        <v>609</v>
      </c>
      <c r="O102" s="25" t="s">
        <v>610</v>
      </c>
      <c r="P102" s="10" t="s">
        <v>611</v>
      </c>
      <c r="Q102" s="21"/>
      <c r="R102" s="21"/>
      <c r="S102" s="124"/>
      <c r="T102" s="125"/>
      <c r="U102" s="125"/>
      <c r="V102" s="125"/>
      <c r="W102" s="125"/>
      <c r="X102" s="125"/>
      <c r="Y102" s="125">
        <v>0.8</v>
      </c>
      <c r="Z102" s="125">
        <v>0.8</v>
      </c>
      <c r="AA102" s="125">
        <v>0.8</v>
      </c>
      <c r="AB102" s="125">
        <v>0.8</v>
      </c>
      <c r="AC102" s="125">
        <v>0.8</v>
      </c>
      <c r="AD102" s="125">
        <v>0.8</v>
      </c>
      <c r="AE102" s="125">
        <v>0.8</v>
      </c>
      <c r="AF102" s="127">
        <f>+AVERAGE(Y102:AE102)</f>
        <v>0.79999999999999993</v>
      </c>
    </row>
    <row r="103" spans="2:32" ht="109.2" x14ac:dyDescent="0.3">
      <c r="B103" s="138" t="s">
        <v>204</v>
      </c>
      <c r="C103" s="11" t="s">
        <v>600</v>
      </c>
      <c r="D103" s="13" t="s">
        <v>93</v>
      </c>
      <c r="E103" s="13" t="s">
        <v>249</v>
      </c>
      <c r="F103" s="11" t="s">
        <v>624</v>
      </c>
      <c r="G103" s="170" t="s">
        <v>637</v>
      </c>
      <c r="H103" s="36" t="s">
        <v>638</v>
      </c>
      <c r="I103" s="36" t="s">
        <v>639</v>
      </c>
      <c r="J103" s="11" t="s">
        <v>640</v>
      </c>
      <c r="K103" s="36" t="s">
        <v>641</v>
      </c>
      <c r="L103" s="23" t="s">
        <v>607</v>
      </c>
      <c r="M103" s="138" t="s">
        <v>642</v>
      </c>
      <c r="N103" s="13" t="s">
        <v>609</v>
      </c>
      <c r="O103" s="11" t="s">
        <v>610</v>
      </c>
      <c r="P103" s="13" t="s">
        <v>611</v>
      </c>
      <c r="Q103" s="132" t="s">
        <v>82</v>
      </c>
      <c r="R103" s="132" t="s">
        <v>64</v>
      </c>
      <c r="S103" s="133">
        <v>4375000000</v>
      </c>
      <c r="T103" s="139">
        <v>0.82699999999999996</v>
      </c>
      <c r="U103" s="139">
        <f>T103</f>
        <v>0.82699999999999996</v>
      </c>
      <c r="V103" s="139">
        <v>0.83099999999999996</v>
      </c>
      <c r="W103" s="139">
        <f>V103</f>
        <v>0.83099999999999996</v>
      </c>
      <c r="X103" s="139">
        <f>W103</f>
        <v>0.83099999999999996</v>
      </c>
      <c r="Y103" s="139" t="s">
        <v>643</v>
      </c>
      <c r="Z103" s="139" t="str">
        <f>Y103</f>
        <v>83.5%</v>
      </c>
      <c r="AA103" s="139" t="str">
        <f>Z103</f>
        <v>83.5%</v>
      </c>
      <c r="AB103" s="139" t="s">
        <v>644</v>
      </c>
      <c r="AC103" s="139" t="str">
        <f>AB103</f>
        <v>83.9%</v>
      </c>
      <c r="AD103" s="139" t="str">
        <f>AC103</f>
        <v>83.9%</v>
      </c>
      <c r="AE103" s="139">
        <v>0.84199999999999997</v>
      </c>
      <c r="AF103" s="134">
        <f>+AE103</f>
        <v>0.84199999999999997</v>
      </c>
    </row>
    <row r="104" spans="2:32" ht="81.75" customHeight="1" x14ac:dyDescent="0.3">
      <c r="B104" s="168" t="s">
        <v>381</v>
      </c>
      <c r="C104" s="7" t="s">
        <v>600</v>
      </c>
      <c r="D104" s="10" t="s">
        <v>645</v>
      </c>
      <c r="E104" s="10" t="s">
        <v>249</v>
      </c>
      <c r="F104" s="7" t="s">
        <v>601</v>
      </c>
      <c r="G104" s="10" t="s">
        <v>646</v>
      </c>
      <c r="H104" s="7" t="s">
        <v>647</v>
      </c>
      <c r="I104" s="7" t="s">
        <v>648</v>
      </c>
      <c r="J104" s="7" t="s">
        <v>649</v>
      </c>
      <c r="K104" s="10" t="s">
        <v>650</v>
      </c>
      <c r="L104" s="123" t="s">
        <v>607</v>
      </c>
      <c r="M104" s="10" t="s">
        <v>608</v>
      </c>
      <c r="N104" s="10" t="s">
        <v>609</v>
      </c>
      <c r="O104" s="7" t="s">
        <v>610</v>
      </c>
      <c r="P104" s="10" t="s">
        <v>611</v>
      </c>
      <c r="Q104" s="21" t="s">
        <v>63</v>
      </c>
      <c r="R104" s="21" t="s">
        <v>74</v>
      </c>
      <c r="S104" s="124"/>
      <c r="T104" s="125">
        <v>0</v>
      </c>
      <c r="U104" s="125">
        <v>0</v>
      </c>
      <c r="V104" s="125">
        <v>0.25</v>
      </c>
      <c r="W104" s="125">
        <v>0</v>
      </c>
      <c r="X104" s="125">
        <v>0</v>
      </c>
      <c r="Y104" s="125">
        <v>0.25</v>
      </c>
      <c r="Z104" s="125">
        <v>0</v>
      </c>
      <c r="AA104" s="125">
        <v>0</v>
      </c>
      <c r="AB104" s="125">
        <v>0.25</v>
      </c>
      <c r="AC104" s="125">
        <v>0</v>
      </c>
      <c r="AD104" s="125">
        <v>0</v>
      </c>
      <c r="AE104" s="125">
        <v>0.25</v>
      </c>
      <c r="AF104" s="127">
        <f t="shared" ref="AF104:AF111" si="6">+T104+U104+V104+W104+X104+Y104+Z104+AA104+AB104+AC104+AD104+AE104</f>
        <v>1</v>
      </c>
    </row>
    <row r="105" spans="2:32" ht="91.5" customHeight="1" x14ac:dyDescent="0.3">
      <c r="B105" s="168" t="s">
        <v>381</v>
      </c>
      <c r="C105" s="7" t="s">
        <v>600</v>
      </c>
      <c r="D105" s="10" t="s">
        <v>645</v>
      </c>
      <c r="E105" s="10" t="s">
        <v>249</v>
      </c>
      <c r="F105" s="7" t="s">
        <v>601</v>
      </c>
      <c r="G105" s="10" t="s">
        <v>646</v>
      </c>
      <c r="H105" s="7" t="s">
        <v>651</v>
      </c>
      <c r="I105" s="7" t="s">
        <v>652</v>
      </c>
      <c r="J105" s="7" t="s">
        <v>653</v>
      </c>
      <c r="K105" s="10" t="s">
        <v>654</v>
      </c>
      <c r="L105" s="123" t="s">
        <v>607</v>
      </c>
      <c r="M105" s="10" t="s">
        <v>608</v>
      </c>
      <c r="N105" s="10" t="s">
        <v>609</v>
      </c>
      <c r="O105" s="7" t="s">
        <v>610</v>
      </c>
      <c r="P105" s="10" t="s">
        <v>611</v>
      </c>
      <c r="Q105" s="21" t="s">
        <v>63</v>
      </c>
      <c r="R105" s="21" t="s">
        <v>74</v>
      </c>
      <c r="S105" s="124"/>
      <c r="T105" s="125">
        <v>0</v>
      </c>
      <c r="U105" s="125">
        <v>0</v>
      </c>
      <c r="V105" s="125">
        <v>0.3</v>
      </c>
      <c r="W105" s="125">
        <v>0</v>
      </c>
      <c r="X105" s="125">
        <v>0</v>
      </c>
      <c r="Y105" s="125">
        <v>0.3</v>
      </c>
      <c r="Z105" s="125">
        <v>0</v>
      </c>
      <c r="AA105" s="125">
        <v>0</v>
      </c>
      <c r="AB105" s="125">
        <v>0.4</v>
      </c>
      <c r="AC105" s="125">
        <v>0</v>
      </c>
      <c r="AD105" s="125">
        <v>0</v>
      </c>
      <c r="AE105" s="125">
        <v>0</v>
      </c>
      <c r="AF105" s="127">
        <f t="shared" si="6"/>
        <v>1</v>
      </c>
    </row>
    <row r="106" spans="2:32" ht="126" customHeight="1" x14ac:dyDescent="0.3">
      <c r="B106" s="10" t="s">
        <v>548</v>
      </c>
      <c r="C106" s="7" t="s">
        <v>600</v>
      </c>
      <c r="D106" s="10" t="s">
        <v>135</v>
      </c>
      <c r="E106" s="10" t="s">
        <v>94</v>
      </c>
      <c r="F106" s="7" t="s">
        <v>68</v>
      </c>
      <c r="G106" s="10" t="s">
        <v>655</v>
      </c>
      <c r="H106" s="7" t="s">
        <v>656</v>
      </c>
      <c r="I106" s="7" t="s">
        <v>657</v>
      </c>
      <c r="J106" s="7" t="s">
        <v>658</v>
      </c>
      <c r="K106" s="171" t="s">
        <v>659</v>
      </c>
      <c r="L106" s="123" t="s">
        <v>545</v>
      </c>
      <c r="M106" s="10" t="s">
        <v>660</v>
      </c>
      <c r="N106" s="10" t="s">
        <v>661</v>
      </c>
      <c r="O106" s="7" t="s">
        <v>662</v>
      </c>
      <c r="P106" s="10" t="s">
        <v>663</v>
      </c>
      <c r="Q106" s="21" t="s">
        <v>63</v>
      </c>
      <c r="R106" s="21" t="s">
        <v>83</v>
      </c>
      <c r="S106" s="124"/>
      <c r="T106" s="65">
        <v>0</v>
      </c>
      <c r="U106" s="65">
        <v>0</v>
      </c>
      <c r="V106" s="65">
        <v>0.25</v>
      </c>
      <c r="W106" s="65">
        <v>0</v>
      </c>
      <c r="X106" s="65">
        <v>0</v>
      </c>
      <c r="Y106" s="65">
        <v>0.25</v>
      </c>
      <c r="Z106" s="65"/>
      <c r="AA106" s="65">
        <v>0</v>
      </c>
      <c r="AB106" s="65">
        <v>0.25</v>
      </c>
      <c r="AC106" s="65">
        <v>0</v>
      </c>
      <c r="AD106" s="65">
        <v>0</v>
      </c>
      <c r="AE106" s="65">
        <v>0.25</v>
      </c>
      <c r="AF106" s="127">
        <f t="shared" si="6"/>
        <v>1</v>
      </c>
    </row>
    <row r="107" spans="2:32" ht="126" customHeight="1" x14ac:dyDescent="0.3">
      <c r="B107" s="10" t="s">
        <v>548</v>
      </c>
      <c r="C107" s="7" t="s">
        <v>600</v>
      </c>
      <c r="D107" s="10" t="s">
        <v>135</v>
      </c>
      <c r="E107" s="10" t="s">
        <v>94</v>
      </c>
      <c r="F107" s="7" t="s">
        <v>68</v>
      </c>
      <c r="G107" s="10" t="s">
        <v>664</v>
      </c>
      <c r="H107" s="7" t="s">
        <v>665</v>
      </c>
      <c r="I107" s="7" t="s">
        <v>666</v>
      </c>
      <c r="J107" s="7" t="s">
        <v>667</v>
      </c>
      <c r="K107" s="10" t="s">
        <v>659</v>
      </c>
      <c r="L107" s="123" t="s">
        <v>59</v>
      </c>
      <c r="M107" s="10" t="s">
        <v>660</v>
      </c>
      <c r="N107" s="10" t="s">
        <v>661</v>
      </c>
      <c r="O107" s="7" t="s">
        <v>662</v>
      </c>
      <c r="P107" s="10" t="s">
        <v>663</v>
      </c>
      <c r="Q107" s="21" t="s">
        <v>63</v>
      </c>
      <c r="R107" s="21" t="s">
        <v>83</v>
      </c>
      <c r="S107" s="124"/>
      <c r="T107" s="65">
        <v>0</v>
      </c>
      <c r="U107" s="65">
        <v>0</v>
      </c>
      <c r="V107" s="65">
        <v>0</v>
      </c>
      <c r="W107" s="65">
        <v>0</v>
      </c>
      <c r="X107" s="65">
        <v>0</v>
      </c>
      <c r="Y107" s="65">
        <v>0.33333333333333298</v>
      </c>
      <c r="Z107" s="65">
        <v>0</v>
      </c>
      <c r="AA107" s="65">
        <v>0</v>
      </c>
      <c r="AB107" s="65">
        <v>0.33</v>
      </c>
      <c r="AC107" s="65">
        <v>0</v>
      </c>
      <c r="AD107" s="65">
        <v>0.34</v>
      </c>
      <c r="AE107" s="65">
        <v>0</v>
      </c>
      <c r="AF107" s="127">
        <f t="shared" si="6"/>
        <v>1.003333333333333</v>
      </c>
    </row>
    <row r="108" spans="2:32" ht="78" x14ac:dyDescent="0.3">
      <c r="B108" s="10" t="s">
        <v>548</v>
      </c>
      <c r="C108" s="7" t="s">
        <v>668</v>
      </c>
      <c r="D108" s="10" t="s">
        <v>669</v>
      </c>
      <c r="E108" s="10" t="s">
        <v>670</v>
      </c>
      <c r="F108" s="7" t="s">
        <v>68</v>
      </c>
      <c r="G108" s="10" t="s">
        <v>671</v>
      </c>
      <c r="H108" s="7" t="s">
        <v>672</v>
      </c>
      <c r="I108" s="7" t="s">
        <v>673</v>
      </c>
      <c r="J108" s="7" t="s">
        <v>674</v>
      </c>
      <c r="K108" s="10" t="s">
        <v>675</v>
      </c>
      <c r="L108" s="123" t="s">
        <v>100</v>
      </c>
      <c r="M108" s="10" t="s">
        <v>660</v>
      </c>
      <c r="N108" s="10" t="s">
        <v>661</v>
      </c>
      <c r="O108" s="7" t="s">
        <v>662</v>
      </c>
      <c r="P108" s="10" t="s">
        <v>663</v>
      </c>
      <c r="Q108" s="21" t="s">
        <v>63</v>
      </c>
      <c r="R108" s="21" t="s">
        <v>83</v>
      </c>
      <c r="S108" s="124"/>
      <c r="T108" s="46">
        <v>0</v>
      </c>
      <c r="U108" s="46">
        <v>0</v>
      </c>
      <c r="V108" s="46">
        <v>0.25</v>
      </c>
      <c r="W108" s="46">
        <v>0</v>
      </c>
      <c r="X108" s="46">
        <v>0</v>
      </c>
      <c r="Y108" s="46">
        <v>0.25</v>
      </c>
      <c r="Z108" s="46">
        <v>0</v>
      </c>
      <c r="AA108" s="46">
        <v>0</v>
      </c>
      <c r="AB108" s="46">
        <v>0.25</v>
      </c>
      <c r="AC108" s="46">
        <v>0</v>
      </c>
      <c r="AD108" s="46">
        <v>0</v>
      </c>
      <c r="AE108" s="46">
        <v>0.25</v>
      </c>
      <c r="AF108" s="127">
        <f t="shared" si="6"/>
        <v>1</v>
      </c>
    </row>
    <row r="109" spans="2:32" ht="112.5" customHeight="1" x14ac:dyDescent="0.3">
      <c r="B109" s="10" t="s">
        <v>65</v>
      </c>
      <c r="C109" s="7" t="s">
        <v>676</v>
      </c>
      <c r="D109" s="10" t="s">
        <v>677</v>
      </c>
      <c r="E109" s="10" t="s">
        <v>52</v>
      </c>
      <c r="F109" s="7" t="s">
        <v>68</v>
      </c>
      <c r="G109" s="10" t="s">
        <v>678</v>
      </c>
      <c r="H109" s="172" t="s">
        <v>679</v>
      </c>
      <c r="I109" s="172" t="s">
        <v>680</v>
      </c>
      <c r="J109" s="172" t="s">
        <v>681</v>
      </c>
      <c r="K109" s="172" t="s">
        <v>682</v>
      </c>
      <c r="L109" s="173" t="s">
        <v>100</v>
      </c>
      <c r="M109" s="10" t="s">
        <v>683</v>
      </c>
      <c r="N109" s="10" t="s">
        <v>684</v>
      </c>
      <c r="O109" s="7" t="s">
        <v>433</v>
      </c>
      <c r="P109" s="172" t="s">
        <v>685</v>
      </c>
      <c r="Q109" s="172" t="s">
        <v>82</v>
      </c>
      <c r="R109" s="172" t="s">
        <v>83</v>
      </c>
      <c r="S109" s="55" t="s">
        <v>50</v>
      </c>
      <c r="T109" s="125">
        <f>13/55</f>
        <v>0.23636363636363636</v>
      </c>
      <c r="U109" s="125">
        <f>8/55</f>
        <v>0.14545454545454545</v>
      </c>
      <c r="V109" s="125">
        <f>7/55</f>
        <v>0.12727272727272726</v>
      </c>
      <c r="W109" s="125">
        <f>8/55</f>
        <v>0.14545454545454545</v>
      </c>
      <c r="X109" s="125">
        <f>7/55</f>
        <v>0.12727272727272726</v>
      </c>
      <c r="Y109" s="125">
        <f>6/55</f>
        <v>0.10909090909090909</v>
      </c>
      <c r="Z109" s="125">
        <f>6/55</f>
        <v>0.10909090909090909</v>
      </c>
      <c r="AA109" s="125">
        <v>0</v>
      </c>
      <c r="AB109" s="125">
        <v>0</v>
      </c>
      <c r="AC109" s="125">
        <v>0</v>
      </c>
      <c r="AD109" s="125">
        <v>0</v>
      </c>
      <c r="AE109" s="125">
        <v>0</v>
      </c>
      <c r="AF109" s="127">
        <f t="shared" si="6"/>
        <v>1</v>
      </c>
    </row>
    <row r="110" spans="2:32" ht="81" customHeight="1" x14ac:dyDescent="0.3">
      <c r="B110" s="10" t="s">
        <v>49</v>
      </c>
      <c r="C110" s="7" t="s">
        <v>686</v>
      </c>
      <c r="D110" s="10" t="s">
        <v>677</v>
      </c>
      <c r="E110" s="10" t="s">
        <v>52</v>
      </c>
      <c r="F110" s="7" t="s">
        <v>68</v>
      </c>
      <c r="G110" s="10" t="s">
        <v>678</v>
      </c>
      <c r="H110" s="7" t="s">
        <v>687</v>
      </c>
      <c r="I110" s="7" t="s">
        <v>688</v>
      </c>
      <c r="J110" s="7" t="s">
        <v>689</v>
      </c>
      <c r="K110" s="10" t="s">
        <v>690</v>
      </c>
      <c r="L110" s="123" t="s">
        <v>142</v>
      </c>
      <c r="M110" s="10" t="s">
        <v>684</v>
      </c>
      <c r="N110" s="10" t="s">
        <v>691</v>
      </c>
      <c r="O110" s="7" t="s">
        <v>433</v>
      </c>
      <c r="P110" s="172" t="s">
        <v>685</v>
      </c>
      <c r="Q110" s="172" t="s">
        <v>63</v>
      </c>
      <c r="R110" s="172" t="s">
        <v>74</v>
      </c>
      <c r="S110" s="174"/>
      <c r="T110" s="125">
        <v>0</v>
      </c>
      <c r="U110" s="125">
        <v>0</v>
      </c>
      <c r="V110" s="125">
        <v>0</v>
      </c>
      <c r="W110" s="125">
        <v>0</v>
      </c>
      <c r="X110" s="125">
        <v>0</v>
      </c>
      <c r="Y110" s="125">
        <f>1/2</f>
        <v>0.5</v>
      </c>
      <c r="Z110" s="125">
        <v>0</v>
      </c>
      <c r="AA110" s="125">
        <v>0</v>
      </c>
      <c r="AB110" s="125">
        <v>0</v>
      </c>
      <c r="AC110" s="125">
        <v>0</v>
      </c>
      <c r="AD110" s="125">
        <v>0</v>
      </c>
      <c r="AE110" s="125">
        <f>1/2</f>
        <v>0.5</v>
      </c>
      <c r="AF110" s="127">
        <f t="shared" si="6"/>
        <v>1</v>
      </c>
    </row>
    <row r="111" spans="2:32" ht="81" customHeight="1" x14ac:dyDescent="0.3">
      <c r="B111" s="10" t="s">
        <v>65</v>
      </c>
      <c r="C111" s="7" t="s">
        <v>692</v>
      </c>
      <c r="D111" s="10" t="s">
        <v>677</v>
      </c>
      <c r="E111" s="10" t="s">
        <v>52</v>
      </c>
      <c r="F111" s="7" t="s">
        <v>68</v>
      </c>
      <c r="G111" s="22" t="s">
        <v>693</v>
      </c>
      <c r="H111" s="7" t="s">
        <v>694</v>
      </c>
      <c r="I111" s="7" t="s">
        <v>695</v>
      </c>
      <c r="J111" s="7" t="s">
        <v>696</v>
      </c>
      <c r="K111" s="10" t="s">
        <v>697</v>
      </c>
      <c r="L111" s="123" t="s">
        <v>59</v>
      </c>
      <c r="M111" s="10" t="s">
        <v>684</v>
      </c>
      <c r="N111" s="10" t="s">
        <v>691</v>
      </c>
      <c r="O111" s="7" t="s">
        <v>433</v>
      </c>
      <c r="P111" s="172" t="s">
        <v>685</v>
      </c>
      <c r="Q111" s="21" t="s">
        <v>82</v>
      </c>
      <c r="R111" s="21" t="s">
        <v>74</v>
      </c>
      <c r="S111" s="124" t="s">
        <v>68</v>
      </c>
      <c r="T111" s="125">
        <f>1/13</f>
        <v>7.6923076923076927E-2</v>
      </c>
      <c r="U111" s="125">
        <f>1/13</f>
        <v>7.6923076923076927E-2</v>
      </c>
      <c r="V111" s="125">
        <f>1/13</f>
        <v>7.6923076923076927E-2</v>
      </c>
      <c r="W111" s="125">
        <f>2/13</f>
        <v>0.15384615384615385</v>
      </c>
      <c r="X111" s="125">
        <f t="shared" ref="X111:AE111" si="7">1/13</f>
        <v>7.6923076923076927E-2</v>
      </c>
      <c r="Y111" s="125">
        <f t="shared" si="7"/>
        <v>7.6923076923076927E-2</v>
      </c>
      <c r="Z111" s="125">
        <f t="shared" si="7"/>
        <v>7.6923076923076927E-2</v>
      </c>
      <c r="AA111" s="125">
        <f t="shared" si="7"/>
        <v>7.6923076923076927E-2</v>
      </c>
      <c r="AB111" s="125">
        <f t="shared" si="7"/>
        <v>7.6923076923076927E-2</v>
      </c>
      <c r="AC111" s="125">
        <f t="shared" si="7"/>
        <v>7.6923076923076927E-2</v>
      </c>
      <c r="AD111" s="125">
        <f t="shared" si="7"/>
        <v>7.6923076923076927E-2</v>
      </c>
      <c r="AE111" s="125">
        <f t="shared" si="7"/>
        <v>7.6923076923076927E-2</v>
      </c>
      <c r="AF111" s="127">
        <f t="shared" si="6"/>
        <v>0.99999999999999978</v>
      </c>
    </row>
    <row r="112" spans="2:32" ht="93" customHeight="1" x14ac:dyDescent="0.3">
      <c r="B112" s="22" t="s">
        <v>49</v>
      </c>
      <c r="C112" s="12" t="s">
        <v>698</v>
      </c>
      <c r="D112" s="22" t="s">
        <v>68</v>
      </c>
      <c r="E112" s="22" t="s">
        <v>68</v>
      </c>
      <c r="F112" s="12" t="s">
        <v>68</v>
      </c>
      <c r="G112" s="22" t="s">
        <v>699</v>
      </c>
      <c r="H112" s="12" t="s">
        <v>700</v>
      </c>
      <c r="I112" s="12" t="s">
        <v>701</v>
      </c>
      <c r="J112" s="12" t="s">
        <v>702</v>
      </c>
      <c r="K112" s="22" t="s">
        <v>703</v>
      </c>
      <c r="L112" s="24" t="s">
        <v>142</v>
      </c>
      <c r="M112" s="22" t="s">
        <v>704</v>
      </c>
      <c r="N112" s="22" t="s">
        <v>705</v>
      </c>
      <c r="O112" s="12" t="s">
        <v>706</v>
      </c>
      <c r="P112" s="204" t="s">
        <v>685</v>
      </c>
      <c r="Q112" s="129" t="s">
        <v>63</v>
      </c>
      <c r="R112" s="129" t="s">
        <v>74</v>
      </c>
      <c r="S112" s="130"/>
      <c r="T112" s="125"/>
      <c r="U112" s="125"/>
      <c r="V112" s="125"/>
      <c r="W112" s="125"/>
      <c r="X112" s="125"/>
      <c r="Y112" s="125">
        <v>1</v>
      </c>
      <c r="Z112" s="125">
        <v>1</v>
      </c>
      <c r="AA112" s="125">
        <v>1</v>
      </c>
      <c r="AB112" s="125">
        <v>1</v>
      </c>
      <c r="AC112" s="125">
        <v>1</v>
      </c>
      <c r="AD112" s="125">
        <v>1</v>
      </c>
      <c r="AE112" s="125">
        <v>1</v>
      </c>
      <c r="AF112" s="127">
        <f>AVERAGE(Y112:AE112)</f>
        <v>1</v>
      </c>
    </row>
    <row r="113" spans="2:32" ht="95.25" customHeight="1" x14ac:dyDescent="0.3">
      <c r="B113" s="22" t="s">
        <v>65</v>
      </c>
      <c r="C113" s="203" t="s">
        <v>920</v>
      </c>
      <c r="D113" s="22" t="s">
        <v>68</v>
      </c>
      <c r="E113" s="22" t="s">
        <v>68</v>
      </c>
      <c r="F113" s="12" t="s">
        <v>68</v>
      </c>
      <c r="G113" s="22" t="s">
        <v>707</v>
      </c>
      <c r="H113" s="12" t="s">
        <v>708</v>
      </c>
      <c r="I113" s="12" t="s">
        <v>709</v>
      </c>
      <c r="J113" s="12" t="s">
        <v>710</v>
      </c>
      <c r="K113" s="22" t="s">
        <v>711</v>
      </c>
      <c r="L113" s="24" t="s">
        <v>216</v>
      </c>
      <c r="M113" s="22" t="s">
        <v>712</v>
      </c>
      <c r="N113" s="22" t="s">
        <v>713</v>
      </c>
      <c r="O113" s="12" t="s">
        <v>714</v>
      </c>
      <c r="P113" s="204" t="s">
        <v>685</v>
      </c>
      <c r="Q113" s="129" t="s">
        <v>63</v>
      </c>
      <c r="R113" s="129" t="s">
        <v>74</v>
      </c>
      <c r="S113" s="130" t="s">
        <v>68</v>
      </c>
      <c r="T113" s="125">
        <v>0</v>
      </c>
      <c r="U113" s="125">
        <v>0</v>
      </c>
      <c r="V113" s="125">
        <v>0</v>
      </c>
      <c r="W113" s="125">
        <v>0</v>
      </c>
      <c r="X113" s="125">
        <v>0</v>
      </c>
      <c r="Y113" s="125">
        <v>0</v>
      </c>
      <c r="Z113" s="125">
        <v>0</v>
      </c>
      <c r="AA113" s="125">
        <v>0</v>
      </c>
      <c r="AB113" s="125">
        <v>0</v>
      </c>
      <c r="AC113" s="125">
        <v>0</v>
      </c>
      <c r="AD113" s="125">
        <v>1</v>
      </c>
      <c r="AE113" s="125">
        <v>0</v>
      </c>
      <c r="AF113" s="127">
        <f>+T113+U113+V113+W113+X113+Y113+Z113+AA113+AB113+AC113+AD113+AE113</f>
        <v>1</v>
      </c>
    </row>
    <row r="114" spans="2:32" ht="87" customHeight="1" x14ac:dyDescent="0.3">
      <c r="B114" s="22" t="s">
        <v>65</v>
      </c>
      <c r="C114" s="12" t="s">
        <v>50</v>
      </c>
      <c r="D114" s="22" t="s">
        <v>715</v>
      </c>
      <c r="E114" s="22" t="s">
        <v>52</v>
      </c>
      <c r="F114" s="12" t="s">
        <v>68</v>
      </c>
      <c r="G114" s="22" t="s">
        <v>707</v>
      </c>
      <c r="H114" s="12" t="s">
        <v>716</v>
      </c>
      <c r="I114" s="12" t="s">
        <v>717</v>
      </c>
      <c r="J114" s="12" t="s">
        <v>718</v>
      </c>
      <c r="K114" s="22" t="s">
        <v>719</v>
      </c>
      <c r="L114" s="24" t="s">
        <v>100</v>
      </c>
      <c r="M114" s="22" t="s">
        <v>712</v>
      </c>
      <c r="N114" s="22" t="s">
        <v>713</v>
      </c>
      <c r="O114" s="12" t="s">
        <v>714</v>
      </c>
      <c r="P114" s="204" t="s">
        <v>685</v>
      </c>
      <c r="Q114" s="129" t="s">
        <v>63</v>
      </c>
      <c r="R114" s="129" t="s">
        <v>74</v>
      </c>
      <c r="S114" s="130" t="s">
        <v>68</v>
      </c>
      <c r="T114" s="125">
        <v>0</v>
      </c>
      <c r="U114" s="125">
        <v>0</v>
      </c>
      <c r="V114" s="125">
        <v>0.25</v>
      </c>
      <c r="W114" s="125">
        <v>0</v>
      </c>
      <c r="X114" s="125">
        <v>0</v>
      </c>
      <c r="Y114" s="125">
        <v>0.25</v>
      </c>
      <c r="Z114" s="125">
        <v>0</v>
      </c>
      <c r="AA114" s="125">
        <v>0</v>
      </c>
      <c r="AB114" s="125">
        <v>0.25</v>
      </c>
      <c r="AC114" s="125">
        <v>0</v>
      </c>
      <c r="AD114" s="125">
        <v>0</v>
      </c>
      <c r="AE114" s="125">
        <v>0.25</v>
      </c>
      <c r="AF114" s="127">
        <f>+T114+U114+V114+W114+X114+Y114+Z114+AA114+AB114+AC114+AD114+AE114</f>
        <v>1</v>
      </c>
    </row>
    <row r="115" spans="2:32" ht="77.25" customHeight="1" x14ac:dyDescent="0.3">
      <c r="B115" s="22" t="s">
        <v>65</v>
      </c>
      <c r="C115" s="12" t="s">
        <v>50</v>
      </c>
      <c r="D115" s="22" t="s">
        <v>715</v>
      </c>
      <c r="E115" s="22" t="s">
        <v>52</v>
      </c>
      <c r="F115" s="12" t="s">
        <v>68</v>
      </c>
      <c r="G115" s="22" t="s">
        <v>707</v>
      </c>
      <c r="H115" s="12" t="s">
        <v>720</v>
      </c>
      <c r="I115" s="12" t="s">
        <v>721</v>
      </c>
      <c r="J115" s="12" t="s">
        <v>722</v>
      </c>
      <c r="K115" s="22" t="s">
        <v>723</v>
      </c>
      <c r="L115" s="24" t="s">
        <v>100</v>
      </c>
      <c r="M115" s="12" t="s">
        <v>712</v>
      </c>
      <c r="N115" s="22" t="s">
        <v>713</v>
      </c>
      <c r="O115" s="12" t="s">
        <v>714</v>
      </c>
      <c r="P115" s="204" t="s">
        <v>685</v>
      </c>
      <c r="Q115" s="129" t="s">
        <v>63</v>
      </c>
      <c r="R115" s="129" t="s">
        <v>74</v>
      </c>
      <c r="S115" s="130" t="s">
        <v>68</v>
      </c>
      <c r="T115" s="125">
        <v>0</v>
      </c>
      <c r="U115" s="125">
        <v>0</v>
      </c>
      <c r="V115" s="125">
        <v>0.25</v>
      </c>
      <c r="W115" s="125">
        <v>0</v>
      </c>
      <c r="X115" s="125">
        <v>0.25</v>
      </c>
      <c r="Y115" s="125">
        <v>0</v>
      </c>
      <c r="Z115" s="125">
        <v>0</v>
      </c>
      <c r="AA115" s="125">
        <v>0.25</v>
      </c>
      <c r="AB115" s="125">
        <v>0</v>
      </c>
      <c r="AC115" s="125">
        <v>0</v>
      </c>
      <c r="AD115" s="125">
        <v>0.25</v>
      </c>
      <c r="AE115" s="125">
        <v>0</v>
      </c>
      <c r="AF115" s="127">
        <f>+T115+U115+V115+W115+X115+Y115+Z115+AA115+AB115+AC115+AD115+AE115</f>
        <v>1</v>
      </c>
    </row>
    <row r="116" spans="2:32" ht="77.25" customHeight="1" x14ac:dyDescent="0.3">
      <c r="B116" s="22" t="s">
        <v>65</v>
      </c>
      <c r="C116" s="12" t="s">
        <v>724</v>
      </c>
      <c r="D116" s="22" t="s">
        <v>725</v>
      </c>
      <c r="E116" s="22" t="s">
        <v>328</v>
      </c>
      <c r="F116" s="12" t="s">
        <v>68</v>
      </c>
      <c r="G116" s="22" t="s">
        <v>726</v>
      </c>
      <c r="H116" s="12" t="s">
        <v>727</v>
      </c>
      <c r="I116" s="12" t="s">
        <v>728</v>
      </c>
      <c r="J116" s="12" t="s">
        <v>729</v>
      </c>
      <c r="K116" s="12" t="s">
        <v>730</v>
      </c>
      <c r="L116" s="24" t="s">
        <v>59</v>
      </c>
      <c r="M116" s="205" t="s">
        <v>731</v>
      </c>
      <c r="N116" s="22" t="s">
        <v>732</v>
      </c>
      <c r="O116" s="12" t="s">
        <v>733</v>
      </c>
      <c r="P116" s="204" t="s">
        <v>685</v>
      </c>
      <c r="Q116" s="129" t="s">
        <v>63</v>
      </c>
      <c r="R116" s="129" t="s">
        <v>74</v>
      </c>
      <c r="S116" s="130" t="s">
        <v>68</v>
      </c>
      <c r="T116" s="125">
        <v>0</v>
      </c>
      <c r="U116" s="125">
        <v>0</v>
      </c>
      <c r="V116" s="125">
        <v>0.43</v>
      </c>
      <c r="W116" s="125">
        <v>0.28999999999999998</v>
      </c>
      <c r="X116" s="125">
        <v>0.14000000000000001</v>
      </c>
      <c r="Y116" s="125">
        <v>0.14000000000000001</v>
      </c>
      <c r="Z116" s="125">
        <v>1</v>
      </c>
      <c r="AA116" s="125">
        <v>0</v>
      </c>
      <c r="AB116" s="125">
        <v>0</v>
      </c>
      <c r="AC116" s="125">
        <v>0</v>
      </c>
      <c r="AD116" s="125">
        <v>0</v>
      </c>
      <c r="AE116" s="125">
        <v>0</v>
      </c>
      <c r="AF116" s="127">
        <v>1</v>
      </c>
    </row>
    <row r="117" spans="2:32" ht="77.25" customHeight="1" x14ac:dyDescent="0.3">
      <c r="B117" s="22" t="s">
        <v>65</v>
      </c>
      <c r="C117" s="206" t="s">
        <v>734</v>
      </c>
      <c r="D117" s="22" t="s">
        <v>725</v>
      </c>
      <c r="E117" s="22" t="s">
        <v>328</v>
      </c>
      <c r="F117" s="12" t="s">
        <v>68</v>
      </c>
      <c r="G117" s="207" t="s">
        <v>735</v>
      </c>
      <c r="H117" s="206" t="s">
        <v>736</v>
      </c>
      <c r="I117" s="12" t="s">
        <v>737</v>
      </c>
      <c r="J117" s="208" t="s">
        <v>738</v>
      </c>
      <c r="K117" s="22" t="s">
        <v>739</v>
      </c>
      <c r="L117" s="209" t="s">
        <v>100</v>
      </c>
      <c r="M117" s="206" t="s">
        <v>740</v>
      </c>
      <c r="N117" s="22" t="s">
        <v>732</v>
      </c>
      <c r="O117" s="12" t="s">
        <v>733</v>
      </c>
      <c r="P117" s="204" t="s">
        <v>685</v>
      </c>
      <c r="Q117" s="210" t="s">
        <v>63</v>
      </c>
      <c r="R117" s="211" t="s">
        <v>74</v>
      </c>
      <c r="S117" s="212" t="s">
        <v>68</v>
      </c>
      <c r="T117" s="125">
        <v>0</v>
      </c>
      <c r="U117" s="125">
        <v>0</v>
      </c>
      <c r="V117" s="125">
        <v>0.25</v>
      </c>
      <c r="W117" s="125">
        <v>0</v>
      </c>
      <c r="X117" s="125">
        <v>0</v>
      </c>
      <c r="Y117" s="125">
        <v>0.25</v>
      </c>
      <c r="Z117" s="125">
        <v>0</v>
      </c>
      <c r="AA117" s="125">
        <v>0</v>
      </c>
      <c r="AB117" s="125">
        <v>0.25</v>
      </c>
      <c r="AC117" s="125">
        <v>0</v>
      </c>
      <c r="AD117" s="125">
        <v>0</v>
      </c>
      <c r="AE117" s="125">
        <v>0.25</v>
      </c>
      <c r="AF117" s="127">
        <f t="shared" ref="AF117:AF129" si="8">+T117+U117+V117+W117+X117+Y117+Z117+AA117+AB117+AC117+AD117+AE117</f>
        <v>1</v>
      </c>
    </row>
    <row r="118" spans="2:32" ht="85.5" customHeight="1" x14ac:dyDescent="0.3">
      <c r="B118" s="145" t="s">
        <v>49</v>
      </c>
      <c r="C118" s="12" t="s">
        <v>50</v>
      </c>
      <c r="D118" s="22" t="s">
        <v>101</v>
      </c>
      <c r="E118" s="22" t="s">
        <v>68</v>
      </c>
      <c r="F118" s="12" t="s">
        <v>68</v>
      </c>
      <c r="G118" s="145" t="s">
        <v>741</v>
      </c>
      <c r="H118" s="145" t="s">
        <v>742</v>
      </c>
      <c r="I118" s="145" t="s">
        <v>743</v>
      </c>
      <c r="J118" s="145" t="s">
        <v>744</v>
      </c>
      <c r="K118" s="145" t="s">
        <v>745</v>
      </c>
      <c r="L118" s="213" t="s">
        <v>142</v>
      </c>
      <c r="M118" s="214" t="s">
        <v>746</v>
      </c>
      <c r="N118" s="214" t="s">
        <v>746</v>
      </c>
      <c r="O118" s="214" t="s">
        <v>747</v>
      </c>
      <c r="P118" s="214" t="s">
        <v>748</v>
      </c>
      <c r="Q118" s="215" t="s">
        <v>63</v>
      </c>
      <c r="R118" s="215" t="s">
        <v>74</v>
      </c>
      <c r="S118" s="130" t="s">
        <v>68</v>
      </c>
      <c r="T118" s="125"/>
      <c r="U118" s="125"/>
      <c r="V118" s="125"/>
      <c r="W118" s="125"/>
      <c r="X118" s="125"/>
      <c r="Y118" s="125"/>
      <c r="Z118" s="125"/>
      <c r="AA118" s="125"/>
      <c r="AB118" s="125"/>
      <c r="AC118" s="125"/>
      <c r="AD118" s="125"/>
      <c r="AE118" s="125"/>
      <c r="AF118" s="127">
        <f t="shared" si="8"/>
        <v>0</v>
      </c>
    </row>
    <row r="119" spans="2:32" ht="92.25" customHeight="1" x14ac:dyDescent="0.3">
      <c r="B119" s="215" t="s">
        <v>381</v>
      </c>
      <c r="C119" s="12" t="s">
        <v>50</v>
      </c>
      <c r="D119" s="22" t="s">
        <v>101</v>
      </c>
      <c r="E119" s="22" t="s">
        <v>68</v>
      </c>
      <c r="F119" s="12" t="s">
        <v>68</v>
      </c>
      <c r="G119" s="215" t="s">
        <v>749</v>
      </c>
      <c r="H119" s="215" t="s">
        <v>750</v>
      </c>
      <c r="I119" s="215" t="s">
        <v>751</v>
      </c>
      <c r="J119" s="215" t="s">
        <v>752</v>
      </c>
      <c r="K119" s="145" t="s">
        <v>753</v>
      </c>
      <c r="L119" s="214" t="s">
        <v>216</v>
      </c>
      <c r="M119" s="214" t="s">
        <v>746</v>
      </c>
      <c r="N119" s="214" t="s">
        <v>746</v>
      </c>
      <c r="O119" s="214" t="s">
        <v>747</v>
      </c>
      <c r="P119" s="214" t="s">
        <v>748</v>
      </c>
      <c r="Q119" s="215" t="s">
        <v>63</v>
      </c>
      <c r="R119" s="215" t="s">
        <v>74</v>
      </c>
      <c r="S119" s="130" t="s">
        <v>68</v>
      </c>
      <c r="T119" s="125"/>
      <c r="U119" s="125"/>
      <c r="V119" s="125"/>
      <c r="W119" s="125"/>
      <c r="X119" s="125"/>
      <c r="Y119" s="125"/>
      <c r="Z119" s="125"/>
      <c r="AA119" s="125"/>
      <c r="AB119" s="125"/>
      <c r="AC119" s="125"/>
      <c r="AD119" s="125"/>
      <c r="AE119" s="125"/>
      <c r="AF119" s="127">
        <f t="shared" si="8"/>
        <v>0</v>
      </c>
    </row>
    <row r="120" spans="2:32" ht="60.75" customHeight="1" x14ac:dyDescent="0.3">
      <c r="B120" s="215" t="s">
        <v>65</v>
      </c>
      <c r="C120" s="215" t="s">
        <v>754</v>
      </c>
      <c r="D120" s="22" t="s">
        <v>101</v>
      </c>
      <c r="E120" s="22" t="s">
        <v>68</v>
      </c>
      <c r="F120" s="12" t="s">
        <v>68</v>
      </c>
      <c r="G120" s="215" t="s">
        <v>755</v>
      </c>
      <c r="H120" s="215" t="s">
        <v>756</v>
      </c>
      <c r="I120" s="215" t="s">
        <v>757</v>
      </c>
      <c r="J120" s="215" t="s">
        <v>758</v>
      </c>
      <c r="K120" s="145" t="s">
        <v>753</v>
      </c>
      <c r="L120" s="214" t="s">
        <v>100</v>
      </c>
      <c r="M120" s="214" t="s">
        <v>746</v>
      </c>
      <c r="N120" s="214" t="s">
        <v>746</v>
      </c>
      <c r="O120" s="214" t="s">
        <v>747</v>
      </c>
      <c r="P120" s="214" t="s">
        <v>748</v>
      </c>
      <c r="Q120" s="215" t="s">
        <v>63</v>
      </c>
      <c r="R120" s="215" t="s">
        <v>74</v>
      </c>
      <c r="S120" s="130" t="s">
        <v>68</v>
      </c>
      <c r="T120" s="125"/>
      <c r="U120" s="125"/>
      <c r="V120" s="125"/>
      <c r="W120" s="125"/>
      <c r="X120" s="125"/>
      <c r="Y120" s="125"/>
      <c r="Z120" s="125"/>
      <c r="AA120" s="125"/>
      <c r="AB120" s="125"/>
      <c r="AC120" s="125"/>
      <c r="AD120" s="125"/>
      <c r="AE120" s="125"/>
      <c r="AF120" s="127">
        <f t="shared" si="8"/>
        <v>0</v>
      </c>
    </row>
    <row r="121" spans="2:32" ht="48.75" customHeight="1" x14ac:dyDescent="0.3">
      <c r="B121" s="215" t="s">
        <v>759</v>
      </c>
      <c r="C121" s="215" t="s">
        <v>760</v>
      </c>
      <c r="D121" s="22" t="s">
        <v>761</v>
      </c>
      <c r="E121" s="22" t="s">
        <v>762</v>
      </c>
      <c r="F121" s="12" t="s">
        <v>68</v>
      </c>
      <c r="G121" s="215" t="s">
        <v>763</v>
      </c>
      <c r="H121" s="215" t="s">
        <v>764</v>
      </c>
      <c r="I121" s="215" t="s">
        <v>765</v>
      </c>
      <c r="J121" s="215" t="s">
        <v>766</v>
      </c>
      <c r="K121" s="215" t="s">
        <v>767</v>
      </c>
      <c r="L121" s="214" t="s">
        <v>142</v>
      </c>
      <c r="M121" s="214" t="s">
        <v>746</v>
      </c>
      <c r="N121" s="214" t="s">
        <v>746</v>
      </c>
      <c r="O121" s="214" t="s">
        <v>747</v>
      </c>
      <c r="P121" s="214" t="s">
        <v>748</v>
      </c>
      <c r="Q121" s="215" t="s">
        <v>63</v>
      </c>
      <c r="R121" s="215" t="s">
        <v>74</v>
      </c>
      <c r="S121" s="130" t="s">
        <v>68</v>
      </c>
      <c r="T121" s="125"/>
      <c r="U121" s="125"/>
      <c r="V121" s="125"/>
      <c r="W121" s="125"/>
      <c r="X121" s="125"/>
      <c r="Y121" s="125"/>
      <c r="Z121" s="125"/>
      <c r="AA121" s="125"/>
      <c r="AB121" s="125"/>
      <c r="AC121" s="125"/>
      <c r="AD121" s="125"/>
      <c r="AE121" s="125"/>
      <c r="AF121" s="127">
        <f t="shared" si="8"/>
        <v>0</v>
      </c>
    </row>
    <row r="122" spans="2:32" ht="46.5" customHeight="1" x14ac:dyDescent="0.3">
      <c r="B122" s="215" t="s">
        <v>65</v>
      </c>
      <c r="C122" s="12" t="s">
        <v>50</v>
      </c>
      <c r="D122" s="22" t="s">
        <v>101</v>
      </c>
      <c r="E122" s="22" t="s">
        <v>68</v>
      </c>
      <c r="F122" s="12" t="s">
        <v>68</v>
      </c>
      <c r="G122" s="215" t="s">
        <v>768</v>
      </c>
      <c r="H122" s="215" t="s">
        <v>769</v>
      </c>
      <c r="I122" s="215" t="s">
        <v>770</v>
      </c>
      <c r="J122" s="215" t="s">
        <v>771</v>
      </c>
      <c r="K122" s="215" t="s">
        <v>772</v>
      </c>
      <c r="L122" s="214" t="s">
        <v>100</v>
      </c>
      <c r="M122" s="214" t="s">
        <v>746</v>
      </c>
      <c r="N122" s="214" t="s">
        <v>746</v>
      </c>
      <c r="O122" s="214" t="s">
        <v>747</v>
      </c>
      <c r="P122" s="214" t="s">
        <v>748</v>
      </c>
      <c r="Q122" s="215" t="s">
        <v>63</v>
      </c>
      <c r="R122" s="215" t="s">
        <v>74</v>
      </c>
      <c r="S122" s="130" t="s">
        <v>68</v>
      </c>
      <c r="T122" s="125"/>
      <c r="U122" s="125"/>
      <c r="V122" s="125"/>
      <c r="W122" s="125"/>
      <c r="X122" s="125"/>
      <c r="Y122" s="125"/>
      <c r="Z122" s="125"/>
      <c r="AA122" s="125"/>
      <c r="AB122" s="125"/>
      <c r="AC122" s="125"/>
      <c r="AD122" s="125"/>
      <c r="AE122" s="125"/>
      <c r="AF122" s="127">
        <f t="shared" si="8"/>
        <v>0</v>
      </c>
    </row>
    <row r="123" spans="2:32" ht="86.4" x14ac:dyDescent="0.3">
      <c r="B123" s="14" t="s">
        <v>84</v>
      </c>
      <c r="C123" s="11" t="s">
        <v>50</v>
      </c>
      <c r="D123" s="13" t="s">
        <v>135</v>
      </c>
      <c r="E123" s="13" t="s">
        <v>94</v>
      </c>
      <c r="F123" s="11" t="s">
        <v>68</v>
      </c>
      <c r="G123" s="14" t="s">
        <v>773</v>
      </c>
      <c r="H123" s="17" t="s">
        <v>921</v>
      </c>
      <c r="I123" s="15" t="s">
        <v>922</v>
      </c>
      <c r="J123" s="14" t="s">
        <v>774</v>
      </c>
      <c r="K123" s="14" t="s">
        <v>775</v>
      </c>
      <c r="L123" s="175"/>
      <c r="M123" s="176" t="s">
        <v>660</v>
      </c>
      <c r="N123" s="13" t="s">
        <v>661</v>
      </c>
      <c r="O123" s="11" t="s">
        <v>662</v>
      </c>
      <c r="P123" s="177" t="s">
        <v>663</v>
      </c>
      <c r="Q123" s="175"/>
      <c r="R123" s="132"/>
      <c r="S123" s="178"/>
      <c r="T123" s="139"/>
      <c r="U123" s="139"/>
      <c r="V123" s="139"/>
      <c r="W123" s="139"/>
      <c r="X123" s="139"/>
      <c r="Y123" s="139"/>
      <c r="Z123" s="139"/>
      <c r="AA123" s="139"/>
      <c r="AB123" s="139"/>
      <c r="AC123" s="139"/>
      <c r="AD123" s="139"/>
      <c r="AE123" s="139"/>
      <c r="AF123" s="134">
        <f t="shared" si="8"/>
        <v>0</v>
      </c>
    </row>
    <row r="124" spans="2:32" ht="57.6" x14ac:dyDescent="0.3">
      <c r="B124" s="14" t="s">
        <v>467</v>
      </c>
      <c r="C124" s="11" t="s">
        <v>50</v>
      </c>
      <c r="D124" s="13" t="s">
        <v>135</v>
      </c>
      <c r="E124" s="13" t="s">
        <v>68</v>
      </c>
      <c r="F124" s="11" t="s">
        <v>68</v>
      </c>
      <c r="G124" s="14" t="s">
        <v>776</v>
      </c>
      <c r="H124" s="17" t="s">
        <v>923</v>
      </c>
      <c r="I124" s="15" t="s">
        <v>777</v>
      </c>
      <c r="J124" s="14" t="s">
        <v>778</v>
      </c>
      <c r="K124" s="14" t="s">
        <v>779</v>
      </c>
      <c r="L124" s="175"/>
      <c r="M124" s="176" t="s">
        <v>660</v>
      </c>
      <c r="N124" s="13" t="s">
        <v>661</v>
      </c>
      <c r="O124" s="11" t="s">
        <v>662</v>
      </c>
      <c r="P124" s="177" t="s">
        <v>663</v>
      </c>
      <c r="Q124" s="175"/>
      <c r="R124" s="132"/>
      <c r="S124" s="178"/>
      <c r="T124" s="139"/>
      <c r="U124" s="139"/>
      <c r="V124" s="139"/>
      <c r="W124" s="139"/>
      <c r="X124" s="139"/>
      <c r="Y124" s="139"/>
      <c r="Z124" s="139"/>
      <c r="AA124" s="139"/>
      <c r="AB124" s="139"/>
      <c r="AC124" s="139"/>
      <c r="AD124" s="139"/>
      <c r="AE124" s="139"/>
      <c r="AF124" s="134">
        <f t="shared" si="8"/>
        <v>0</v>
      </c>
    </row>
    <row r="125" spans="2:32" ht="57.6" x14ac:dyDescent="0.3">
      <c r="B125" s="37" t="s">
        <v>467</v>
      </c>
      <c r="C125" s="11" t="s">
        <v>50</v>
      </c>
      <c r="D125" s="179" t="s">
        <v>135</v>
      </c>
      <c r="E125" s="179" t="s">
        <v>68</v>
      </c>
      <c r="F125" s="180" t="s">
        <v>68</v>
      </c>
      <c r="G125" s="37" t="s">
        <v>776</v>
      </c>
      <c r="H125" s="181" t="s">
        <v>924</v>
      </c>
      <c r="I125" s="182" t="s">
        <v>780</v>
      </c>
      <c r="J125" s="37" t="s">
        <v>781</v>
      </c>
      <c r="K125" s="37" t="s">
        <v>782</v>
      </c>
      <c r="L125" s="183"/>
      <c r="M125" s="184" t="s">
        <v>660</v>
      </c>
      <c r="N125" s="179" t="s">
        <v>661</v>
      </c>
      <c r="O125" s="180" t="s">
        <v>662</v>
      </c>
      <c r="P125" s="185" t="s">
        <v>663</v>
      </c>
      <c r="Q125" s="183"/>
      <c r="R125" s="186"/>
      <c r="S125" s="187"/>
      <c r="T125" s="139"/>
      <c r="U125" s="139"/>
      <c r="V125" s="139"/>
      <c r="W125" s="139"/>
      <c r="X125" s="139"/>
      <c r="Y125" s="139"/>
      <c r="Z125" s="139"/>
      <c r="AA125" s="139"/>
      <c r="AB125" s="139"/>
      <c r="AC125" s="139"/>
      <c r="AD125" s="139"/>
      <c r="AE125" s="139"/>
      <c r="AF125" s="134">
        <f t="shared" si="8"/>
        <v>0</v>
      </c>
    </row>
    <row r="126" spans="2:32" ht="57.6" x14ac:dyDescent="0.3">
      <c r="B126" s="14" t="s">
        <v>759</v>
      </c>
      <c r="C126" s="11" t="s">
        <v>50</v>
      </c>
      <c r="D126" s="13" t="s">
        <v>761</v>
      </c>
      <c r="E126" s="13" t="s">
        <v>783</v>
      </c>
      <c r="F126" s="11" t="s">
        <v>68</v>
      </c>
      <c r="G126" s="14" t="s">
        <v>784</v>
      </c>
      <c r="H126" s="16" t="s">
        <v>785</v>
      </c>
      <c r="I126" s="15" t="s">
        <v>786</v>
      </c>
      <c r="J126" s="14" t="s">
        <v>787</v>
      </c>
      <c r="K126" s="14" t="s">
        <v>788</v>
      </c>
      <c r="L126" s="188"/>
      <c r="M126" s="176" t="s">
        <v>789</v>
      </c>
      <c r="N126" s="176" t="s">
        <v>789</v>
      </c>
      <c r="O126" s="188" t="s">
        <v>747</v>
      </c>
      <c r="P126" s="177" t="s">
        <v>748</v>
      </c>
      <c r="Q126" s="188" t="s">
        <v>63</v>
      </c>
      <c r="R126" s="132" t="s">
        <v>74</v>
      </c>
      <c r="S126" s="189" t="s">
        <v>68</v>
      </c>
      <c r="T126" s="139"/>
      <c r="U126" s="139"/>
      <c r="V126" s="139"/>
      <c r="W126" s="139"/>
      <c r="X126" s="139"/>
      <c r="Y126" s="139"/>
      <c r="Z126" s="139"/>
      <c r="AA126" s="139"/>
      <c r="AB126" s="139"/>
      <c r="AC126" s="139"/>
      <c r="AD126" s="139"/>
      <c r="AE126" s="139"/>
      <c r="AF126" s="134">
        <f t="shared" si="8"/>
        <v>0</v>
      </c>
    </row>
    <row r="127" spans="2:32" ht="72" customHeight="1" x14ac:dyDescent="0.3">
      <c r="B127" s="14" t="s">
        <v>759</v>
      </c>
      <c r="C127" s="11" t="s">
        <v>50</v>
      </c>
      <c r="D127" s="13" t="s">
        <v>761</v>
      </c>
      <c r="E127" s="13" t="s">
        <v>783</v>
      </c>
      <c r="F127" s="11" t="s">
        <v>68</v>
      </c>
      <c r="G127" s="14" t="s">
        <v>790</v>
      </c>
      <c r="H127" s="17" t="s">
        <v>791</v>
      </c>
      <c r="I127" s="15" t="s">
        <v>792</v>
      </c>
      <c r="J127" s="14" t="s">
        <v>793</v>
      </c>
      <c r="K127" s="14" t="s">
        <v>794</v>
      </c>
      <c r="L127" s="175"/>
      <c r="M127" s="176" t="s">
        <v>789</v>
      </c>
      <c r="N127" s="176" t="s">
        <v>789</v>
      </c>
      <c r="O127" s="188" t="s">
        <v>747</v>
      </c>
      <c r="P127" s="177" t="s">
        <v>748</v>
      </c>
      <c r="Q127" s="188" t="s">
        <v>63</v>
      </c>
      <c r="R127" s="132" t="s">
        <v>74</v>
      </c>
      <c r="S127" s="189" t="s">
        <v>68</v>
      </c>
      <c r="T127" s="139">
        <v>0.9</v>
      </c>
      <c r="U127" s="139">
        <v>0.9</v>
      </c>
      <c r="V127" s="139">
        <v>0.9</v>
      </c>
      <c r="W127" s="139">
        <v>0.9</v>
      </c>
      <c r="X127" s="139">
        <v>0.9</v>
      </c>
      <c r="Y127" s="139">
        <v>0.9</v>
      </c>
      <c r="Z127" s="139">
        <v>0.9</v>
      </c>
      <c r="AA127" s="139">
        <v>0.9</v>
      </c>
      <c r="AB127" s="139">
        <v>0.9</v>
      </c>
      <c r="AC127" s="139">
        <v>0.9</v>
      </c>
      <c r="AD127" s="139">
        <v>0.9</v>
      </c>
      <c r="AE127" s="139">
        <v>0.9</v>
      </c>
      <c r="AF127" s="134">
        <f t="shared" si="8"/>
        <v>10.800000000000002</v>
      </c>
    </row>
    <row r="128" spans="2:32" ht="62.4" x14ac:dyDescent="0.3">
      <c r="B128" s="14" t="s">
        <v>65</v>
      </c>
      <c r="C128" s="11" t="s">
        <v>50</v>
      </c>
      <c r="D128" s="13" t="s">
        <v>75</v>
      </c>
      <c r="E128" s="13" t="s">
        <v>68</v>
      </c>
      <c r="F128" s="11" t="s">
        <v>53</v>
      </c>
      <c r="G128" s="14" t="s">
        <v>795</v>
      </c>
      <c r="H128" s="18" t="s">
        <v>796</v>
      </c>
      <c r="I128" s="18" t="s">
        <v>797</v>
      </c>
      <c r="J128" s="14" t="s">
        <v>798</v>
      </c>
      <c r="K128" s="14" t="s">
        <v>799</v>
      </c>
      <c r="L128" s="175" t="s">
        <v>59</v>
      </c>
      <c r="M128" s="176" t="s">
        <v>60</v>
      </c>
      <c r="N128" s="14" t="s">
        <v>60</v>
      </c>
      <c r="O128" s="188" t="s">
        <v>61</v>
      </c>
      <c r="P128" s="177" t="s">
        <v>62</v>
      </c>
      <c r="Q128" s="188" t="s">
        <v>63</v>
      </c>
      <c r="R128" s="132" t="s">
        <v>74</v>
      </c>
      <c r="S128" s="189" t="s">
        <v>68</v>
      </c>
      <c r="T128" s="139">
        <v>0</v>
      </c>
      <c r="U128" s="139">
        <v>0</v>
      </c>
      <c r="V128" s="139">
        <v>0</v>
      </c>
      <c r="W128" s="139">
        <v>0.125</v>
      </c>
      <c r="X128" s="139">
        <v>0.5</v>
      </c>
      <c r="Y128" s="139">
        <v>0.25</v>
      </c>
      <c r="Z128" s="139">
        <v>0</v>
      </c>
      <c r="AA128" s="139">
        <v>0</v>
      </c>
      <c r="AB128" s="139">
        <v>0</v>
      </c>
      <c r="AC128" s="139">
        <v>0</v>
      </c>
      <c r="AD128" s="139">
        <v>0.125</v>
      </c>
      <c r="AE128" s="139">
        <v>0</v>
      </c>
      <c r="AF128" s="134">
        <f t="shared" si="8"/>
        <v>1</v>
      </c>
    </row>
    <row r="129" spans="2:32" s="83" customFormat="1" ht="92.25" customHeight="1" x14ac:dyDescent="0.3">
      <c r="B129" s="190" t="s">
        <v>196</v>
      </c>
      <c r="C129" s="11" t="s">
        <v>50</v>
      </c>
      <c r="D129" s="11" t="s">
        <v>50</v>
      </c>
      <c r="E129" s="36" t="s">
        <v>68</v>
      </c>
      <c r="F129" s="36" t="s">
        <v>800</v>
      </c>
      <c r="G129" s="190" t="s">
        <v>801</v>
      </c>
      <c r="H129" s="191" t="s">
        <v>802</v>
      </c>
      <c r="I129" s="191" t="s">
        <v>803</v>
      </c>
      <c r="J129" s="190" t="s">
        <v>804</v>
      </c>
      <c r="K129" s="190" t="s">
        <v>805</v>
      </c>
      <c r="L129" s="192" t="s">
        <v>59</v>
      </c>
      <c r="M129" s="193" t="s">
        <v>806</v>
      </c>
      <c r="N129" s="193" t="s">
        <v>807</v>
      </c>
      <c r="O129" s="192" t="s">
        <v>808</v>
      </c>
      <c r="P129" s="190" t="s">
        <v>809</v>
      </c>
      <c r="Q129" s="191" t="s">
        <v>82</v>
      </c>
      <c r="R129" s="191" t="s">
        <v>64</v>
      </c>
      <c r="S129" s="194">
        <v>1607492851</v>
      </c>
      <c r="T129" s="139">
        <v>0</v>
      </c>
      <c r="U129" s="139">
        <v>0.1053</v>
      </c>
      <c r="V129" s="139">
        <v>5.2600000000000001E-2</v>
      </c>
      <c r="W129" s="139">
        <v>0</v>
      </c>
      <c r="X129" s="139">
        <v>5.2600000000000001E-2</v>
      </c>
      <c r="Y129" s="139">
        <v>0.15790000000000001</v>
      </c>
      <c r="Z129" s="139">
        <v>0.15790000000000001</v>
      </c>
      <c r="AA129" s="139">
        <v>0.15790000000000001</v>
      </c>
      <c r="AB129" s="139">
        <v>0.15790000000000001</v>
      </c>
      <c r="AC129" s="139">
        <v>0.1053</v>
      </c>
      <c r="AD129" s="139">
        <v>5.2600000000000001E-2</v>
      </c>
      <c r="AE129" s="139">
        <v>0</v>
      </c>
      <c r="AF129" s="134">
        <f t="shared" si="8"/>
        <v>1.0000000000000002</v>
      </c>
    </row>
    <row r="130" spans="2:32" ht="124.8" x14ac:dyDescent="0.3">
      <c r="B130" s="10" t="s">
        <v>154</v>
      </c>
      <c r="C130" s="10" t="s">
        <v>50</v>
      </c>
      <c r="D130" s="10" t="s">
        <v>68</v>
      </c>
      <c r="E130" s="10" t="s">
        <v>68</v>
      </c>
      <c r="F130" s="7" t="s">
        <v>68</v>
      </c>
      <c r="G130" s="10" t="s">
        <v>810</v>
      </c>
      <c r="H130" s="10" t="s">
        <v>811</v>
      </c>
      <c r="I130" s="10" t="s">
        <v>812</v>
      </c>
      <c r="J130" s="10" t="s">
        <v>813</v>
      </c>
      <c r="K130" s="10" t="s">
        <v>814</v>
      </c>
      <c r="L130" s="154" t="s">
        <v>100</v>
      </c>
      <c r="M130" s="10" t="s">
        <v>815</v>
      </c>
      <c r="N130" s="10" t="s">
        <v>816</v>
      </c>
      <c r="O130" s="10" t="s">
        <v>817</v>
      </c>
      <c r="P130" s="10" t="s">
        <v>203</v>
      </c>
      <c r="Q130" s="19" t="s">
        <v>63</v>
      </c>
      <c r="R130" s="19" t="s">
        <v>74</v>
      </c>
      <c r="S130" s="195" t="s">
        <v>50</v>
      </c>
      <c r="T130" s="127">
        <v>0</v>
      </c>
      <c r="U130" s="127">
        <v>0</v>
      </c>
      <c r="V130" s="125">
        <v>0.1905</v>
      </c>
      <c r="W130" s="127">
        <v>0</v>
      </c>
      <c r="X130" s="127">
        <v>0</v>
      </c>
      <c r="Y130" s="125">
        <v>0.28570000000000001</v>
      </c>
      <c r="Z130" s="127">
        <v>0</v>
      </c>
      <c r="AA130" s="127">
        <v>0</v>
      </c>
      <c r="AB130" s="125">
        <v>0.28570000000000001</v>
      </c>
      <c r="AC130" s="127">
        <v>0</v>
      </c>
      <c r="AD130" s="127">
        <v>0</v>
      </c>
      <c r="AE130" s="125">
        <v>0.23799999999999999</v>
      </c>
      <c r="AF130" s="196">
        <f>T130+U130+V130+W130+X130+Y130+Z130+AA130+AB130+AC130+AD130+AE130</f>
        <v>0.99990000000000001</v>
      </c>
    </row>
    <row r="131" spans="2:32" ht="109.2" x14ac:dyDescent="0.3">
      <c r="B131" s="10" t="s">
        <v>154</v>
      </c>
      <c r="C131" s="10" t="s">
        <v>68</v>
      </c>
      <c r="D131" s="10" t="s">
        <v>68</v>
      </c>
      <c r="E131" s="10" t="s">
        <v>68</v>
      </c>
      <c r="F131" s="7" t="s">
        <v>68</v>
      </c>
      <c r="G131" s="10" t="s">
        <v>818</v>
      </c>
      <c r="H131" s="10" t="s">
        <v>819</v>
      </c>
      <c r="I131" s="10" t="s">
        <v>820</v>
      </c>
      <c r="J131" s="10" t="s">
        <v>821</v>
      </c>
      <c r="K131" s="10" t="s">
        <v>925</v>
      </c>
      <c r="L131" s="154" t="s">
        <v>100</v>
      </c>
      <c r="M131" s="154" t="s">
        <v>822</v>
      </c>
      <c r="N131" s="10" t="s">
        <v>823</v>
      </c>
      <c r="O131" s="10" t="s">
        <v>905</v>
      </c>
      <c r="P131" s="10" t="s">
        <v>203</v>
      </c>
      <c r="Q131" s="19" t="s">
        <v>63</v>
      </c>
      <c r="R131" s="19" t="s">
        <v>74</v>
      </c>
      <c r="S131" s="195" t="s">
        <v>50</v>
      </c>
      <c r="T131" s="127">
        <v>0</v>
      </c>
      <c r="U131" s="127">
        <v>0</v>
      </c>
      <c r="V131" s="125">
        <v>0.33329999999999999</v>
      </c>
      <c r="W131" s="127">
        <v>0</v>
      </c>
      <c r="X131" s="127">
        <v>0</v>
      </c>
      <c r="Y131" s="125">
        <v>0.33329999999999999</v>
      </c>
      <c r="Z131" s="127">
        <v>0</v>
      </c>
      <c r="AA131" s="127">
        <v>0</v>
      </c>
      <c r="AB131" s="125">
        <v>0.33329999999999999</v>
      </c>
      <c r="AC131" s="127">
        <v>0</v>
      </c>
      <c r="AD131" s="127">
        <v>0</v>
      </c>
      <c r="AE131" s="127">
        <v>0</v>
      </c>
      <c r="AF131" s="197">
        <f>T131+U131+V131+W131+X131+Y131+Z131+AA131+AB131+AC131+AD131+AE131</f>
        <v>0.99990000000000001</v>
      </c>
    </row>
  </sheetData>
  <sheetProtection formatCells="0" formatColumns="0" formatRows="0" insertColumns="0" insertRows="0" insertHyperlinks="0" deleteRows="0" sort="0" autoFilter="0" pivotTables="0"/>
  <mergeCells count="6">
    <mergeCell ref="T11:AE11"/>
    <mergeCell ref="AF11:AF12"/>
    <mergeCell ref="T10:AE10"/>
    <mergeCell ref="C10:F10"/>
    <mergeCell ref="Q11:S11"/>
    <mergeCell ref="J11:N11"/>
  </mergeCells>
  <phoneticPr fontId="12" type="noConversion"/>
  <dataValidations xWindow="813" yWindow="300" count="22">
    <dataValidation allowBlank="1" showErrorMessage="1" promptTitle="Dificultades PA" prompt="Identificar los cuellos de botella que retrasan los planes de acción. _x000a_Es importante enfocar los esfuerzos y análisis a las actividades identificadas como críticas." sqref="O3:P4 I3:K4 C3:G3 C4:H4 C9:R9" xr:uid="{00000000-0002-0000-0000-000000000000}"/>
    <dataValidation allowBlank="1" showInputMessage="1" showErrorMessage="1" promptTitle="Tener en cuenta" prompt="La acción estratégica debe iniciar con un verbo en infinitivo y debe contribuir al alcance del objetivo estratégico." sqref="H118:K122 I99 G3 G100:G101 G13:H14 H17:H33 G15:G33 J37 J39 I37:I39 G34:H40 F41:H41 J44:J45 G42:H58 G75:G97 J74 H74 G62:G73 H62:H72 H88:H101 H79:H86 J83:J86 J77:J80 G104:H116 G130:H131" xr:uid="{9758DCBA-038F-46BD-8C53-824645347AE1}"/>
    <dataValidation allowBlank="1" showInputMessage="1" showErrorMessage="1" promptTitle="Recuerde:" prompt="como la unidad de medida es porcentaje, la fórmula debe ser una relación de dos variables, multiplicada por 100" sqref="J13:J15 I14 J17:J36 J38 J57:J68 J46:J50 J53:J54 J73:K73 H75:H76 I76 J40:J43 J75:J76 J88:J101 J81:J82 K114 J103:J116 J130:J131" xr:uid="{DDA5D559-AF7A-4A19-A753-5CFDBA8A3E0A}"/>
    <dataValidation allowBlank="1" showErrorMessage="1" promptTitle="Tener en cuenta" prompt="La acción estratégica debe iniciar con un verbo en infinitivo y debe contribuir al alcance del objetivo estratégico." sqref="J13:J15 I14 J17:J36 J38 J57:J68 J46:J50 J53:J54 J73:K73 H75:H76 I76 J40:J43 J75:J76 J88:J101 J81:J82 K114 J103:J116 J130:J131" xr:uid="{C7493B10-3461-42B7-A651-FBB282BBC798}"/>
    <dataValidation allowBlank="1" showInputMessage="1" showErrorMessage="1" promptTitle="A tener en cuenta:" prompt="Relacione la salida, bien o entregable resultado de la actividad._x000a_" sqref="H13:H14 I99 I121 J122 J39 J37 I37:I39 G41 H17:H53 J44:J45 H58 H67:H72 J74 H74 H62:H65 H88:H101 H79:H86 J83:J86 J77:J80 H104:H116 H118:H122 H130:H131" xr:uid="{00000000-0002-0000-0000-000005000000}"/>
    <dataValidation allowBlank="1" showInputMessage="1" showErrorMessage="1" promptTitle="Tener en cuenta" prompt="teniendo en cuenta la unidad de medida, indique el valor del producto o salida a alcanzar en la vigencia" sqref="I13 I122 I100:I101 I15:I36 I40:I50 I62:I72 J52:K52 I51:J51 I52:I54 I55:J56 I57:I58 H59:I61 I74:I75 I77:I98 H77:H78 I104:I113 I115:I116 I118:I120 I130:I131" xr:uid="{E2977341-6FBD-4E74-9642-C812EFDE0CDE}"/>
    <dataValidation allowBlank="1" showInputMessage="1" showErrorMessage="1" promptTitle="Tener en cuenta" prompt="indique el valor del producto o salida a alcanzar en la vigencia, en la misma unidad de medidad de las metas periódo" sqref="I13 I100:I101 I15:I36 I40:I50 I62:I72 J52:K52 I51:J51 I52:I54 I55:J56 I57:I58 H59:I61 I74:I75 I77:I98 H77:H78 I104:I113 I115:I116 I130:I131" xr:uid="{D2EB8630-AC01-4908-9156-1912E7A5F7DD}"/>
    <dataValidation allowBlank="1" showInputMessage="1" showErrorMessage="1" promptTitle="Recuerde" prompt="como la unidad de medida es porcentaje, la fórmula debe ser una relación de dos variables, multiplicada por 100" sqref="K13 K99 K88 K85 K79:K81 K34:K41 K47:K51 K75:K76 K53:K72 K112:K113 I114 K115:K117 K130:K131" xr:uid="{508E403A-045D-4DCB-AA65-FB98E9EFB9D8}"/>
    <dataValidation allowBlank="1" showInputMessage="1" showErrorMessage="1" promptTitle="Recuerde" prompt="omo la unidad de medida es porcentaje, la fórmula debe ser una relación de dos variables, multiplicada por 100" sqref="K13 K99 K88 K85 K79:K81 K34:K41 K47:K51 K75:K76 K53:K72 K112:K113 I114 K115:K117 K130:K131" xr:uid="{475B5545-ABF0-463C-91E3-0D30DE792BEE}"/>
    <dataValidation type="list" allowBlank="1" showInputMessage="1" showErrorMessage="1" sqref="Q13:Q116 Q118:Q122 Q130:Q131" xr:uid="{F5241E71-7FA4-4A3D-868B-53AFF893B216}">
      <formula1>"Si, No"</formula1>
    </dataValidation>
    <dataValidation allowBlank="1" showInputMessage="1" showErrorMessage="1" promptTitle="Recuerde:" prompt="si la unidad de medida es porcentaje, la fórmula debe ser una relación de dos variables, multiplicada por 100" sqref="K118:K122 J118:J121" xr:uid="{FEFDBF4B-79C1-4A73-9CF0-DCD407352CDB}"/>
    <dataValidation allowBlank="1" showInputMessage="1" showErrorMessage="1" promptTitle="Tener en Cuenta" prompt="Indique la periocidad en la que realizará el cálculo del indicador: trimestral, semestral, anual." sqref="L118:L122" xr:uid="{5DCA5AA5-DCD3-442F-BAC3-DBEAA6C726D6}"/>
    <dataValidation allowBlank="1" showInputMessage="1" showErrorMessage="1" promptTitle="Tener en Cuenta" prompt="Indique la periocidad en la que realizará el cálculo del indicador:  mensual, trimestral, semestral, anual." sqref="L13:L101 L103:L116 L130:L131" xr:uid="{ECA10AFE-ACE9-4D53-A3FB-5BA1C115B97B}"/>
    <dataValidation allowBlank="1" showErrorMessage="1" sqref="N123:N125 M89:N116 M79:N79 M81:N87 N117 M13:N76 M130:N131" xr:uid="{151F1040-ECE5-4537-9FBB-1AC83581AC9C}"/>
    <dataValidation allowBlank="1" showInputMessage="1" showErrorMessage="1" promptTitle="Tener en cuenta" prompt="Relacionar el código del proceso que enmarca la ejecución de la acción estratégica." sqref="O103:O117 O13:O101 O130:O131 O123:O125" xr:uid="{2B1B16DE-D85E-4E5F-9B34-737E410D1C05}"/>
    <dataValidation allowBlank="1" showInputMessage="1" showErrorMessage="1" promptTitle="Tener en cuenta:" prompt="Relacione la salida, bien o entregable resultado de la acción estratégica_x000a_" sqref="I128 H123:H128" xr:uid="{05813FD7-2377-47F1-8180-86FC593008D2}"/>
    <dataValidation type="list" allowBlank="1" showInputMessage="1" showErrorMessage="1" sqref="D15 D13 D77:D108 D17:E33 E103:F108 F13:F33 J44:J45 D42:F46 E77:F101 B13:B15 H89:H100 B103:B108 B17:B33 B42:B46 B77:B101 H13:H14 H104:H108 H17:H33 H42:H46 B129 B132:B1048576 D118:D128 E118:F129" xr:uid="{61DB7A93-5792-4CB8-A83E-353169410BBE}">
      <formula1>#REF!</formula1>
    </dataValidation>
    <dataValidation type="list" allowBlank="1" showInputMessage="1" showErrorMessage="1" prompt="Tenga en cuenta que la Inciativa estratpegica que escoga debe corresponder al mismo objetivos estratégico. Es decir si selecciona el objetivo estratégico P5 la iniciativa estratégica debe iniciar con código P5." sqref="B13:B15 B103:B108 B17:B33 B42:B46 B77:B101" xr:uid="{3F4E2702-2DB1-486C-827F-843D3B6FC06E}">
      <formula1>#REF!</formula1>
    </dataValidation>
    <dataValidation type="list" allowBlank="1" showErrorMessage="1" promptTitle="Dificultades PA" prompt="Identificar los cuellos de botella que retrasan los planes de acción. _x000a_Es importante enfocar los esfuerzos y análisis a las actividades identificadas como críticas." sqref="D8:P8" xr:uid="{564D758E-8D1C-4DD7-B2E1-F102F961C160}">
      <formula1>#REF!</formula1>
    </dataValidation>
    <dataValidation allowBlank="1" showInputMessage="1" showErrorMessage="1" promptTitle="Tener en cuenta:" prompt="El valor programado debe ir en porcentaje_x000a_ " sqref="T13:AE19 T22:AE101 T103:AF117 T130:AF131 AF13:AF101" xr:uid="{1BF7D03D-963D-491E-B180-D981ACDF7061}"/>
    <dataValidation type="list" allowBlank="1" showInputMessage="1" showErrorMessage="1" sqref="R13:R116 R118:R131" xr:uid="{E0EEE80C-1616-4CDD-87DA-DA6E4FC97038}">
      <formula1>"Funcionamiento, Inversión, Gestión"</formula1>
    </dataValidation>
    <dataValidation allowBlank="1" showInputMessage="1" showErrorMessage="1" promptTitle="A tener en cuenta:" prompt="Se debe asociar la meta al producto." sqref="I123:I127" xr:uid="{8B0609A7-A349-47C5-8AC4-583D82D71383}"/>
  </dataValidations>
  <pageMargins left="0.11811023622047245" right="0.15748031496062992" top="0.51181102362204722" bottom="0.70866141732283472" header="0.15748031496062992" footer="0.19685039370078741"/>
  <pageSetup paperSize="9" scale="27" orientation="landscape" r:id="rId1"/>
  <headerFooter>
    <oddFooter>&amp;R01-F.41
V.4</oddFooter>
  </headerFooter>
  <colBreaks count="1" manualBreakCount="1">
    <brk id="11" max="14" man="1"/>
  </colBreaks>
  <ignoredErrors>
    <ignoredError sqref="S15"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46E72-D248-4E63-B57B-06E4E35BEA38}">
  <dimension ref="A2:B10"/>
  <sheetViews>
    <sheetView workbookViewId="0">
      <selection activeCell="B10" sqref="B10"/>
    </sheetView>
  </sheetViews>
  <sheetFormatPr baseColWidth="10" defaultColWidth="11.44140625" defaultRowHeight="14.4" x14ac:dyDescent="0.3"/>
  <cols>
    <col min="1" max="1" width="143.109375" bestFit="1" customWidth="1"/>
  </cols>
  <sheetData>
    <row r="2" spans="1:2" x14ac:dyDescent="0.3">
      <c r="A2" s="3" t="s">
        <v>824</v>
      </c>
    </row>
    <row r="3" spans="1:2" x14ac:dyDescent="0.3">
      <c r="A3" t="s">
        <v>825</v>
      </c>
    </row>
    <row r="4" spans="1:2" x14ac:dyDescent="0.3">
      <c r="A4" t="s">
        <v>826</v>
      </c>
    </row>
    <row r="5" spans="1:2" x14ac:dyDescent="0.3">
      <c r="A5" t="s">
        <v>827</v>
      </c>
    </row>
    <row r="6" spans="1:2" ht="57.6" x14ac:dyDescent="0.3">
      <c r="A6" s="47" t="s">
        <v>828</v>
      </c>
    </row>
    <row r="10" spans="1:2" x14ac:dyDescent="0.3">
      <c r="B10" s="4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6EB4B-731B-4D49-A5CA-7B12A98A31BD}">
  <dimension ref="A2:H32"/>
  <sheetViews>
    <sheetView topLeftCell="A4" workbookViewId="0">
      <selection activeCell="A15" sqref="A15"/>
    </sheetView>
  </sheetViews>
  <sheetFormatPr baseColWidth="10" defaultColWidth="11.44140625" defaultRowHeight="14.4" x14ac:dyDescent="0.3"/>
  <cols>
    <col min="1" max="1" width="36.88671875" bestFit="1" customWidth="1"/>
    <col min="2" max="2" width="13.109375" customWidth="1"/>
    <col min="3" max="3" width="11.88671875" customWidth="1"/>
    <col min="4" max="4" width="52.88671875" customWidth="1"/>
    <col min="5" max="5" width="26.109375" customWidth="1"/>
    <col min="6" max="6" width="43.6640625" customWidth="1"/>
    <col min="7" max="7" width="31.88671875" customWidth="1"/>
  </cols>
  <sheetData>
    <row r="2" spans="1:8" ht="30" customHeight="1" x14ac:dyDescent="0.3">
      <c r="A2" s="56" t="s">
        <v>829</v>
      </c>
      <c r="B2" s="56" t="s">
        <v>830</v>
      </c>
      <c r="C2" s="56" t="s">
        <v>831</v>
      </c>
      <c r="D2" s="56" t="s">
        <v>832</v>
      </c>
      <c r="E2" s="56" t="s">
        <v>833</v>
      </c>
      <c r="H2" s="58" t="s">
        <v>834</v>
      </c>
    </row>
    <row r="3" spans="1:8" ht="86.4" x14ac:dyDescent="0.3">
      <c r="A3" s="50" t="s">
        <v>835</v>
      </c>
      <c r="B3" s="50">
        <v>1</v>
      </c>
      <c r="C3" s="50" t="s">
        <v>836</v>
      </c>
      <c r="D3" s="50" t="s">
        <v>837</v>
      </c>
      <c r="E3" s="50" t="s">
        <v>838</v>
      </c>
      <c r="F3" s="62" t="s">
        <v>839</v>
      </c>
      <c r="H3" s="59" t="s">
        <v>840</v>
      </c>
    </row>
    <row r="4" spans="1:8" x14ac:dyDescent="0.3">
      <c r="A4" s="54" t="s">
        <v>841</v>
      </c>
      <c r="B4" s="54">
        <v>0</v>
      </c>
      <c r="C4" s="50"/>
      <c r="D4" s="50"/>
      <c r="E4" s="54"/>
      <c r="H4" t="s">
        <v>842</v>
      </c>
    </row>
    <row r="5" spans="1:8" x14ac:dyDescent="0.3">
      <c r="A5" s="54" t="s">
        <v>843</v>
      </c>
      <c r="B5" s="54">
        <v>0</v>
      </c>
      <c r="C5" s="50"/>
      <c r="D5" s="50"/>
      <c r="E5" s="54"/>
    </row>
    <row r="6" spans="1:8" ht="28.8" x14ac:dyDescent="0.3">
      <c r="A6" s="54" t="s">
        <v>491</v>
      </c>
      <c r="B6" s="54">
        <v>12</v>
      </c>
      <c r="C6" s="50" t="s">
        <v>836</v>
      </c>
      <c r="D6" s="50" t="s">
        <v>903</v>
      </c>
      <c r="E6" s="64" t="s">
        <v>838</v>
      </c>
      <c r="F6" s="63" t="s">
        <v>844</v>
      </c>
    </row>
    <row r="7" spans="1:8" x14ac:dyDescent="0.3">
      <c r="A7" s="54" t="s">
        <v>845</v>
      </c>
      <c r="B7" s="54">
        <v>8</v>
      </c>
      <c r="C7" s="50" t="s">
        <v>836</v>
      </c>
      <c r="D7" s="50" t="s">
        <v>846</v>
      </c>
      <c r="E7" s="54" t="s">
        <v>838</v>
      </c>
    </row>
    <row r="8" spans="1:8" ht="43.2" x14ac:dyDescent="0.3">
      <c r="A8" s="54" t="s">
        <v>203</v>
      </c>
      <c r="B8" s="54">
        <v>6</v>
      </c>
      <c r="C8" s="50" t="s">
        <v>836</v>
      </c>
      <c r="D8" s="50" t="s">
        <v>848</v>
      </c>
      <c r="E8" s="54" t="s">
        <v>838</v>
      </c>
    </row>
    <row r="9" spans="1:8" ht="28.8" x14ac:dyDescent="0.3">
      <c r="A9" s="54" t="s">
        <v>153</v>
      </c>
      <c r="B9" s="66">
        <v>3</v>
      </c>
      <c r="C9" s="50" t="s">
        <v>836</v>
      </c>
      <c r="D9" s="50" t="s">
        <v>849</v>
      </c>
      <c r="E9" s="54" t="s">
        <v>850</v>
      </c>
    </row>
    <row r="10" spans="1:8" x14ac:dyDescent="0.3">
      <c r="A10" s="54" t="s">
        <v>180</v>
      </c>
      <c r="B10" s="66">
        <v>4</v>
      </c>
      <c r="C10" s="50" t="s">
        <v>836</v>
      </c>
      <c r="D10" s="50"/>
      <c r="E10" s="54" t="s">
        <v>850</v>
      </c>
    </row>
    <row r="11" spans="1:8" x14ac:dyDescent="0.3">
      <c r="A11" s="54" t="s">
        <v>127</v>
      </c>
      <c r="B11" s="57">
        <v>3</v>
      </c>
      <c r="C11" s="50" t="s">
        <v>836</v>
      </c>
      <c r="D11" s="50"/>
      <c r="E11" s="54" t="s">
        <v>850</v>
      </c>
    </row>
    <row r="12" spans="1:8" x14ac:dyDescent="0.3">
      <c r="A12" s="54" t="s">
        <v>851</v>
      </c>
      <c r="B12" s="67">
        <v>5</v>
      </c>
      <c r="C12" s="50" t="s">
        <v>836</v>
      </c>
      <c r="D12" s="50"/>
      <c r="E12" s="54" t="s">
        <v>850</v>
      </c>
    </row>
    <row r="13" spans="1:8" ht="72" x14ac:dyDescent="0.3">
      <c r="A13" s="54" t="s">
        <v>317</v>
      </c>
      <c r="B13" s="54">
        <v>30</v>
      </c>
      <c r="C13" s="50" t="s">
        <v>836</v>
      </c>
      <c r="D13" s="50" t="s">
        <v>852</v>
      </c>
      <c r="E13" s="54" t="s">
        <v>853</v>
      </c>
      <c r="F13" s="47" t="s">
        <v>854</v>
      </c>
    </row>
    <row r="14" spans="1:8" x14ac:dyDescent="0.3">
      <c r="A14" s="54" t="s">
        <v>611</v>
      </c>
      <c r="B14" s="54">
        <v>9</v>
      </c>
      <c r="C14" s="50" t="s">
        <v>836</v>
      </c>
      <c r="D14" s="54"/>
      <c r="E14" s="54" t="s">
        <v>855</v>
      </c>
    </row>
    <row r="15" spans="1:8" x14ac:dyDescent="0.3">
      <c r="A15" s="54" t="s">
        <v>685</v>
      </c>
      <c r="B15" s="54">
        <v>9</v>
      </c>
      <c r="C15" s="50" t="s">
        <v>836</v>
      </c>
      <c r="D15" s="50"/>
      <c r="E15" s="54" t="s">
        <v>855</v>
      </c>
    </row>
    <row r="16" spans="1:8" x14ac:dyDescent="0.3">
      <c r="A16" s="54" t="s">
        <v>595</v>
      </c>
      <c r="B16" s="54">
        <v>2</v>
      </c>
      <c r="C16" s="50" t="s">
        <v>836</v>
      </c>
      <c r="D16" s="50"/>
      <c r="E16" s="54" t="s">
        <v>855</v>
      </c>
    </row>
    <row r="17" spans="1:5" ht="28.8" x14ac:dyDescent="0.3">
      <c r="A17" s="54" t="s">
        <v>663</v>
      </c>
      <c r="B17" s="54">
        <v>6</v>
      </c>
      <c r="C17" s="54" t="s">
        <v>847</v>
      </c>
      <c r="D17" s="50" t="s">
        <v>856</v>
      </c>
      <c r="E17" s="54" t="s">
        <v>857</v>
      </c>
    </row>
    <row r="18" spans="1:5" x14ac:dyDescent="0.3">
      <c r="A18" s="54" t="s">
        <v>558</v>
      </c>
      <c r="B18" s="54">
        <v>2</v>
      </c>
      <c r="C18" s="54" t="s">
        <v>836</v>
      </c>
      <c r="D18" s="54"/>
      <c r="E18" s="54" t="s">
        <v>857</v>
      </c>
    </row>
    <row r="19" spans="1:5" x14ac:dyDescent="0.3">
      <c r="A19" s="54" t="s">
        <v>62</v>
      </c>
      <c r="B19" s="54">
        <v>7</v>
      </c>
      <c r="C19" s="54" t="s">
        <v>836</v>
      </c>
      <c r="D19" s="50"/>
      <c r="E19" s="54" t="s">
        <v>857</v>
      </c>
    </row>
    <row r="20" spans="1:5" ht="28.8" x14ac:dyDescent="0.3">
      <c r="A20" s="54" t="s">
        <v>748</v>
      </c>
      <c r="B20" s="54">
        <v>7</v>
      </c>
      <c r="C20" s="54" t="s">
        <v>847</v>
      </c>
      <c r="D20" s="50" t="s">
        <v>858</v>
      </c>
      <c r="E20" s="54" t="s">
        <v>857</v>
      </c>
    </row>
    <row r="21" spans="1:5" x14ac:dyDescent="0.3">
      <c r="A21" s="54" t="s">
        <v>116</v>
      </c>
      <c r="B21" s="54">
        <v>1</v>
      </c>
      <c r="C21" s="54" t="s">
        <v>836</v>
      </c>
      <c r="D21" s="54"/>
      <c r="E21" s="54" t="s">
        <v>857</v>
      </c>
    </row>
    <row r="22" spans="1:5" x14ac:dyDescent="0.3">
      <c r="A22" s="60" t="s">
        <v>859</v>
      </c>
      <c r="B22" s="61">
        <f>+SUM(B3:B21)</f>
        <v>115</v>
      </c>
    </row>
    <row r="23" spans="1:5" x14ac:dyDescent="0.3">
      <c r="B23">
        <f>+B22-16</f>
        <v>99</v>
      </c>
    </row>
    <row r="28" spans="1:5" x14ac:dyDescent="0.3">
      <c r="A28" t="s">
        <v>907</v>
      </c>
      <c r="B28" t="s">
        <v>908</v>
      </c>
    </row>
    <row r="29" spans="1:5" x14ac:dyDescent="0.3">
      <c r="A29" t="s">
        <v>907</v>
      </c>
      <c r="B29" t="s">
        <v>908</v>
      </c>
    </row>
    <row r="30" spans="1:5" x14ac:dyDescent="0.3">
      <c r="A30" t="s">
        <v>909</v>
      </c>
      <c r="B30" t="s">
        <v>910</v>
      </c>
    </row>
    <row r="32" spans="1:5" x14ac:dyDescent="0.3">
      <c r="A32" t="s">
        <v>911</v>
      </c>
      <c r="B32" t="s">
        <v>912</v>
      </c>
    </row>
  </sheetData>
  <autoFilter ref="A2:D22" xr:uid="{E266EB4B-731B-4D49-A5CA-7B12A98A31BD}"/>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342A6-6AE5-48BA-ACA6-D4E1D9847F46}">
  <sheetPr codeName="Hoja2">
    <tabColor theme="3" tint="0.59999389629810485"/>
  </sheetPr>
  <dimension ref="A2:E37"/>
  <sheetViews>
    <sheetView zoomScaleNormal="100" workbookViewId="0">
      <selection activeCell="A39" sqref="A39:XFD39"/>
    </sheetView>
  </sheetViews>
  <sheetFormatPr baseColWidth="10" defaultColWidth="2.88671875" defaultRowHeight="16.5" customHeight="1" x14ac:dyDescent="0.3"/>
  <cols>
    <col min="1" max="2" width="15.88671875" style="1" customWidth="1"/>
    <col min="3" max="3" width="39.44140625" style="1" customWidth="1"/>
    <col min="4" max="5" width="55.44140625" style="1" customWidth="1"/>
    <col min="6" max="16376" width="2.88671875" style="1"/>
    <col min="16377" max="16377" width="5.88671875" style="1" customWidth="1"/>
    <col min="16378" max="16378" width="2.88671875" style="1" customWidth="1"/>
    <col min="16379" max="16384" width="2.88671875" style="1"/>
  </cols>
  <sheetData>
    <row r="2" spans="1:5" ht="16.5" customHeight="1" x14ac:dyDescent="0.3">
      <c r="A2" s="248" t="s">
        <v>860</v>
      </c>
      <c r="B2" s="248"/>
      <c r="C2" s="248"/>
      <c r="D2" s="240" t="s">
        <v>861</v>
      </c>
      <c r="E2" s="240"/>
    </row>
    <row r="3" spans="1:5" ht="26.85" customHeight="1" x14ac:dyDescent="0.3">
      <c r="A3" s="243" t="s">
        <v>862</v>
      </c>
      <c r="B3" s="243"/>
      <c r="C3" s="243"/>
      <c r="D3" s="239" t="s">
        <v>863</v>
      </c>
      <c r="E3" s="239"/>
    </row>
    <row r="4" spans="1:5" ht="26.85" customHeight="1" x14ac:dyDescent="0.3">
      <c r="A4" s="243" t="s">
        <v>3</v>
      </c>
      <c r="B4" s="243"/>
      <c r="C4" s="243"/>
      <c r="D4" s="239" t="s">
        <v>864</v>
      </c>
      <c r="E4" s="239"/>
    </row>
    <row r="5" spans="1:5" ht="30" customHeight="1" x14ac:dyDescent="0.3">
      <c r="A5" s="243" t="s">
        <v>5</v>
      </c>
      <c r="B5" s="243"/>
      <c r="C5" s="243"/>
      <c r="D5" s="239" t="s">
        <v>865</v>
      </c>
      <c r="E5" s="239"/>
    </row>
    <row r="6" spans="1:5" ht="30" customHeight="1" x14ac:dyDescent="0.3">
      <c r="A6" s="243" t="s">
        <v>866</v>
      </c>
      <c r="B6" s="243"/>
      <c r="C6" s="243"/>
      <c r="D6" s="239" t="s">
        <v>867</v>
      </c>
      <c r="E6" s="239"/>
    </row>
    <row r="7" spans="1:5" ht="10.5" customHeight="1" x14ac:dyDescent="0.3"/>
    <row r="8" spans="1:5" ht="54" customHeight="1" x14ac:dyDescent="0.3">
      <c r="A8" s="249" t="s">
        <v>25</v>
      </c>
      <c r="B8" s="249"/>
      <c r="C8" s="249"/>
      <c r="D8" s="239"/>
      <c r="E8" s="239"/>
    </row>
    <row r="9" spans="1:5" ht="48.6" customHeight="1" x14ac:dyDescent="0.3">
      <c r="A9" s="246" t="s">
        <v>20</v>
      </c>
      <c r="B9" s="250" t="s">
        <v>868</v>
      </c>
      <c r="C9" s="250"/>
      <c r="D9" s="239" t="s">
        <v>869</v>
      </c>
      <c r="E9" s="239"/>
    </row>
    <row r="10" spans="1:5" ht="53.25" customHeight="1" x14ac:dyDescent="0.3">
      <c r="A10" s="246"/>
      <c r="B10" s="250" t="s">
        <v>27</v>
      </c>
      <c r="C10" s="250"/>
      <c r="D10" s="239" t="s">
        <v>870</v>
      </c>
      <c r="E10" s="239"/>
    </row>
    <row r="11" spans="1:5" ht="35.85" customHeight="1" x14ac:dyDescent="0.3">
      <c r="A11" s="246"/>
      <c r="B11" s="250" t="s">
        <v>871</v>
      </c>
      <c r="C11" s="250"/>
      <c r="D11" s="239" t="s">
        <v>872</v>
      </c>
      <c r="E11" s="239"/>
    </row>
    <row r="12" spans="1:5" ht="35.85" customHeight="1" x14ac:dyDescent="0.3">
      <c r="A12" s="246"/>
      <c r="B12" s="250" t="s">
        <v>29</v>
      </c>
      <c r="C12" s="250"/>
      <c r="D12" s="239" t="s">
        <v>873</v>
      </c>
      <c r="E12" s="239"/>
    </row>
    <row r="13" spans="1:5" ht="7.35" customHeight="1" x14ac:dyDescent="0.3"/>
    <row r="14" spans="1:5" ht="113.25" customHeight="1" x14ac:dyDescent="0.3">
      <c r="A14" s="247" t="s">
        <v>30</v>
      </c>
      <c r="B14" s="247"/>
      <c r="C14" s="247"/>
      <c r="D14" s="239" t="s">
        <v>874</v>
      </c>
      <c r="E14" s="239"/>
    </row>
    <row r="15" spans="1:5" ht="16.5" customHeight="1" x14ac:dyDescent="0.3">
      <c r="A15" s="247" t="s">
        <v>31</v>
      </c>
      <c r="B15" s="247"/>
      <c r="C15" s="247"/>
      <c r="D15" s="239" t="s">
        <v>875</v>
      </c>
      <c r="E15" s="239"/>
    </row>
    <row r="16" spans="1:5" ht="16.5" customHeight="1" x14ac:dyDescent="0.3">
      <c r="A16" s="247" t="s">
        <v>32</v>
      </c>
      <c r="B16" s="247"/>
      <c r="C16" s="247"/>
      <c r="D16" s="239" t="s">
        <v>876</v>
      </c>
      <c r="E16" s="239"/>
    </row>
    <row r="17" spans="1:5" ht="16.5" customHeight="1" x14ac:dyDescent="0.3">
      <c r="A17" s="247" t="s">
        <v>23</v>
      </c>
      <c r="B17" s="244" t="s">
        <v>33</v>
      </c>
      <c r="C17" s="245"/>
      <c r="D17" s="1" t="s">
        <v>877</v>
      </c>
    </row>
    <row r="18" spans="1:5" ht="16.5" customHeight="1" x14ac:dyDescent="0.3">
      <c r="A18" s="247"/>
      <c r="B18" s="244" t="s">
        <v>34</v>
      </c>
      <c r="C18" s="245"/>
      <c r="D18" s="239" t="s">
        <v>878</v>
      </c>
      <c r="E18" s="239"/>
    </row>
    <row r="19" spans="1:5" ht="16.5" customHeight="1" x14ac:dyDescent="0.3">
      <c r="A19" s="247"/>
      <c r="B19" s="244" t="s">
        <v>35</v>
      </c>
      <c r="C19" s="245"/>
      <c r="D19" s="239" t="s">
        <v>879</v>
      </c>
      <c r="E19" s="239"/>
    </row>
    <row r="20" spans="1:5" ht="16.5" customHeight="1" x14ac:dyDescent="0.3">
      <c r="A20" s="247"/>
      <c r="B20" s="244" t="s">
        <v>36</v>
      </c>
      <c r="C20" s="245"/>
      <c r="D20" s="241" t="s">
        <v>880</v>
      </c>
      <c r="E20" s="242"/>
    </row>
    <row r="21" spans="1:5" ht="16.5" customHeight="1" x14ac:dyDescent="0.3">
      <c r="A21" s="247"/>
      <c r="B21" s="244" t="s">
        <v>37</v>
      </c>
      <c r="C21" s="245"/>
      <c r="D21" s="241" t="s">
        <v>881</v>
      </c>
      <c r="E21" s="242"/>
    </row>
    <row r="22" spans="1:5" ht="16.5" customHeight="1" x14ac:dyDescent="0.3">
      <c r="A22" s="247" t="s">
        <v>38</v>
      </c>
      <c r="B22" s="247"/>
      <c r="C22" s="247"/>
      <c r="D22" s="239" t="s">
        <v>882</v>
      </c>
      <c r="E22" s="239"/>
    </row>
    <row r="23" spans="1:5" ht="16.5" customHeight="1" x14ac:dyDescent="0.3">
      <c r="A23" s="247" t="s">
        <v>883</v>
      </c>
      <c r="B23" s="247"/>
      <c r="C23" s="247"/>
      <c r="D23" s="239" t="s">
        <v>884</v>
      </c>
      <c r="E23" s="239"/>
    </row>
    <row r="24" spans="1:5" ht="10.5" customHeight="1" x14ac:dyDescent="0.3"/>
    <row r="25" spans="1:5" ht="29.85" customHeight="1" x14ac:dyDescent="0.3">
      <c r="A25" s="254" t="s">
        <v>24</v>
      </c>
      <c r="B25" s="256" t="s">
        <v>885</v>
      </c>
      <c r="C25" s="256"/>
      <c r="D25" s="239" t="s">
        <v>886</v>
      </c>
      <c r="E25" s="239"/>
    </row>
    <row r="26" spans="1:5" ht="29.85" customHeight="1" x14ac:dyDescent="0.3">
      <c r="A26" s="254"/>
      <c r="B26" s="256" t="s">
        <v>41</v>
      </c>
      <c r="C26" s="256"/>
      <c r="D26" s="239" t="s">
        <v>887</v>
      </c>
      <c r="E26" s="239"/>
    </row>
    <row r="27" spans="1:5" ht="29.85" customHeight="1" x14ac:dyDescent="0.3">
      <c r="A27" s="254"/>
      <c r="B27" s="256" t="s">
        <v>888</v>
      </c>
      <c r="C27" s="256"/>
      <c r="D27" s="239" t="s">
        <v>889</v>
      </c>
      <c r="E27" s="239"/>
    </row>
    <row r="28" spans="1:5" ht="9.6" customHeight="1" x14ac:dyDescent="0.3"/>
    <row r="29" spans="1:5" ht="35.85" customHeight="1" x14ac:dyDescent="0.3">
      <c r="A29" s="255" t="s">
        <v>21</v>
      </c>
      <c r="B29" s="255" t="s">
        <v>890</v>
      </c>
      <c r="C29" s="5" t="s">
        <v>43</v>
      </c>
      <c r="D29" s="239" t="s">
        <v>891</v>
      </c>
      <c r="E29" s="239"/>
    </row>
    <row r="30" spans="1:5" ht="20.100000000000001" customHeight="1" x14ac:dyDescent="0.3">
      <c r="A30" s="255"/>
      <c r="B30" s="255"/>
      <c r="C30" s="5" t="s">
        <v>44</v>
      </c>
      <c r="D30" s="239" t="s">
        <v>892</v>
      </c>
      <c r="E30" s="239"/>
    </row>
    <row r="31" spans="1:5" ht="20.100000000000001" customHeight="1" x14ac:dyDescent="0.3">
      <c r="A31" s="255"/>
      <c r="B31" s="255"/>
      <c r="C31" s="5" t="s">
        <v>45</v>
      </c>
      <c r="D31" s="239" t="s">
        <v>893</v>
      </c>
      <c r="E31" s="239"/>
    </row>
    <row r="32" spans="1:5" ht="30.6" customHeight="1" x14ac:dyDescent="0.3">
      <c r="A32" s="255"/>
      <c r="B32" s="255"/>
      <c r="C32" s="5" t="s">
        <v>46</v>
      </c>
      <c r="D32" s="239" t="s">
        <v>894</v>
      </c>
      <c r="E32" s="239"/>
    </row>
    <row r="33" spans="1:5" ht="20.100000000000001" customHeight="1" x14ac:dyDescent="0.3">
      <c r="A33" s="255"/>
      <c r="B33" s="255"/>
      <c r="C33" s="5" t="s">
        <v>47</v>
      </c>
      <c r="D33" s="239" t="s">
        <v>895</v>
      </c>
      <c r="E33" s="239"/>
    </row>
    <row r="34" spans="1:5" ht="29.1" customHeight="1" x14ac:dyDescent="0.3">
      <c r="A34" s="255"/>
      <c r="B34" s="255"/>
      <c r="C34" s="5" t="s">
        <v>48</v>
      </c>
      <c r="D34" s="239" t="s">
        <v>896</v>
      </c>
      <c r="E34" s="239"/>
    </row>
    <row r="35" spans="1:5" ht="29.1" customHeight="1" x14ac:dyDescent="0.3">
      <c r="A35" s="255"/>
      <c r="B35" s="251" t="s">
        <v>22</v>
      </c>
      <c r="C35" s="5" t="s">
        <v>43</v>
      </c>
      <c r="D35" s="239" t="s">
        <v>897</v>
      </c>
      <c r="E35" s="239"/>
    </row>
    <row r="36" spans="1:5" ht="29.1" customHeight="1" x14ac:dyDescent="0.3">
      <c r="A36" s="255"/>
      <c r="B36" s="252"/>
      <c r="C36" s="5" t="s">
        <v>44</v>
      </c>
      <c r="D36" s="239" t="s">
        <v>898</v>
      </c>
      <c r="E36" s="239"/>
    </row>
    <row r="37" spans="1:5" ht="29.1" customHeight="1" x14ac:dyDescent="0.3">
      <c r="A37" s="255"/>
      <c r="B37" s="253"/>
      <c r="C37" s="5" t="s">
        <v>899</v>
      </c>
      <c r="D37" s="239" t="s">
        <v>900</v>
      </c>
      <c r="E37" s="239"/>
    </row>
  </sheetData>
  <mergeCells count="60">
    <mergeCell ref="B35:B37"/>
    <mergeCell ref="A25:A27"/>
    <mergeCell ref="B29:B34"/>
    <mergeCell ref="B26:C26"/>
    <mergeCell ref="B25:C25"/>
    <mergeCell ref="B27:C27"/>
    <mergeCell ref="A29:A37"/>
    <mergeCell ref="A2:C2"/>
    <mergeCell ref="A3:C3"/>
    <mergeCell ref="A4:C4"/>
    <mergeCell ref="A5:C5"/>
    <mergeCell ref="A23:C23"/>
    <mergeCell ref="A22:C22"/>
    <mergeCell ref="A8:C8"/>
    <mergeCell ref="A14:C14"/>
    <mergeCell ref="A16:C16"/>
    <mergeCell ref="B17:C17"/>
    <mergeCell ref="B21:C21"/>
    <mergeCell ref="A17:A21"/>
    <mergeCell ref="B9:C9"/>
    <mergeCell ref="B10:C10"/>
    <mergeCell ref="B11:C11"/>
    <mergeCell ref="B12:C12"/>
    <mergeCell ref="D3:E3"/>
    <mergeCell ref="A6:C6"/>
    <mergeCell ref="B18:C18"/>
    <mergeCell ref="B19:C19"/>
    <mergeCell ref="B20:C20"/>
    <mergeCell ref="D8:E8"/>
    <mergeCell ref="A9:A12"/>
    <mergeCell ref="A15:C15"/>
    <mergeCell ref="D22:E22"/>
    <mergeCell ref="D2:E2"/>
    <mergeCell ref="D9:E9"/>
    <mergeCell ref="D10:E10"/>
    <mergeCell ref="D11:E11"/>
    <mergeCell ref="D12:E12"/>
    <mergeCell ref="D14:E14"/>
    <mergeCell ref="D16:E16"/>
    <mergeCell ref="D18:E18"/>
    <mergeCell ref="D21:E21"/>
    <mergeCell ref="D15:E15"/>
    <mergeCell ref="D19:E19"/>
    <mergeCell ref="D20:E20"/>
    <mergeCell ref="D6:E6"/>
    <mergeCell ref="D5:E5"/>
    <mergeCell ref="D4:E4"/>
    <mergeCell ref="D35:E35"/>
    <mergeCell ref="D36:E36"/>
    <mergeCell ref="D37:E37"/>
    <mergeCell ref="D23:E23"/>
    <mergeCell ref="D25:E25"/>
    <mergeCell ref="D26:E26"/>
    <mergeCell ref="D27:E27"/>
    <mergeCell ref="D29:E29"/>
    <mergeCell ref="D30:E30"/>
    <mergeCell ref="D31:E31"/>
    <mergeCell ref="D34:E34"/>
    <mergeCell ref="D32:E32"/>
    <mergeCell ref="D33:E33"/>
  </mergeCells>
  <dataValidations count="2">
    <dataValidation allowBlank="1" showInputMessage="1" showErrorMessage="1" prompt="El valor alcanzado debe ir en terminos de la unidad de medida._x000a_" sqref="C30:C33 C37" xr:uid="{F0697163-998F-463A-B364-128F0EBD6ED9}"/>
    <dataValidation allowBlank="1" showInputMessage="1" showErrorMessage="1" prompt="El valor programado debe ir en terminos de la unidad de medida._x000a_ " sqref="C29" xr:uid="{71AE6B22-D8E6-41BF-80A0-CFC8429BCFB7}"/>
  </dataValidations>
  <pageMargins left="0.7" right="0.7" top="0.75" bottom="0.75" header="0.3" footer="0.3"/>
  <pageSetup scale="7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24B3FB82744F94F95CC9B9DC3BDCFD5" ma:contentTypeVersion="16" ma:contentTypeDescription="Crear nuevo documento." ma:contentTypeScope="" ma:versionID="84dc96b1d3f77105f1c7701f28d5966c">
  <xsd:schema xmlns:xsd="http://www.w3.org/2001/XMLSchema" xmlns:xs="http://www.w3.org/2001/XMLSchema" xmlns:p="http://schemas.microsoft.com/office/2006/metadata/properties" xmlns:ns2="38393dd4-b14b-4c7c-b039-ed15de34e4a0" xmlns:ns3="3821c6fd-856b-4ed6-a963-031913f18ffa" targetNamespace="http://schemas.microsoft.com/office/2006/metadata/properties" ma:root="true" ma:fieldsID="8632ba67b04eaf8fc7dc69ba1975f404" ns2:_="" ns3:_="">
    <xsd:import namespace="38393dd4-b14b-4c7c-b039-ed15de34e4a0"/>
    <xsd:import namespace="3821c6fd-856b-4ed6-a963-031913f18f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393dd4-b14b-4c7c-b039-ed15de34e4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e9abf263-b4e3-4425-8647-6b83a887c9c2"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21c6fd-856b-4ed6-a963-031913f18ff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bb790581-4ec5-4c26-9cbc-e8fba500d414}" ma:internalName="TaxCatchAll" ma:showField="CatchAllData" ma:web="3821c6fd-856b-4ed6-a963-031913f18f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8393dd4-b14b-4c7c-b039-ed15de34e4a0">
      <Terms xmlns="http://schemas.microsoft.com/office/infopath/2007/PartnerControls"/>
    </lcf76f155ced4ddcb4097134ff3c332f>
    <TaxCatchAll xmlns="3821c6fd-856b-4ed6-a963-031913f18ffa" xsi:nil="true"/>
    <SharedWithUsers xmlns="3821c6fd-856b-4ed6-a963-031913f18ffa">
      <UserInfo>
        <DisplayName>Integrantes de la OAP</DisplayName>
        <AccountId>8</AccountId>
        <AccountType/>
      </UserInfo>
    </SharedWithUsers>
  </documentManagement>
</p:properties>
</file>

<file path=customXml/itemProps1.xml><?xml version="1.0" encoding="utf-8"?>
<ds:datastoreItem xmlns:ds="http://schemas.openxmlformats.org/officeDocument/2006/customXml" ds:itemID="{20412102-FF27-4CF7-9037-50F6DD3E28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393dd4-b14b-4c7c-b039-ed15de34e4a0"/>
    <ds:schemaRef ds:uri="3821c6fd-856b-4ed6-a963-031913f18f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AF3C56-AA9E-4BB2-BD03-8AE1684260EE}">
  <ds:schemaRefs>
    <ds:schemaRef ds:uri="http://schemas.microsoft.com/sharepoint/v3/contenttype/forms"/>
  </ds:schemaRefs>
</ds:datastoreItem>
</file>

<file path=customXml/itemProps3.xml><?xml version="1.0" encoding="utf-8"?>
<ds:datastoreItem xmlns:ds="http://schemas.openxmlformats.org/officeDocument/2006/customXml" ds:itemID="{43AC0B92-48AF-4131-A561-6C0E9E196321}">
  <ds:schemaRefs>
    <ds:schemaRef ds:uri="http://schemas.microsoft.com/office/2006/metadata/properties"/>
    <ds:schemaRef ds:uri="http://schemas.microsoft.com/office/infopath/2007/PartnerControls"/>
    <ds:schemaRef ds:uri="38393dd4-b14b-4c7c-b039-ed15de34e4a0"/>
    <ds:schemaRef ds:uri="3821c6fd-856b-4ed6-a963-031913f18f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PORTADA</vt:lpstr>
      <vt:lpstr>Plan Inst. 2023</vt:lpstr>
      <vt:lpstr>Lineamientos Grales</vt:lpstr>
      <vt:lpstr>Seguimientos</vt:lpstr>
      <vt:lpstr>Instructivo</vt:lpstr>
      <vt:lpstr>'Plan Inst. 2023'!Área_de_impresión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Neil Hernando Bravo Velandia</dc:creator>
  <cp:keywords/>
  <dc:description/>
  <cp:lastModifiedBy>Myriam Villamil Barbosa</cp:lastModifiedBy>
  <cp:revision/>
  <dcterms:created xsi:type="dcterms:W3CDTF">2013-05-08T20:17:57Z</dcterms:created>
  <dcterms:modified xsi:type="dcterms:W3CDTF">2023-03-08T16:51:17Z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0x010100224B3FB82744F94F95CC9B9DC3BDCFD5</vt:lpwstr>
  </property>
  <property fmtid="{D5CDD505-2E9C-101B-9397-08002B2CF9AE}" pid="3" name="MediaServiceImageTags">
    <vt:lpwstr/>
  </property>
</Properties>
</file>